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0110" yWindow="-15" windowWidth="10155" windowHeight="7590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C12" i="114" l="1"/>
  <c r="F17" i="48"/>
  <c r="E17" i="48"/>
  <c r="D17" i="48"/>
  <c r="C17" i="48"/>
  <c r="C10" i="456"/>
  <c r="C3" i="456"/>
  <c r="C6" i="456" s="1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C9" i="456" l="1"/>
  <c r="C7" i="456"/>
  <c r="C4" i="456"/>
  <c r="C8" i="456"/>
  <c r="C5" i="456"/>
  <c r="E62" i="1"/>
  <c r="E81" i="1"/>
  <c r="E72" i="1"/>
  <c r="J9" i="224" l="1"/>
  <c r="I9" i="224"/>
  <c r="D9" i="224"/>
  <c r="C9" i="224"/>
  <c r="J9" i="155"/>
  <c r="I9" i="155"/>
  <c r="D9" i="155"/>
  <c r="C9" i="155"/>
  <c r="J9" i="132"/>
  <c r="I9" i="132"/>
  <c r="D9" i="132"/>
  <c r="C9" i="132"/>
  <c r="J9" i="104"/>
  <c r="I9" i="104"/>
  <c r="D9" i="104"/>
  <c r="C9" i="104"/>
  <c r="E18" i="34"/>
  <c r="D18" i="34"/>
  <c r="C18" i="34"/>
  <c r="E17" i="34"/>
  <c r="D17" i="34"/>
  <c r="C17" i="34"/>
  <c r="E16" i="34"/>
  <c r="D16" i="34"/>
  <c r="C16" i="34"/>
  <c r="E15" i="34"/>
  <c r="D15" i="34"/>
  <c r="C15" i="34"/>
  <c r="E14" i="34"/>
  <c r="D14" i="34"/>
  <c r="C14" i="34"/>
  <c r="E13" i="34"/>
  <c r="D13" i="34"/>
  <c r="C13" i="34"/>
  <c r="E12" i="34"/>
  <c r="D12" i="34"/>
  <c r="C12" i="34"/>
  <c r="E11" i="34"/>
  <c r="D11" i="34"/>
  <c r="C11" i="34"/>
  <c r="E10" i="34"/>
  <c r="D10" i="34"/>
  <c r="C10" i="34"/>
  <c r="E9" i="34"/>
  <c r="D9" i="34"/>
  <c r="C9" i="34"/>
  <c r="E8" i="34"/>
  <c r="D8" i="34"/>
  <c r="C8" i="34"/>
  <c r="C81" i="1"/>
  <c r="C72" i="1"/>
  <c r="C62" i="1"/>
  <c r="H97" i="202" l="1"/>
  <c r="H96" i="202"/>
  <c r="B3" i="198" l="1"/>
  <c r="B5" i="26"/>
  <c r="E29" i="19" l="1"/>
  <c r="E24" i="16" l="1"/>
  <c r="D24" i="16"/>
  <c r="C24" i="16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AH17" i="38"/>
  <c r="D107" i="38" s="1"/>
  <c r="AF17" i="38"/>
  <c r="H92" i="38" s="1"/>
  <c r="AE17" i="38"/>
  <c r="G92" i="38" s="1"/>
  <c r="AC17" i="38"/>
  <c r="AB17" i="38"/>
  <c r="D92" i="38" s="1"/>
  <c r="Z17" i="38"/>
  <c r="Y17" i="38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M17" i="38"/>
  <c r="G47" i="38" s="1"/>
  <c r="K17" i="38"/>
  <c r="J17" i="38"/>
  <c r="D47" i="38" s="1"/>
  <c r="H17" i="38"/>
  <c r="H32" i="38" s="1"/>
  <c r="G17" i="38"/>
  <c r="E17" i="38"/>
  <c r="D17" i="38"/>
  <c r="AI16" i="38"/>
  <c r="AH16" i="38"/>
  <c r="D106" i="38" s="1"/>
  <c r="AF16" i="38"/>
  <c r="AE16" i="38"/>
  <c r="AC16" i="38"/>
  <c r="AB16" i="38"/>
  <c r="D91" i="38" s="1"/>
  <c r="Z16" i="38"/>
  <c r="Y16" i="38"/>
  <c r="W16" i="38"/>
  <c r="V16" i="38"/>
  <c r="D76" i="38" s="1"/>
  <c r="T16" i="38"/>
  <c r="S16" i="38"/>
  <c r="Q16" i="38"/>
  <c r="E61" i="38" s="1"/>
  <c r="P16" i="38"/>
  <c r="D61" i="38" s="1"/>
  <c r="N16" i="38"/>
  <c r="M16" i="38"/>
  <c r="K16" i="38"/>
  <c r="J16" i="38"/>
  <c r="D46" i="38" s="1"/>
  <c r="H16" i="38"/>
  <c r="H31" i="38" s="1"/>
  <c r="G16" i="38"/>
  <c r="E16" i="38"/>
  <c r="D16" i="38"/>
  <c r="D31" i="38" s="1"/>
  <c r="AI15" i="38"/>
  <c r="AH15" i="38"/>
  <c r="AF15" i="38"/>
  <c r="H90" i="38" s="1"/>
  <c r="AE15" i="38"/>
  <c r="G90" i="38" s="1"/>
  <c r="AC15" i="38"/>
  <c r="AB15" i="38"/>
  <c r="Z15" i="38"/>
  <c r="Y15" i="38"/>
  <c r="G75" i="38" s="1"/>
  <c r="W15" i="38"/>
  <c r="E75" i="38" s="1"/>
  <c r="V15" i="38"/>
  <c r="T15" i="38"/>
  <c r="H60" i="38" s="1"/>
  <c r="S15" i="38"/>
  <c r="G60" i="38" s="1"/>
  <c r="Q15" i="38"/>
  <c r="P15" i="38"/>
  <c r="D60" i="38" s="1"/>
  <c r="N15" i="38"/>
  <c r="M15" i="38"/>
  <c r="G45" i="38" s="1"/>
  <c r="K15" i="38"/>
  <c r="J15" i="38"/>
  <c r="H15" i="38"/>
  <c r="H30" i="38" s="1"/>
  <c r="G15" i="38"/>
  <c r="G30" i="38" s="1"/>
  <c r="E15" i="38"/>
  <c r="D15" i="38"/>
  <c r="AI14" i="38"/>
  <c r="AH14" i="38"/>
  <c r="D104" i="38" s="1"/>
  <c r="AF14" i="38"/>
  <c r="AE14" i="38"/>
  <c r="AC14" i="38"/>
  <c r="AB14" i="38"/>
  <c r="D89" i="38" s="1"/>
  <c r="Z14" i="38"/>
  <c r="Y14" i="38"/>
  <c r="W14" i="38"/>
  <c r="V14" i="38"/>
  <c r="D74" i="38" s="1"/>
  <c r="T14" i="38"/>
  <c r="S14" i="38"/>
  <c r="Q14" i="38"/>
  <c r="P14" i="38"/>
  <c r="D59" i="38" s="1"/>
  <c r="N14" i="38"/>
  <c r="M14" i="38"/>
  <c r="K14" i="38"/>
  <c r="E44" i="38" s="1"/>
  <c r="J14" i="38"/>
  <c r="D44" i="38" s="1"/>
  <c r="H14" i="38"/>
  <c r="G14" i="38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Y13" i="38"/>
  <c r="G73" i="38" s="1"/>
  <c r="W13" i="38"/>
  <c r="E73" i="38" s="1"/>
  <c r="V13" i="38"/>
  <c r="D73" i="38" s="1"/>
  <c r="T13" i="38"/>
  <c r="S13" i="38"/>
  <c r="G58" i="38" s="1"/>
  <c r="Q13" i="38"/>
  <c r="E58" i="38" s="1"/>
  <c r="P13" i="38"/>
  <c r="N13" i="38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AH12" i="38"/>
  <c r="D102" i="38" s="1"/>
  <c r="AF12" i="38"/>
  <c r="AE12" i="38"/>
  <c r="AC12" i="38"/>
  <c r="AB12" i="38"/>
  <c r="D87" i="38" s="1"/>
  <c r="Z12" i="38"/>
  <c r="Y12" i="38"/>
  <c r="W12" i="38"/>
  <c r="V12" i="38"/>
  <c r="D72" i="38" s="1"/>
  <c r="T12" i="38"/>
  <c r="H57" i="38" s="1"/>
  <c r="S12" i="38"/>
  <c r="Q12" i="38"/>
  <c r="P12" i="38"/>
  <c r="D57" i="38" s="1"/>
  <c r="N12" i="38"/>
  <c r="M12" i="38"/>
  <c r="K12" i="38"/>
  <c r="E42" i="38" s="1"/>
  <c r="J12" i="38"/>
  <c r="D42" i="38" s="1"/>
  <c r="H12" i="38"/>
  <c r="G12" i="38"/>
  <c r="E12" i="38"/>
  <c r="E27" i="38" s="1"/>
  <c r="D12" i="38"/>
  <c r="D27" i="38" s="1"/>
  <c r="AI11" i="38"/>
  <c r="E101" i="38" s="1"/>
  <c r="AH11" i="38"/>
  <c r="D101" i="38" s="1"/>
  <c r="AF11" i="38"/>
  <c r="AE11" i="38"/>
  <c r="G86" i="38" s="1"/>
  <c r="AC11" i="38"/>
  <c r="E86" i="38" s="1"/>
  <c r="AB11" i="38"/>
  <c r="Z11" i="38"/>
  <c r="H71" i="38" s="1"/>
  <c r="Y11" i="38"/>
  <c r="W11" i="38"/>
  <c r="V11" i="38"/>
  <c r="T11" i="38"/>
  <c r="H56" i="38" s="1"/>
  <c r="S11" i="38"/>
  <c r="G56" i="38" s="1"/>
  <c r="Q11" i="38"/>
  <c r="E56" i="38" s="1"/>
  <c r="P11" i="38"/>
  <c r="N11" i="38"/>
  <c r="M11" i="38"/>
  <c r="G41" i="38" s="1"/>
  <c r="K11" i="38"/>
  <c r="J11" i="38"/>
  <c r="D41" i="38" s="1"/>
  <c r="H11" i="38"/>
  <c r="H26" i="38" s="1"/>
  <c r="G11" i="38"/>
  <c r="E11" i="38"/>
  <c r="D11" i="38"/>
  <c r="AI10" i="38"/>
  <c r="AH10" i="38"/>
  <c r="D100" i="38" s="1"/>
  <c r="AF10" i="38"/>
  <c r="AE10" i="38"/>
  <c r="G85" i="38" s="1"/>
  <c r="AC10" i="38"/>
  <c r="E85" i="38" s="1"/>
  <c r="AB10" i="38"/>
  <c r="Z10" i="38"/>
  <c r="Y10" i="38"/>
  <c r="G70" i="38" s="1"/>
  <c r="W10" i="38"/>
  <c r="E70" i="38" s="1"/>
  <c r="V10" i="38"/>
  <c r="D70" i="38" s="1"/>
  <c r="T10" i="38"/>
  <c r="S10" i="38"/>
  <c r="Q10" i="38"/>
  <c r="E55" i="38" s="1"/>
  <c r="P10" i="38"/>
  <c r="D55" i="38" s="1"/>
  <c r="N10" i="38"/>
  <c r="M10" i="38"/>
  <c r="G40" i="38" s="1"/>
  <c r="K10" i="38"/>
  <c r="J10" i="38"/>
  <c r="D40" i="38" s="1"/>
  <c r="H10" i="38"/>
  <c r="G10" i="38"/>
  <c r="E10" i="38"/>
  <c r="E25" i="38" s="1"/>
  <c r="D10" i="38"/>
  <c r="D25" i="38" s="1"/>
  <c r="AI9" i="38"/>
  <c r="AH9" i="38"/>
  <c r="AF9" i="38"/>
  <c r="H84" i="38" s="1"/>
  <c r="AE9" i="38"/>
  <c r="AC9" i="38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P9" i="38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D9" i="38"/>
  <c r="D99" i="38"/>
  <c r="D54" i="38"/>
  <c r="H85" i="38"/>
  <c r="H70" i="38"/>
  <c r="E71" i="38"/>
  <c r="E41" i="38"/>
  <c r="E26" i="38"/>
  <c r="D26" i="38"/>
  <c r="E102" i="38"/>
  <c r="H87" i="38"/>
  <c r="H72" i="38"/>
  <c r="H27" i="38"/>
  <c r="H58" i="38"/>
  <c r="D58" i="38"/>
  <c r="H89" i="38"/>
  <c r="H44" i="38"/>
  <c r="H40" i="38"/>
  <c r="E84" i="38"/>
  <c r="E24" i="38"/>
  <c r="D24" i="38"/>
  <c r="AG17" i="38"/>
  <c r="AD17" i="38"/>
  <c r="AA17" i="38"/>
  <c r="C92" i="38" s="1"/>
  <c r="X17" i="38"/>
  <c r="F77" i="38" s="1"/>
  <c r="U17" i="38"/>
  <c r="R17" i="38"/>
  <c r="F62" i="38" s="1"/>
  <c r="O17" i="38"/>
  <c r="L17" i="38"/>
  <c r="F47" i="38" s="1"/>
  <c r="I17" i="38"/>
  <c r="C47" i="38" s="1"/>
  <c r="F17" i="38"/>
  <c r="F32" i="38" s="1"/>
  <c r="C17" i="38"/>
  <c r="AG16" i="38"/>
  <c r="C106" i="38" s="1"/>
  <c r="AD16" i="38"/>
  <c r="AA16" i="38"/>
  <c r="C91" i="38" s="1"/>
  <c r="X16" i="38"/>
  <c r="U16" i="38"/>
  <c r="R16" i="38"/>
  <c r="F61" i="38" s="1"/>
  <c r="O16" i="38"/>
  <c r="C61" i="38" s="1"/>
  <c r="L16" i="38"/>
  <c r="I16" i="38"/>
  <c r="C46" i="38" s="1"/>
  <c r="F16" i="38"/>
  <c r="F31" i="38" s="1"/>
  <c r="C16" i="38"/>
  <c r="C31" i="38" s="1"/>
  <c r="AG15" i="38"/>
  <c r="AD15" i="38"/>
  <c r="F90" i="38" s="1"/>
  <c r="AA15" i="38"/>
  <c r="X15" i="38"/>
  <c r="F75" i="38" s="1"/>
  <c r="U15" i="38"/>
  <c r="C75" i="38" s="1"/>
  <c r="R15" i="38"/>
  <c r="F60" i="38" s="1"/>
  <c r="O15" i="38"/>
  <c r="L15" i="38"/>
  <c r="F45" i="38" s="1"/>
  <c r="I15" i="38"/>
  <c r="F15" i="38"/>
  <c r="F30" i="38" s="1"/>
  <c r="C15" i="38"/>
  <c r="C30" i="38" s="1"/>
  <c r="AG14" i="38"/>
  <c r="C104" i="38" s="1"/>
  <c r="AD14" i="38"/>
  <c r="AA14" i="38"/>
  <c r="C89" i="38" s="1"/>
  <c r="X14" i="38"/>
  <c r="U14" i="38"/>
  <c r="C74" i="38" s="1"/>
  <c r="R14" i="38"/>
  <c r="O14" i="38"/>
  <c r="C59" i="38" s="1"/>
  <c r="L14" i="38"/>
  <c r="F44" i="38" s="1"/>
  <c r="I14" i="38"/>
  <c r="C44" i="38" s="1"/>
  <c r="F14" i="38"/>
  <c r="C14" i="38"/>
  <c r="C29" i="38" s="1"/>
  <c r="AG13" i="38"/>
  <c r="C103" i="38" s="1"/>
  <c r="AD13" i="38"/>
  <c r="F88" i="38" s="1"/>
  <c r="AA13" i="38"/>
  <c r="C88" i="38" s="1"/>
  <c r="X13" i="38"/>
  <c r="F73" i="38" s="1"/>
  <c r="U13" i="38"/>
  <c r="C73" i="38" s="1"/>
  <c r="R13" i="38"/>
  <c r="F58" i="38" s="1"/>
  <c r="O13" i="38"/>
  <c r="L13" i="38"/>
  <c r="I13" i="38"/>
  <c r="C43" i="38" s="1"/>
  <c r="F13" i="38"/>
  <c r="F28" i="38" s="1"/>
  <c r="C13" i="38"/>
  <c r="AG12" i="38"/>
  <c r="C102" i="38" s="1"/>
  <c r="AD12" i="38"/>
  <c r="F87" i="38" s="1"/>
  <c r="AA12" i="38"/>
  <c r="C87" i="38" s="1"/>
  <c r="X12" i="38"/>
  <c r="U12" i="38"/>
  <c r="C72" i="38" s="1"/>
  <c r="R12" i="38"/>
  <c r="O12" i="38"/>
  <c r="C57" i="38" s="1"/>
  <c r="L12" i="38"/>
  <c r="I12" i="38"/>
  <c r="C42" i="38" s="1"/>
  <c r="F12" i="38"/>
  <c r="F27" i="38" s="1"/>
  <c r="C12" i="38"/>
  <c r="C27" i="38" s="1"/>
  <c r="AG11" i="38"/>
  <c r="AD11" i="38"/>
  <c r="F86" i="38" s="1"/>
  <c r="AA11" i="38"/>
  <c r="X11" i="38"/>
  <c r="U11" i="38"/>
  <c r="C71" i="38" s="1"/>
  <c r="R11" i="38"/>
  <c r="F56" i="38" s="1"/>
  <c r="O11" i="38"/>
  <c r="L11" i="38"/>
  <c r="F41" i="38" s="1"/>
  <c r="I11" i="38"/>
  <c r="F11" i="38"/>
  <c r="F26" i="38" s="1"/>
  <c r="C11" i="38"/>
  <c r="C26" i="38" s="1"/>
  <c r="AG10" i="38"/>
  <c r="C100" i="38" s="1"/>
  <c r="AD10" i="38"/>
  <c r="F85" i="38" s="1"/>
  <c r="AA10" i="38"/>
  <c r="C85" i="38" s="1"/>
  <c r="X10" i="38"/>
  <c r="F70" i="38" s="1"/>
  <c r="U10" i="38"/>
  <c r="C70" i="38" s="1"/>
  <c r="R10" i="38"/>
  <c r="F55" i="38" s="1"/>
  <c r="O10" i="38"/>
  <c r="C55" i="38" s="1"/>
  <c r="L10" i="38"/>
  <c r="F40" i="38" s="1"/>
  <c r="I10" i="38"/>
  <c r="C40" i="38" s="1"/>
  <c r="F10" i="38"/>
  <c r="C10" i="38"/>
  <c r="C25" i="38" s="1"/>
  <c r="AG9" i="38"/>
  <c r="C99" i="38" s="1"/>
  <c r="AD9" i="38"/>
  <c r="F84" i="38" s="1"/>
  <c r="AA9" i="38"/>
  <c r="C84" i="38" s="1"/>
  <c r="X9" i="38"/>
  <c r="F69" i="38" s="1"/>
  <c r="U9" i="38"/>
  <c r="C69" i="38" s="1"/>
  <c r="R9" i="38"/>
  <c r="F54" i="38" s="1"/>
  <c r="O9" i="38"/>
  <c r="L9" i="38"/>
  <c r="F39" i="38" s="1"/>
  <c r="I9" i="38"/>
  <c r="C39" i="38" s="1"/>
  <c r="F9" i="38"/>
  <c r="F24" i="38" s="1"/>
  <c r="C9" i="38"/>
  <c r="G77" i="38"/>
  <c r="C77" i="38"/>
  <c r="H47" i="38"/>
  <c r="E106" i="38"/>
  <c r="G91" i="38"/>
  <c r="G61" i="38"/>
  <c r="H46" i="38"/>
  <c r="E105" i="38"/>
  <c r="D90" i="38"/>
  <c r="E45" i="38"/>
  <c r="D30" i="38"/>
  <c r="F74" i="38"/>
  <c r="H59" i="38"/>
  <c r="G44" i="38"/>
  <c r="H73" i="38"/>
  <c r="G87" i="38"/>
  <c r="E72" i="38"/>
  <c r="F57" i="38"/>
  <c r="G27" i="38"/>
  <c r="H86" i="38"/>
  <c r="F71" i="38"/>
  <c r="D56" i="38"/>
  <c r="C56" i="38"/>
  <c r="D85" i="38"/>
  <c r="H55" i="38"/>
  <c r="H25" i="38"/>
  <c r="C107" i="38"/>
  <c r="E92" i="38"/>
  <c r="E62" i="38"/>
  <c r="E76" i="38"/>
  <c r="E46" i="38"/>
  <c r="G31" i="38"/>
  <c r="G57" i="38"/>
  <c r="D86" i="38"/>
  <c r="G71" i="38"/>
  <c r="E54" i="38"/>
  <c r="E107" i="38"/>
  <c r="D105" i="38"/>
  <c r="C105" i="38"/>
  <c r="E104" i="38"/>
  <c r="E103" i="38"/>
  <c r="C101" i="38"/>
  <c r="E100" i="38"/>
  <c r="E99" i="38"/>
  <c r="F92" i="38"/>
  <c r="H91" i="38"/>
  <c r="F91" i="38"/>
  <c r="E91" i="38"/>
  <c r="E90" i="38"/>
  <c r="C90" i="38"/>
  <c r="G89" i="38"/>
  <c r="F89" i="38"/>
  <c r="E89" i="38"/>
  <c r="H88" i="38"/>
  <c r="E87" i="38"/>
  <c r="C86" i="38"/>
  <c r="G84" i="38"/>
  <c r="H77" i="38"/>
  <c r="H76" i="38"/>
  <c r="G76" i="38"/>
  <c r="F76" i="38"/>
  <c r="C76" i="38"/>
  <c r="H75" i="38"/>
  <c r="D75" i="38"/>
  <c r="H74" i="38"/>
  <c r="G74" i="38"/>
  <c r="E74" i="38"/>
  <c r="G72" i="38"/>
  <c r="F72" i="38"/>
  <c r="D71" i="38"/>
  <c r="C62" i="38"/>
  <c r="H61" i="38"/>
  <c r="E60" i="38"/>
  <c r="C60" i="38"/>
  <c r="G59" i="38"/>
  <c r="F59" i="38"/>
  <c r="E59" i="38"/>
  <c r="C58" i="38"/>
  <c r="E57" i="38"/>
  <c r="G55" i="38"/>
  <c r="C54" i="38"/>
  <c r="E47" i="38"/>
  <c r="G46" i="38"/>
  <c r="F46" i="38"/>
  <c r="H45" i="38"/>
  <c r="D45" i="38"/>
  <c r="C45" i="38"/>
  <c r="H43" i="38"/>
  <c r="F43" i="38"/>
  <c r="E43" i="38"/>
  <c r="H42" i="38"/>
  <c r="G42" i="38"/>
  <c r="F42" i="38"/>
  <c r="H41" i="38"/>
  <c r="C41" i="38"/>
  <c r="E40" i="38"/>
  <c r="G32" i="38"/>
  <c r="E32" i="38"/>
  <c r="D32" i="38"/>
  <c r="C32" i="38"/>
  <c r="E31" i="38"/>
  <c r="E30" i="38"/>
  <c r="H29" i="38"/>
  <c r="G29" i="38"/>
  <c r="F29" i="38"/>
  <c r="C28" i="38"/>
  <c r="G26" i="38"/>
  <c r="G25" i="38"/>
  <c r="F25" i="38"/>
  <c r="C24" i="38"/>
  <c r="H108" i="33"/>
  <c r="G108" i="33"/>
  <c r="D108" i="33"/>
  <c r="H72" i="33"/>
  <c r="G72" i="33"/>
  <c r="D72" i="33"/>
  <c r="H36" i="33"/>
  <c r="G36" i="33"/>
  <c r="D36" i="33"/>
  <c r="E109" i="33"/>
  <c r="D109" i="33"/>
  <c r="G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F91" i="33" s="1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C54" i="33" s="1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F89" i="33" s="1"/>
  <c r="W17" i="33"/>
  <c r="E89" i="33" s="1"/>
  <c r="V17" i="33"/>
  <c r="D89" i="33" s="1"/>
  <c r="U17" i="33"/>
  <c r="C89" i="33" s="1"/>
  <c r="T17" i="33"/>
  <c r="H71" i="33" s="1"/>
  <c r="S17" i="33"/>
  <c r="G71" i="33" s="1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E53" i="33" s="1"/>
  <c r="J17" i="33"/>
  <c r="D53" i="33" s="1"/>
  <c r="I17" i="33"/>
  <c r="C53" i="33" s="1"/>
  <c r="H17" i="33"/>
  <c r="H35" i="33" s="1"/>
  <c r="G17" i="33"/>
  <c r="G35" i="33" s="1"/>
  <c r="F17" i="33"/>
  <c r="F35" i="33" s="1"/>
  <c r="E17" i="33"/>
  <c r="E35" i="33" s="1"/>
  <c r="D17" i="33"/>
  <c r="D35" i="33" s="1"/>
  <c r="C17" i="33"/>
  <c r="C35" i="33" s="1"/>
  <c r="AI16" i="33"/>
  <c r="E124" i="33" s="1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D87" i="33" s="1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E68" i="33" s="1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F85" i="33" s="1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H31" i="33" s="1"/>
  <c r="G13" i="33"/>
  <c r="G31" i="33" s="1"/>
  <c r="F13" i="33"/>
  <c r="F31" i="33" s="1"/>
  <c r="E13" i="33"/>
  <c r="E31" i="33" s="1"/>
  <c r="D13" i="33"/>
  <c r="D31" i="33" s="1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F65" i="33" s="1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C7" i="196"/>
  <c r="H16" i="196" l="1"/>
  <c r="E16" i="196"/>
  <c r="C16" i="196"/>
  <c r="G16" i="196"/>
  <c r="D16" i="196"/>
  <c r="F16" i="196"/>
  <c r="G7" i="194" l="1"/>
  <c r="F7" i="194"/>
  <c r="E7" i="194"/>
  <c r="D16" i="194" s="1"/>
  <c r="D7" i="194"/>
  <c r="C7" i="194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E16" i="194" l="1"/>
  <c r="F16" i="194"/>
  <c r="C16" i="194"/>
  <c r="G16" i="194"/>
  <c r="C3" i="333" l="1"/>
  <c r="C3" i="332" l="1"/>
  <c r="E6" i="23" l="1"/>
  <c r="F6" i="23"/>
  <c r="D6" i="23"/>
  <c r="C6" i="23"/>
  <c r="G4" i="243"/>
  <c r="F4" i="243"/>
  <c r="E4" i="243"/>
  <c r="D4" i="243"/>
  <c r="C9" i="14" l="1"/>
  <c r="C8" i="14"/>
  <c r="D13" i="2" l="1"/>
  <c r="C11" i="2"/>
  <c r="D14" i="2" s="1"/>
  <c r="E18" i="31" l="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E9" i="31"/>
  <c r="D9" i="31"/>
  <c r="C9" i="31"/>
  <c r="E8" i="31"/>
  <c r="D8" i="31"/>
  <c r="C8" i="3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F17" i="16" s="1"/>
  <c r="D17" i="16"/>
  <c r="F20" i="16" l="1"/>
  <c r="F24" i="16"/>
  <c r="F19" i="16"/>
  <c r="F23" i="16"/>
  <c r="F18" i="16"/>
  <c r="F22" i="16"/>
  <c r="F21" i="1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F10" i="12" s="1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37" i="12" l="1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D31" i="333" l="1"/>
  <c r="D26" i="333"/>
  <c r="D21" i="333"/>
  <c r="D16" i="333"/>
  <c r="C31" i="456" s="1"/>
  <c r="E78" i="333"/>
  <c r="E75" i="333"/>
  <c r="E72" i="333"/>
  <c r="E69" i="333"/>
  <c r="C28" i="456" l="1"/>
  <c r="F73" i="333"/>
  <c r="F57" i="333"/>
  <c r="F41" i="333"/>
  <c r="F72" i="333"/>
  <c r="F56" i="333"/>
  <c r="F40" i="333"/>
  <c r="F79" i="333"/>
  <c r="F63" i="333"/>
  <c r="F47" i="333"/>
  <c r="F78" i="333"/>
  <c r="F62" i="333"/>
  <c r="F46" i="333"/>
  <c r="F70" i="333"/>
  <c r="F54" i="333"/>
  <c r="F38" i="333"/>
  <c r="F69" i="333"/>
  <c r="F53" i="333"/>
  <c r="F37" i="333"/>
  <c r="F76" i="333"/>
  <c r="F60" i="333"/>
  <c r="F44" i="333"/>
  <c r="F75" i="333"/>
  <c r="F59" i="333"/>
  <c r="F43" i="333"/>
  <c r="E38" i="333"/>
  <c r="E41" i="333"/>
  <c r="E44" i="333"/>
  <c r="E47" i="333"/>
  <c r="E54" i="333"/>
  <c r="E57" i="333"/>
  <c r="E60" i="333"/>
  <c r="E63" i="333"/>
  <c r="E70" i="333"/>
  <c r="E73" i="333"/>
  <c r="E76" i="333"/>
  <c r="E79" i="333"/>
  <c r="E13" i="333"/>
  <c r="E14" i="333"/>
  <c r="E15" i="333"/>
  <c r="E16" i="333"/>
  <c r="E18" i="333"/>
  <c r="E19" i="333"/>
  <c r="E20" i="333"/>
  <c r="E21" i="333"/>
  <c r="E23" i="333"/>
  <c r="E24" i="333"/>
  <c r="E25" i="333"/>
  <c r="E26" i="333"/>
  <c r="E28" i="333"/>
  <c r="E29" i="333"/>
  <c r="E30" i="333"/>
  <c r="E31" i="333"/>
  <c r="E37" i="333"/>
  <c r="E40" i="333"/>
  <c r="E43" i="333"/>
  <c r="E46" i="333"/>
  <c r="E53" i="333"/>
  <c r="E56" i="333"/>
  <c r="E59" i="333"/>
  <c r="E62" i="333"/>
  <c r="E68" i="332" l="1"/>
  <c r="E543" i="332" l="1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407" i="332"/>
  <c r="E406" i="332"/>
  <c r="E405" i="332"/>
  <c r="E404" i="332"/>
  <c r="E403" i="332"/>
  <c r="E402" i="332"/>
  <c r="E401" i="332"/>
  <c r="E400" i="332"/>
  <c r="E399" i="332"/>
  <c r="E398" i="332"/>
  <c r="E397" i="332"/>
  <c r="E396" i="332"/>
  <c r="E395" i="332"/>
  <c r="E394" i="332"/>
  <c r="E393" i="332"/>
  <c r="E392" i="332"/>
  <c r="E391" i="332"/>
  <c r="E390" i="332"/>
  <c r="E389" i="332"/>
  <c r="E388" i="332"/>
  <c r="E387" i="332"/>
  <c r="E386" i="332"/>
  <c r="E385" i="332"/>
  <c r="E384" i="332"/>
  <c r="E383" i="332"/>
  <c r="E382" i="332"/>
  <c r="E381" i="332"/>
  <c r="E380" i="332"/>
  <c r="E379" i="332"/>
  <c r="E378" i="332"/>
  <c r="E377" i="332"/>
  <c r="E376" i="332"/>
  <c r="E270" i="332"/>
  <c r="E269" i="332"/>
  <c r="E268" i="332"/>
  <c r="E267" i="332"/>
  <c r="E266" i="332"/>
  <c r="E265" i="332"/>
  <c r="E264" i="332"/>
  <c r="E263" i="332"/>
  <c r="E262" i="332"/>
  <c r="E261" i="332"/>
  <c r="E260" i="332"/>
  <c r="E259" i="332"/>
  <c r="E258" i="332"/>
  <c r="E257" i="332"/>
  <c r="E256" i="332"/>
  <c r="E255" i="332"/>
  <c r="E254" i="332"/>
  <c r="E253" i="332"/>
  <c r="E252" i="332"/>
  <c r="E251" i="332"/>
  <c r="E250" i="332"/>
  <c r="E249" i="332"/>
  <c r="E248" i="332"/>
  <c r="E247" i="332"/>
  <c r="E246" i="332"/>
  <c r="E245" i="332"/>
  <c r="E244" i="332"/>
  <c r="E243" i="332"/>
  <c r="E242" i="332"/>
  <c r="E241" i="332"/>
  <c r="E240" i="332"/>
  <c r="E239" i="332"/>
  <c r="E134" i="332"/>
  <c r="E133" i="332"/>
  <c r="E132" i="332"/>
  <c r="E131" i="332"/>
  <c r="E130" i="332"/>
  <c r="E129" i="332"/>
  <c r="E128" i="332"/>
  <c r="E127" i="332"/>
  <c r="E126" i="332"/>
  <c r="E125" i="332"/>
  <c r="E124" i="332"/>
  <c r="E123" i="332"/>
  <c r="E122" i="332"/>
  <c r="E121" i="332"/>
  <c r="F341" i="332"/>
  <c r="F340" i="332"/>
  <c r="F339" i="332"/>
  <c r="F338" i="332"/>
  <c r="F337" i="332"/>
  <c r="F336" i="332"/>
  <c r="F335" i="332"/>
  <c r="F334" i="332"/>
  <c r="F333" i="332"/>
  <c r="F332" i="332"/>
  <c r="F331" i="332"/>
  <c r="F330" i="332"/>
  <c r="F329" i="332"/>
  <c r="F328" i="332"/>
  <c r="F327" i="332"/>
  <c r="F326" i="332"/>
  <c r="F325" i="332"/>
  <c r="F324" i="332"/>
  <c r="F323" i="332"/>
  <c r="F322" i="332"/>
  <c r="F321" i="332"/>
  <c r="F320" i="332"/>
  <c r="F319" i="332"/>
  <c r="F318" i="332"/>
  <c r="F317" i="332"/>
  <c r="F316" i="332"/>
  <c r="F315" i="332"/>
  <c r="F314" i="332"/>
  <c r="F313" i="332"/>
  <c r="F312" i="332"/>
  <c r="F311" i="332"/>
  <c r="F310" i="332"/>
  <c r="F204" i="332"/>
  <c r="F203" i="332"/>
  <c r="F202" i="332"/>
  <c r="F201" i="332"/>
  <c r="F200" i="332"/>
  <c r="F199" i="332"/>
  <c r="F198" i="332"/>
  <c r="F197" i="332"/>
  <c r="F196" i="332"/>
  <c r="F195" i="332"/>
  <c r="F194" i="332"/>
  <c r="F193" i="332"/>
  <c r="F192" i="332"/>
  <c r="F191" i="332"/>
  <c r="F190" i="332"/>
  <c r="F189" i="332"/>
  <c r="F188" i="332"/>
  <c r="F187" i="332"/>
  <c r="F186" i="332"/>
  <c r="F185" i="332"/>
  <c r="F184" i="332"/>
  <c r="F183" i="332"/>
  <c r="F182" i="332"/>
  <c r="F181" i="332"/>
  <c r="F180" i="332"/>
  <c r="F179" i="332"/>
  <c r="F178" i="332"/>
  <c r="F177" i="332"/>
  <c r="F176" i="332"/>
  <c r="F175" i="332"/>
  <c r="F174" i="332"/>
  <c r="F173" i="332"/>
  <c r="G204" i="332"/>
  <c r="G203" i="332"/>
  <c r="G202" i="332"/>
  <c r="G201" i="332"/>
  <c r="G200" i="332"/>
  <c r="G199" i="332"/>
  <c r="G198" i="332"/>
  <c r="G197" i="332"/>
  <c r="G196" i="332"/>
  <c r="G195" i="332"/>
  <c r="G194" i="332"/>
  <c r="G193" i="332"/>
  <c r="G192" i="332"/>
  <c r="G191" i="332"/>
  <c r="G190" i="332"/>
  <c r="G189" i="332"/>
  <c r="G188" i="332"/>
  <c r="G187" i="332"/>
  <c r="G186" i="332"/>
  <c r="G185" i="332"/>
  <c r="G184" i="332"/>
  <c r="G183" i="332"/>
  <c r="G182" i="332"/>
  <c r="G181" i="332"/>
  <c r="G180" i="332"/>
  <c r="G179" i="332"/>
  <c r="G178" i="332"/>
  <c r="G177" i="332"/>
  <c r="G176" i="332"/>
  <c r="G175" i="332"/>
  <c r="G174" i="332"/>
  <c r="G173" i="332"/>
  <c r="F374" i="332"/>
  <c r="F373" i="332"/>
  <c r="F372" i="332"/>
  <c r="F371" i="332"/>
  <c r="F370" i="332"/>
  <c r="F369" i="332"/>
  <c r="F368" i="332"/>
  <c r="F367" i="332"/>
  <c r="F366" i="332"/>
  <c r="F365" i="332"/>
  <c r="F364" i="332"/>
  <c r="F363" i="332"/>
  <c r="F362" i="332"/>
  <c r="F361" i="332"/>
  <c r="F360" i="332"/>
  <c r="F359" i="332"/>
  <c r="F358" i="332"/>
  <c r="F357" i="332"/>
  <c r="F356" i="332"/>
  <c r="F355" i="332"/>
  <c r="F354" i="332"/>
  <c r="F353" i="332"/>
  <c r="F352" i="332"/>
  <c r="F351" i="332"/>
  <c r="F350" i="332"/>
  <c r="F349" i="332"/>
  <c r="F348" i="332"/>
  <c r="F347" i="332"/>
  <c r="F346" i="332"/>
  <c r="F345" i="332"/>
  <c r="F344" i="332"/>
  <c r="F343" i="332"/>
  <c r="F237" i="332"/>
  <c r="F236" i="332"/>
  <c r="F235" i="332"/>
  <c r="F234" i="332"/>
  <c r="F233" i="332"/>
  <c r="F232" i="332"/>
  <c r="F231" i="332"/>
  <c r="F230" i="332"/>
  <c r="F229" i="332"/>
  <c r="F228" i="332"/>
  <c r="F227" i="332"/>
  <c r="F226" i="332"/>
  <c r="F225" i="332"/>
  <c r="F224" i="332"/>
  <c r="F223" i="332"/>
  <c r="F222" i="332"/>
  <c r="F221" i="332"/>
  <c r="F220" i="332"/>
  <c r="F219" i="332"/>
  <c r="F218" i="332"/>
  <c r="F217" i="332"/>
  <c r="F216" i="332"/>
  <c r="F215" i="332"/>
  <c r="F214" i="332"/>
  <c r="F213" i="332"/>
  <c r="F212" i="332"/>
  <c r="F211" i="332"/>
  <c r="F210" i="332"/>
  <c r="F209" i="332"/>
  <c r="F208" i="332"/>
  <c r="F207" i="332"/>
  <c r="F206" i="332"/>
  <c r="G374" i="332"/>
  <c r="G373" i="332"/>
  <c r="G372" i="332"/>
  <c r="G371" i="332"/>
  <c r="G370" i="332"/>
  <c r="G369" i="332"/>
  <c r="G368" i="332"/>
  <c r="G367" i="332"/>
  <c r="G366" i="332"/>
  <c r="G365" i="332"/>
  <c r="G364" i="332"/>
  <c r="G363" i="332"/>
  <c r="G362" i="332"/>
  <c r="G361" i="332"/>
  <c r="G360" i="332"/>
  <c r="G359" i="332"/>
  <c r="G358" i="332"/>
  <c r="G357" i="332"/>
  <c r="G356" i="332"/>
  <c r="G355" i="332"/>
  <c r="G354" i="332"/>
  <c r="G353" i="332"/>
  <c r="G352" i="332"/>
  <c r="G351" i="332"/>
  <c r="G350" i="332"/>
  <c r="G349" i="332"/>
  <c r="G348" i="332"/>
  <c r="G347" i="332"/>
  <c r="G346" i="332"/>
  <c r="G345" i="332"/>
  <c r="G344" i="332"/>
  <c r="G343" i="332"/>
  <c r="F407" i="332"/>
  <c r="F406" i="332"/>
  <c r="F405" i="332"/>
  <c r="F404" i="332"/>
  <c r="F403" i="332"/>
  <c r="F402" i="332"/>
  <c r="F401" i="332"/>
  <c r="F400" i="332"/>
  <c r="F399" i="332"/>
  <c r="F398" i="332"/>
  <c r="F397" i="332"/>
  <c r="F396" i="332"/>
  <c r="F395" i="332"/>
  <c r="F394" i="332"/>
  <c r="F393" i="332"/>
  <c r="F392" i="332"/>
  <c r="F391" i="332"/>
  <c r="F390" i="332"/>
  <c r="F389" i="332"/>
  <c r="F388" i="332"/>
  <c r="F387" i="332"/>
  <c r="F386" i="332"/>
  <c r="F385" i="332"/>
  <c r="F384" i="332"/>
  <c r="F383" i="332"/>
  <c r="F382" i="332"/>
  <c r="F381" i="332"/>
  <c r="F380" i="332"/>
  <c r="F379" i="332"/>
  <c r="F378" i="332"/>
  <c r="F377" i="332"/>
  <c r="F376" i="332"/>
  <c r="F270" i="332"/>
  <c r="F269" i="332"/>
  <c r="F268" i="332"/>
  <c r="F267" i="332"/>
  <c r="F266" i="332"/>
  <c r="F265" i="332"/>
  <c r="F264" i="332"/>
  <c r="F263" i="332"/>
  <c r="F262" i="332"/>
  <c r="F261" i="332"/>
  <c r="F260" i="332"/>
  <c r="F259" i="332"/>
  <c r="F258" i="332"/>
  <c r="F257" i="332"/>
  <c r="F256" i="332"/>
  <c r="F255" i="332"/>
  <c r="F254" i="332"/>
  <c r="F253" i="332"/>
  <c r="F252" i="332"/>
  <c r="F251" i="332"/>
  <c r="F250" i="332"/>
  <c r="F249" i="332"/>
  <c r="F248" i="332"/>
  <c r="F247" i="332"/>
  <c r="F246" i="332"/>
  <c r="F245" i="332"/>
  <c r="F244" i="332"/>
  <c r="F243" i="332"/>
  <c r="F242" i="332"/>
  <c r="F241" i="332"/>
  <c r="F240" i="332"/>
  <c r="F239" i="332"/>
  <c r="G134" i="332"/>
  <c r="G133" i="332"/>
  <c r="G132" i="332"/>
  <c r="G131" i="332"/>
  <c r="G130" i="332"/>
  <c r="G129" i="332"/>
  <c r="G128" i="332"/>
  <c r="G127" i="332"/>
  <c r="G126" i="332"/>
  <c r="G125" i="332"/>
  <c r="G124" i="332"/>
  <c r="G123" i="332"/>
  <c r="G122" i="332"/>
  <c r="G121" i="332"/>
  <c r="G120" i="332"/>
  <c r="G407" i="332"/>
  <c r="G406" i="332"/>
  <c r="G405" i="332"/>
  <c r="G404" i="332"/>
  <c r="G403" i="332"/>
  <c r="G402" i="332"/>
  <c r="G401" i="332"/>
  <c r="G400" i="332"/>
  <c r="G399" i="332"/>
  <c r="G398" i="332"/>
  <c r="G397" i="332"/>
  <c r="G396" i="332"/>
  <c r="G395" i="332"/>
  <c r="G394" i="332"/>
  <c r="G393" i="332"/>
  <c r="G392" i="332"/>
  <c r="G391" i="332"/>
  <c r="G390" i="332"/>
  <c r="G389" i="332"/>
  <c r="G388" i="332"/>
  <c r="G387" i="332"/>
  <c r="G386" i="332"/>
  <c r="G385" i="332"/>
  <c r="G384" i="332"/>
  <c r="G383" i="332"/>
  <c r="G382" i="332"/>
  <c r="G381" i="332"/>
  <c r="G380" i="332"/>
  <c r="G379" i="332"/>
  <c r="G378" i="332"/>
  <c r="G377" i="332"/>
  <c r="G376" i="332"/>
  <c r="F440" i="332"/>
  <c r="F439" i="332"/>
  <c r="F438" i="332"/>
  <c r="F437" i="332"/>
  <c r="F436" i="332"/>
  <c r="F435" i="332"/>
  <c r="F434" i="332"/>
  <c r="F433" i="332"/>
  <c r="F432" i="332"/>
  <c r="F431" i="332"/>
  <c r="F430" i="332"/>
  <c r="F429" i="332"/>
  <c r="F428" i="332"/>
  <c r="F427" i="332"/>
  <c r="F426" i="332"/>
  <c r="F425" i="332"/>
  <c r="F424" i="332"/>
  <c r="F423" i="332"/>
  <c r="F422" i="332"/>
  <c r="F421" i="332"/>
  <c r="F420" i="332"/>
  <c r="G167" i="332"/>
  <c r="G166" i="332"/>
  <c r="G165" i="332"/>
  <c r="G164" i="332"/>
  <c r="G163" i="332"/>
  <c r="G162" i="332"/>
  <c r="G161" i="332"/>
  <c r="G160" i="332"/>
  <c r="G159" i="332"/>
  <c r="G158" i="332"/>
  <c r="F419" i="332"/>
  <c r="F418" i="332"/>
  <c r="F417" i="332"/>
  <c r="F416" i="332"/>
  <c r="F415" i="332"/>
  <c r="F414" i="332"/>
  <c r="F413" i="332"/>
  <c r="F412" i="332"/>
  <c r="F411" i="332"/>
  <c r="F410" i="332"/>
  <c r="F409" i="332"/>
  <c r="F303" i="332"/>
  <c r="F302" i="332"/>
  <c r="F301" i="332"/>
  <c r="F300" i="332"/>
  <c r="F299" i="332"/>
  <c r="F298" i="332"/>
  <c r="F297" i="332"/>
  <c r="F296" i="332"/>
  <c r="F295" i="332"/>
  <c r="F294" i="332"/>
  <c r="F293" i="332"/>
  <c r="F292" i="332"/>
  <c r="F291" i="332"/>
  <c r="F290" i="332"/>
  <c r="F289" i="332"/>
  <c r="F288" i="332"/>
  <c r="F287" i="332"/>
  <c r="F286" i="332"/>
  <c r="F285" i="332"/>
  <c r="F284" i="332"/>
  <c r="F283" i="332"/>
  <c r="F282" i="332"/>
  <c r="F281" i="332"/>
  <c r="F280" i="332"/>
  <c r="F279" i="332"/>
  <c r="F278" i="332"/>
  <c r="F277" i="332"/>
  <c r="F276" i="332"/>
  <c r="F275" i="332"/>
  <c r="F274" i="332"/>
  <c r="F273" i="332"/>
  <c r="F272" i="332"/>
  <c r="F167" i="332"/>
  <c r="F166" i="332"/>
  <c r="F165" i="332"/>
  <c r="F164" i="332"/>
  <c r="F163" i="332"/>
  <c r="F162" i="332"/>
  <c r="F161" i="332"/>
  <c r="F160" i="332"/>
  <c r="F159" i="332"/>
  <c r="F158" i="332"/>
  <c r="G157" i="332"/>
  <c r="G156" i="332"/>
  <c r="G155" i="332"/>
  <c r="G154" i="332"/>
  <c r="G153" i="332"/>
  <c r="G152" i="332"/>
  <c r="G151" i="332"/>
  <c r="G150" i="332"/>
  <c r="G149" i="332"/>
  <c r="G148" i="332"/>
  <c r="G147" i="332"/>
  <c r="G146" i="332"/>
  <c r="G145" i="332"/>
  <c r="G144" i="332"/>
  <c r="G143" i="332"/>
  <c r="G142" i="332"/>
  <c r="G141" i="332"/>
  <c r="G140" i="332"/>
  <c r="G139" i="332"/>
  <c r="G138" i="332"/>
  <c r="G137" i="332"/>
  <c r="G136" i="332"/>
  <c r="G440" i="332"/>
  <c r="G439" i="332"/>
  <c r="G438" i="332"/>
  <c r="G437" i="332"/>
  <c r="G436" i="332"/>
  <c r="G435" i="332"/>
  <c r="G434" i="332"/>
  <c r="G433" i="332"/>
  <c r="G432" i="332"/>
  <c r="G431" i="332"/>
  <c r="G430" i="332"/>
  <c r="G429" i="332"/>
  <c r="G428" i="332"/>
  <c r="G427" i="332"/>
  <c r="G426" i="332"/>
  <c r="G425" i="332"/>
  <c r="G424" i="332"/>
  <c r="G423" i="332"/>
  <c r="G422" i="332"/>
  <c r="G421" i="332"/>
  <c r="G420" i="332"/>
  <c r="G419" i="332"/>
  <c r="G418" i="332"/>
  <c r="G417" i="332"/>
  <c r="G416" i="332"/>
  <c r="G415" i="332"/>
  <c r="G414" i="332"/>
  <c r="G413" i="332"/>
  <c r="G412" i="332"/>
  <c r="G411" i="332"/>
  <c r="G410" i="332"/>
  <c r="G409" i="332"/>
  <c r="F38" i="332"/>
  <c r="F40" i="332"/>
  <c r="F42" i="332"/>
  <c r="F45" i="332"/>
  <c r="F46" i="332"/>
  <c r="F48" i="332"/>
  <c r="F50" i="332"/>
  <c r="F52" i="332"/>
  <c r="F54" i="332"/>
  <c r="F56" i="332"/>
  <c r="F58" i="332"/>
  <c r="F60" i="332"/>
  <c r="F62" i="332"/>
  <c r="F64" i="332"/>
  <c r="F66" i="332"/>
  <c r="F68" i="332"/>
  <c r="F70" i="332"/>
  <c r="F72" i="332"/>
  <c r="F74" i="332"/>
  <c r="F76" i="332"/>
  <c r="F79" i="332"/>
  <c r="F81" i="332"/>
  <c r="F83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374" i="332"/>
  <c r="E373" i="332"/>
  <c r="E372" i="332"/>
  <c r="E371" i="332"/>
  <c r="E370" i="332"/>
  <c r="E369" i="332"/>
  <c r="E368" i="332"/>
  <c r="E367" i="332"/>
  <c r="E366" i="332"/>
  <c r="E365" i="332"/>
  <c r="E364" i="332"/>
  <c r="E363" i="332"/>
  <c r="E362" i="332"/>
  <c r="E361" i="332"/>
  <c r="E360" i="332"/>
  <c r="E359" i="332"/>
  <c r="E358" i="332"/>
  <c r="E357" i="332"/>
  <c r="E356" i="332"/>
  <c r="E355" i="332"/>
  <c r="E354" i="332"/>
  <c r="E353" i="332"/>
  <c r="E352" i="332"/>
  <c r="E351" i="332"/>
  <c r="E350" i="332"/>
  <c r="E349" i="332"/>
  <c r="E348" i="332"/>
  <c r="E347" i="332"/>
  <c r="E346" i="332"/>
  <c r="E345" i="332"/>
  <c r="E344" i="332"/>
  <c r="E343" i="332"/>
  <c r="E237" i="332"/>
  <c r="E236" i="332"/>
  <c r="E235" i="332"/>
  <c r="E234" i="332"/>
  <c r="E233" i="332"/>
  <c r="E232" i="332"/>
  <c r="E231" i="332"/>
  <c r="E230" i="332"/>
  <c r="E229" i="332"/>
  <c r="E228" i="332"/>
  <c r="E227" i="332"/>
  <c r="E226" i="332"/>
  <c r="E225" i="332"/>
  <c r="E224" i="332"/>
  <c r="E223" i="332"/>
  <c r="E222" i="332"/>
  <c r="E221" i="332"/>
  <c r="E220" i="332"/>
  <c r="E219" i="332"/>
  <c r="E218" i="332"/>
  <c r="E217" i="332"/>
  <c r="E216" i="332"/>
  <c r="E215" i="332"/>
  <c r="E214" i="332"/>
  <c r="E213" i="332"/>
  <c r="E212" i="332"/>
  <c r="E211" i="332"/>
  <c r="E210" i="332"/>
  <c r="E209" i="332"/>
  <c r="E208" i="332"/>
  <c r="E207" i="332"/>
  <c r="E206" i="332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440" i="332"/>
  <c r="E439" i="332"/>
  <c r="E438" i="332"/>
  <c r="E437" i="332"/>
  <c r="E436" i="332"/>
  <c r="E435" i="332"/>
  <c r="E434" i="332"/>
  <c r="E433" i="332"/>
  <c r="E432" i="332"/>
  <c r="E431" i="332"/>
  <c r="E430" i="332"/>
  <c r="E429" i="332"/>
  <c r="E428" i="332"/>
  <c r="E427" i="332"/>
  <c r="E426" i="332"/>
  <c r="E425" i="332"/>
  <c r="E424" i="332"/>
  <c r="E423" i="332"/>
  <c r="E422" i="332"/>
  <c r="E421" i="332"/>
  <c r="E420" i="332"/>
  <c r="E419" i="332"/>
  <c r="E418" i="332"/>
  <c r="E417" i="332"/>
  <c r="E416" i="332"/>
  <c r="E415" i="332"/>
  <c r="E414" i="332"/>
  <c r="E413" i="332"/>
  <c r="E412" i="332"/>
  <c r="E411" i="332"/>
  <c r="E410" i="332"/>
  <c r="E409" i="332"/>
  <c r="E303" i="332"/>
  <c r="E302" i="332"/>
  <c r="E301" i="332"/>
  <c r="E300" i="332"/>
  <c r="E299" i="332"/>
  <c r="E298" i="332"/>
  <c r="E297" i="332"/>
  <c r="E296" i="332"/>
  <c r="E295" i="332"/>
  <c r="E294" i="332"/>
  <c r="E293" i="332"/>
  <c r="E292" i="332"/>
  <c r="E291" i="332"/>
  <c r="E290" i="332"/>
  <c r="E289" i="332"/>
  <c r="E288" i="332"/>
  <c r="E287" i="332"/>
  <c r="E286" i="332"/>
  <c r="E285" i="332"/>
  <c r="E284" i="332"/>
  <c r="E283" i="332"/>
  <c r="E282" i="332"/>
  <c r="E281" i="332"/>
  <c r="E280" i="332"/>
  <c r="E279" i="332"/>
  <c r="E278" i="332"/>
  <c r="E277" i="332"/>
  <c r="E276" i="332"/>
  <c r="E275" i="332"/>
  <c r="E274" i="332"/>
  <c r="E273" i="332"/>
  <c r="E272" i="332"/>
  <c r="E167" i="332"/>
  <c r="E166" i="332"/>
  <c r="E165" i="332"/>
  <c r="E164" i="332"/>
  <c r="E163" i="332"/>
  <c r="E162" i="332"/>
  <c r="E161" i="332"/>
  <c r="E160" i="332"/>
  <c r="E159" i="332"/>
  <c r="E158" i="332"/>
  <c r="E157" i="332"/>
  <c r="E156" i="332"/>
  <c r="E155" i="332"/>
  <c r="E154" i="332"/>
  <c r="E153" i="332"/>
  <c r="E152" i="332"/>
  <c r="E151" i="332"/>
  <c r="E150" i="332"/>
  <c r="E149" i="332"/>
  <c r="E148" i="332"/>
  <c r="E147" i="332"/>
  <c r="E146" i="332"/>
  <c r="E145" i="332"/>
  <c r="E144" i="332"/>
  <c r="E143" i="332"/>
  <c r="E142" i="332"/>
  <c r="E141" i="332"/>
  <c r="E140" i="332"/>
  <c r="E139" i="332"/>
  <c r="E138" i="332"/>
  <c r="E137" i="332"/>
  <c r="E136" i="332"/>
  <c r="E13" i="332"/>
  <c r="E14" i="332"/>
  <c r="E15" i="332"/>
  <c r="E16" i="332"/>
  <c r="E18" i="332"/>
  <c r="E19" i="332"/>
  <c r="E20" i="332"/>
  <c r="E21" i="332"/>
  <c r="E23" i="332"/>
  <c r="E24" i="332"/>
  <c r="E25" i="332"/>
  <c r="E26" i="332"/>
  <c r="E28" i="332"/>
  <c r="E29" i="332"/>
  <c r="E30" i="332"/>
  <c r="E31" i="332"/>
  <c r="E37" i="332"/>
  <c r="G37" i="332"/>
  <c r="E38" i="332"/>
  <c r="G38" i="332"/>
  <c r="E39" i="332"/>
  <c r="G39" i="332"/>
  <c r="E40" i="332"/>
  <c r="G40" i="332"/>
  <c r="E41" i="332"/>
  <c r="G41" i="332"/>
  <c r="E42" i="332"/>
  <c r="G42" i="332"/>
  <c r="E43" i="332"/>
  <c r="G43" i="332"/>
  <c r="E44" i="332"/>
  <c r="G44" i="332"/>
  <c r="E45" i="332"/>
  <c r="G45" i="332"/>
  <c r="E46" i="332"/>
  <c r="G46" i="332"/>
  <c r="E47" i="332"/>
  <c r="G47" i="332"/>
  <c r="E48" i="332"/>
  <c r="G48" i="332"/>
  <c r="E49" i="332"/>
  <c r="G49" i="332"/>
  <c r="E50" i="332"/>
  <c r="G50" i="332"/>
  <c r="E51" i="332"/>
  <c r="G51" i="332"/>
  <c r="E52" i="332"/>
  <c r="G52" i="332"/>
  <c r="E53" i="332"/>
  <c r="G53" i="332"/>
  <c r="E54" i="332"/>
  <c r="G54" i="332"/>
  <c r="E55" i="332"/>
  <c r="G55" i="332"/>
  <c r="E56" i="332"/>
  <c r="G56" i="332"/>
  <c r="E57" i="332"/>
  <c r="G57" i="332"/>
  <c r="E58" i="332"/>
  <c r="G58" i="332"/>
  <c r="E59" i="332"/>
  <c r="G59" i="332"/>
  <c r="E60" i="332"/>
  <c r="G60" i="332"/>
  <c r="E61" i="332"/>
  <c r="G61" i="332"/>
  <c r="E62" i="332"/>
  <c r="G62" i="332"/>
  <c r="E63" i="332"/>
  <c r="G63" i="332"/>
  <c r="E64" i="332"/>
  <c r="G64" i="332"/>
  <c r="E65" i="332"/>
  <c r="G65" i="332"/>
  <c r="E66" i="332"/>
  <c r="G66" i="332"/>
  <c r="E67" i="332"/>
  <c r="G67" i="332"/>
  <c r="G68" i="332"/>
  <c r="E70" i="332"/>
  <c r="G70" i="332"/>
  <c r="E71" i="332"/>
  <c r="G71" i="332"/>
  <c r="E72" i="332"/>
  <c r="G72" i="332"/>
  <c r="E73" i="332"/>
  <c r="G73" i="332"/>
  <c r="E74" i="332"/>
  <c r="G74" i="332"/>
  <c r="E75" i="332"/>
  <c r="G75" i="332"/>
  <c r="E76" i="332"/>
  <c r="G76" i="332"/>
  <c r="E77" i="332"/>
  <c r="G77" i="332"/>
  <c r="E78" i="332"/>
  <c r="G78" i="332"/>
  <c r="E79" i="332"/>
  <c r="G79" i="332"/>
  <c r="E80" i="332"/>
  <c r="G80" i="332"/>
  <c r="E81" i="332"/>
  <c r="G81" i="332"/>
  <c r="E82" i="332"/>
  <c r="G82" i="332"/>
  <c r="E83" i="332"/>
  <c r="G83" i="332"/>
  <c r="E84" i="332"/>
  <c r="G84" i="332"/>
  <c r="E85" i="332"/>
  <c r="G85" i="332"/>
  <c r="E86" i="332"/>
  <c r="G86" i="332"/>
  <c r="E87" i="332"/>
  <c r="G87" i="332"/>
  <c r="E88" i="332"/>
  <c r="G88" i="332"/>
  <c r="E89" i="332"/>
  <c r="G89" i="332"/>
  <c r="E90" i="332"/>
  <c r="G90" i="332"/>
  <c r="E91" i="332"/>
  <c r="G91" i="332"/>
  <c r="E92" i="332"/>
  <c r="G92" i="332"/>
  <c r="E93" i="332"/>
  <c r="G93" i="332"/>
  <c r="E94" i="332"/>
  <c r="G94" i="332"/>
  <c r="E95" i="332"/>
  <c r="G95" i="332"/>
  <c r="E96" i="332"/>
  <c r="G96" i="332"/>
  <c r="E97" i="332"/>
  <c r="G97" i="332"/>
  <c r="E98" i="332"/>
  <c r="G98" i="332"/>
  <c r="E99" i="332"/>
  <c r="G99" i="332"/>
  <c r="E100" i="332"/>
  <c r="G100" i="332"/>
  <c r="E101" i="332"/>
  <c r="G101" i="332"/>
  <c r="E103" i="332"/>
  <c r="G103" i="332"/>
  <c r="E104" i="332"/>
  <c r="G104" i="332"/>
  <c r="E105" i="332"/>
  <c r="G105" i="332"/>
  <c r="E106" i="332"/>
  <c r="G106" i="332"/>
  <c r="E107" i="332"/>
  <c r="G107" i="332"/>
  <c r="E108" i="332"/>
  <c r="G108" i="332"/>
  <c r="E109" i="332"/>
  <c r="G109" i="332"/>
  <c r="E110" i="332"/>
  <c r="G110" i="332"/>
  <c r="E111" i="332"/>
  <c r="G111" i="332"/>
  <c r="E112" i="332"/>
  <c r="G112" i="332"/>
  <c r="E113" i="332"/>
  <c r="G113" i="332"/>
  <c r="E114" i="332"/>
  <c r="G114" i="332"/>
  <c r="E115" i="332"/>
  <c r="G115" i="332"/>
  <c r="E116" i="332"/>
  <c r="G116" i="332"/>
  <c r="E117" i="332"/>
  <c r="G117" i="332"/>
  <c r="E118" i="332"/>
  <c r="G118" i="332"/>
  <c r="E119" i="332"/>
  <c r="G119" i="332"/>
  <c r="E120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E341" i="332"/>
  <c r="E340" i="332"/>
  <c r="E339" i="332"/>
  <c r="E338" i="332"/>
  <c r="E337" i="332"/>
  <c r="E336" i="332"/>
  <c r="E335" i="332"/>
  <c r="E334" i="332"/>
  <c r="E333" i="332"/>
  <c r="E332" i="332"/>
  <c r="E331" i="332"/>
  <c r="E330" i="332"/>
  <c r="E329" i="332"/>
  <c r="E328" i="332"/>
  <c r="E327" i="332"/>
  <c r="E326" i="332"/>
  <c r="E325" i="332"/>
  <c r="E324" i="332"/>
  <c r="E323" i="332"/>
  <c r="E322" i="332"/>
  <c r="E321" i="332"/>
  <c r="E320" i="332"/>
  <c r="E319" i="332"/>
  <c r="E318" i="332"/>
  <c r="E317" i="332"/>
  <c r="E316" i="332"/>
  <c r="E315" i="332"/>
  <c r="E314" i="332"/>
  <c r="E313" i="332"/>
  <c r="E312" i="332"/>
  <c r="E311" i="332"/>
  <c r="E310" i="332"/>
  <c r="E204" i="332"/>
  <c r="E203" i="332"/>
  <c r="E202" i="332"/>
  <c r="E201" i="332"/>
  <c r="E200" i="332"/>
  <c r="E199" i="332"/>
  <c r="E198" i="332"/>
  <c r="E197" i="332"/>
  <c r="E196" i="332"/>
  <c r="E195" i="332"/>
  <c r="E194" i="332"/>
  <c r="E193" i="332"/>
  <c r="E192" i="332"/>
  <c r="E191" i="332"/>
  <c r="E190" i="332"/>
  <c r="E189" i="332"/>
  <c r="E188" i="332"/>
  <c r="E187" i="332"/>
  <c r="E186" i="332"/>
  <c r="E185" i="332"/>
  <c r="E184" i="332"/>
  <c r="E183" i="332"/>
  <c r="E182" i="332"/>
  <c r="E181" i="332"/>
  <c r="E180" i="332"/>
  <c r="E179" i="332"/>
  <c r="E178" i="332"/>
  <c r="E177" i="332"/>
  <c r="E176" i="332"/>
  <c r="E175" i="332"/>
  <c r="E174" i="332"/>
  <c r="E173" i="332"/>
  <c r="G341" i="332"/>
  <c r="G340" i="332"/>
  <c r="G339" i="332"/>
  <c r="G338" i="332"/>
  <c r="G337" i="332"/>
  <c r="G336" i="332"/>
  <c r="G335" i="332"/>
  <c r="G334" i="332"/>
  <c r="G333" i="332"/>
  <c r="G332" i="332"/>
  <c r="G331" i="332"/>
  <c r="G330" i="332"/>
  <c r="G329" i="332"/>
  <c r="G328" i="332"/>
  <c r="G327" i="332"/>
  <c r="G326" i="332"/>
  <c r="G325" i="332"/>
  <c r="G324" i="332"/>
  <c r="G323" i="332"/>
  <c r="G322" i="332"/>
  <c r="G321" i="332"/>
  <c r="G320" i="332"/>
  <c r="G319" i="332"/>
  <c r="G318" i="332"/>
  <c r="G317" i="332"/>
  <c r="G316" i="332"/>
  <c r="G315" i="332"/>
  <c r="G314" i="332"/>
  <c r="G313" i="332"/>
  <c r="G312" i="332"/>
  <c r="G311" i="332"/>
  <c r="G310" i="332"/>
  <c r="G237" i="332"/>
  <c r="G236" i="332"/>
  <c r="G235" i="332"/>
  <c r="G234" i="332"/>
  <c r="G233" i="332"/>
  <c r="G232" i="332"/>
  <c r="G231" i="332"/>
  <c r="G230" i="332"/>
  <c r="G229" i="332"/>
  <c r="G228" i="332"/>
  <c r="G227" i="332"/>
  <c r="G226" i="332"/>
  <c r="G225" i="332"/>
  <c r="G224" i="332"/>
  <c r="G223" i="332"/>
  <c r="G222" i="332"/>
  <c r="G221" i="332"/>
  <c r="G220" i="332"/>
  <c r="G219" i="332"/>
  <c r="G218" i="332"/>
  <c r="G217" i="332"/>
  <c r="G216" i="332"/>
  <c r="G215" i="332"/>
  <c r="G214" i="332"/>
  <c r="G213" i="332"/>
  <c r="G212" i="332"/>
  <c r="G211" i="332"/>
  <c r="G210" i="332"/>
  <c r="G209" i="332"/>
  <c r="G208" i="332"/>
  <c r="G207" i="332"/>
  <c r="G206" i="332"/>
  <c r="G270" i="332"/>
  <c r="G269" i="332"/>
  <c r="G268" i="332"/>
  <c r="G267" i="332"/>
  <c r="G266" i="332"/>
  <c r="G265" i="332"/>
  <c r="G264" i="332"/>
  <c r="G263" i="332"/>
  <c r="G262" i="332"/>
  <c r="G261" i="332"/>
  <c r="G260" i="332"/>
  <c r="G259" i="332"/>
  <c r="G258" i="332"/>
  <c r="G257" i="332"/>
  <c r="G256" i="332"/>
  <c r="G255" i="332"/>
  <c r="G254" i="332"/>
  <c r="G253" i="332"/>
  <c r="G252" i="332"/>
  <c r="G251" i="332"/>
  <c r="G250" i="332"/>
  <c r="G249" i="332"/>
  <c r="G248" i="332"/>
  <c r="G247" i="332"/>
  <c r="G246" i="332"/>
  <c r="G245" i="332"/>
  <c r="G244" i="332"/>
  <c r="G243" i="332"/>
  <c r="G242" i="332"/>
  <c r="G241" i="332"/>
  <c r="G240" i="332"/>
  <c r="G239" i="332"/>
  <c r="G303" i="332"/>
  <c r="G302" i="332"/>
  <c r="G301" i="332"/>
  <c r="G300" i="332"/>
  <c r="G299" i="332"/>
  <c r="G298" i="332"/>
  <c r="G297" i="332"/>
  <c r="G296" i="332"/>
  <c r="G295" i="332"/>
  <c r="G294" i="332"/>
  <c r="G293" i="332"/>
  <c r="G292" i="332"/>
  <c r="G291" i="332"/>
  <c r="G290" i="332"/>
  <c r="G289" i="332"/>
  <c r="G288" i="332"/>
  <c r="G287" i="332"/>
  <c r="G286" i="332"/>
  <c r="G285" i="332"/>
  <c r="G284" i="332"/>
  <c r="G283" i="332"/>
  <c r="G282" i="332"/>
  <c r="G281" i="332"/>
  <c r="G280" i="332"/>
  <c r="G279" i="332"/>
  <c r="G278" i="332"/>
  <c r="G277" i="332"/>
  <c r="G276" i="332"/>
  <c r="G275" i="332"/>
  <c r="G274" i="332"/>
  <c r="G273" i="332"/>
  <c r="G272" i="332"/>
  <c r="F37" i="332"/>
  <c r="F39" i="332"/>
  <c r="F41" i="332"/>
  <c r="F43" i="332"/>
  <c r="F44" i="332"/>
  <c r="F47" i="332"/>
  <c r="F49" i="332"/>
  <c r="F51" i="332"/>
  <c r="F53" i="332"/>
  <c r="F55" i="332"/>
  <c r="F57" i="332"/>
  <c r="F59" i="332"/>
  <c r="F61" i="332"/>
  <c r="F63" i="332"/>
  <c r="F65" i="332"/>
  <c r="F67" i="332"/>
  <c r="F71" i="332"/>
  <c r="F73" i="332"/>
  <c r="F75" i="332"/>
  <c r="F77" i="332"/>
  <c r="F78" i="332"/>
  <c r="F80" i="332"/>
  <c r="F82" i="332"/>
  <c r="F84" i="332"/>
  <c r="F85" i="332"/>
  <c r="F86" i="332"/>
  <c r="F87" i="332"/>
  <c r="F88" i="332"/>
  <c r="F89" i="332"/>
  <c r="F90" i="332"/>
  <c r="F91" i="332"/>
  <c r="F92" i="332"/>
  <c r="F93" i="332"/>
  <c r="F94" i="332"/>
  <c r="F95" i="332"/>
  <c r="F96" i="332"/>
  <c r="F97" i="332"/>
  <c r="F98" i="332"/>
  <c r="F99" i="332"/>
  <c r="F100" i="332"/>
  <c r="F101" i="332"/>
  <c r="F103" i="332"/>
  <c r="F104" i="332"/>
  <c r="F105" i="332"/>
  <c r="F106" i="332"/>
  <c r="F107" i="332"/>
  <c r="F108" i="332"/>
  <c r="F109" i="332"/>
  <c r="F110" i="332"/>
  <c r="F111" i="332"/>
  <c r="F112" i="332"/>
  <c r="F113" i="332"/>
  <c r="F114" i="332"/>
  <c r="F115" i="332"/>
  <c r="F116" i="332"/>
  <c r="F117" i="332"/>
  <c r="F118" i="332"/>
  <c r="F119" i="332"/>
  <c r="F120" i="332"/>
  <c r="F121" i="332"/>
  <c r="F122" i="332"/>
  <c r="F123" i="332"/>
  <c r="F124" i="332"/>
  <c r="F125" i="332"/>
  <c r="F126" i="332"/>
  <c r="F127" i="332"/>
  <c r="F128" i="332"/>
  <c r="F129" i="332"/>
  <c r="F130" i="332"/>
  <c r="F131" i="332"/>
  <c r="F132" i="332"/>
  <c r="F133" i="332"/>
  <c r="F134" i="332"/>
  <c r="F136" i="332"/>
  <c r="F137" i="332"/>
  <c r="F138" i="332"/>
  <c r="F139" i="332"/>
  <c r="F140" i="332"/>
  <c r="F141" i="332"/>
  <c r="F142" i="332"/>
  <c r="F143" i="332"/>
  <c r="F144" i="332"/>
  <c r="F145" i="332"/>
  <c r="F146" i="332"/>
  <c r="F147" i="332"/>
  <c r="F148" i="332"/>
  <c r="F149" i="332"/>
  <c r="F150" i="332"/>
  <c r="F151" i="332"/>
  <c r="F152" i="332"/>
  <c r="F153" i="332"/>
  <c r="F154" i="332"/>
  <c r="F155" i="332"/>
  <c r="F156" i="332"/>
  <c r="F157" i="332"/>
  <c r="D9" i="153" l="1"/>
  <c r="C9" i="153"/>
  <c r="G8" i="225" l="1"/>
  <c r="G7" i="225"/>
  <c r="G6" i="225"/>
  <c r="G5" i="225"/>
  <c r="B7" i="24" l="1"/>
  <c r="F13" i="198" l="1"/>
  <c r="D14" i="198"/>
  <c r="E14" i="198"/>
  <c r="F14" i="198" s="1"/>
  <c r="F16" i="198"/>
  <c r="D17" i="198"/>
  <c r="E17" i="198"/>
  <c r="F17" i="198" s="1"/>
  <c r="F19" i="198"/>
  <c r="D20" i="198"/>
  <c r="E20" i="198"/>
  <c r="F20" i="198" s="1"/>
  <c r="F22" i="198"/>
  <c r="D23" i="198"/>
  <c r="E23" i="198"/>
  <c r="F23" i="198" s="1"/>
  <c r="F26" i="198"/>
  <c r="G26" i="198"/>
  <c r="F27" i="198"/>
  <c r="G27" i="198"/>
  <c r="F28" i="198"/>
  <c r="G28" i="198"/>
  <c r="F29" i="198"/>
  <c r="G29" i="198"/>
  <c r="F30" i="198"/>
  <c r="G30" i="198"/>
  <c r="F31" i="198"/>
  <c r="G31" i="198"/>
  <c r="F32" i="198"/>
  <c r="G32" i="198"/>
  <c r="F34" i="198"/>
  <c r="G34" i="198"/>
  <c r="F35" i="198"/>
  <c r="G35" i="198"/>
  <c r="F36" i="198"/>
  <c r="G36" i="198"/>
  <c r="F37" i="198"/>
  <c r="G37" i="198"/>
  <c r="F38" i="198"/>
  <c r="G38" i="198"/>
  <c r="F39" i="198"/>
  <c r="G39" i="198"/>
  <c r="F40" i="198"/>
  <c r="G40" i="198"/>
  <c r="F42" i="198"/>
  <c r="G42" i="198"/>
  <c r="F43" i="198"/>
  <c r="G43" i="198"/>
  <c r="F44" i="198"/>
  <c r="G44" i="198"/>
  <c r="F45" i="198"/>
  <c r="G45" i="198"/>
  <c r="F46" i="198"/>
  <c r="G46" i="198"/>
  <c r="F47" i="198"/>
  <c r="G47" i="198"/>
  <c r="F48" i="198"/>
  <c r="G48" i="198"/>
  <c r="F50" i="198"/>
  <c r="G50" i="198"/>
  <c r="F51" i="198"/>
  <c r="G51" i="198"/>
  <c r="F52" i="198"/>
  <c r="G52" i="198"/>
  <c r="F53" i="198"/>
  <c r="G53" i="198"/>
  <c r="F54" i="198"/>
  <c r="G54" i="198"/>
  <c r="F55" i="198"/>
  <c r="G55" i="198"/>
  <c r="F56" i="198"/>
  <c r="G56" i="198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E28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33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F9" i="103" s="1"/>
  <c r="H9" i="103"/>
  <c r="B9" i="103"/>
  <c r="E9" i="102"/>
  <c r="D9" i="102"/>
  <c r="F9" i="102" s="1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F9" i="104" l="1"/>
  <c r="L9" i="104" s="1"/>
  <c r="U38" i="229"/>
  <c r="G38" i="229"/>
  <c r="I9" i="102"/>
  <c r="K9" i="102" s="1"/>
  <c r="L9" i="103"/>
  <c r="K9" i="103"/>
  <c r="L9" i="102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F15" i="210" s="1"/>
  <c r="D14" i="210"/>
  <c r="D13" i="210"/>
  <c r="D12" i="210"/>
  <c r="D11" i="210"/>
  <c r="D10" i="210"/>
  <c r="D9" i="210"/>
  <c r="D8" i="210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C8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2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C12" i="206"/>
  <c r="C11" i="206"/>
  <c r="C10" i="206"/>
  <c r="C9" i="206"/>
  <c r="C8" i="206"/>
  <c r="D16" i="206"/>
  <c r="D15" i="206"/>
  <c r="D14" i="206"/>
  <c r="D13" i="206"/>
  <c r="D12" i="206"/>
  <c r="D11" i="206"/>
  <c r="D10" i="206"/>
  <c r="D9" i="206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C17" i="210"/>
  <c r="E15" i="209"/>
  <c r="D15" i="209"/>
  <c r="C15" i="209"/>
  <c r="E17" i="208"/>
  <c r="D17" i="208"/>
  <c r="C17" i="208"/>
  <c r="E15" i="207"/>
  <c r="D15" i="207"/>
  <c r="C15" i="207"/>
  <c r="E17" i="206"/>
  <c r="D17" i="206"/>
  <c r="F17" i="206" s="1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F17" i="210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F8" i="210"/>
  <c r="B7" i="210"/>
  <c r="B7" i="209"/>
  <c r="B7" i="208"/>
  <c r="B7" i="207"/>
  <c r="F13" i="206"/>
  <c r="F9" i="206"/>
  <c r="B7" i="206"/>
  <c r="B7" i="205"/>
  <c r="B7" i="9"/>
  <c r="K9" i="104" l="1"/>
  <c r="F17" i="208"/>
  <c r="F11" i="206"/>
  <c r="F9" i="208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67" i="1"/>
  <c r="C67" i="1"/>
  <c r="E66" i="1"/>
  <c r="C66" i="1"/>
  <c r="E65" i="1"/>
  <c r="C65" i="1"/>
  <c r="E64" i="1"/>
  <c r="C64" i="1"/>
  <c r="E63" i="1"/>
  <c r="C63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<sst xmlns="http://schemas.openxmlformats.org/spreadsheetml/2006/main" count="6952" uniqueCount="779">
  <si>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</si>
  <si>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</si>
  <si>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</si>
  <si>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</si>
  <si>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</si>
  <si>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</si>
  <si>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</si>
  <si>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</si>
  <si>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</si>
  <si>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</si>
  <si>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</si>
  <si>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</si>
  <si>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</si>
  <si>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</si>
  <si>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</si>
  <si>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</si>
  <si>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</si>
  <si>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</si>
  <si>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</si>
  <si>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</si>
  <si>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</si>
  <si>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</si>
  <si>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</si>
  <si>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</si>
  <si>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</si>
  <si>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</si>
  <si>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</si>
  <si>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</si>
  <si>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</si>
  <si>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</si>
  <si>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</si>
  <si>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</si>
  <si>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</si>
  <si>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</si>
  <si>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</si>
  <si>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</si>
  <si>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</si>
  <si>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</si>
  <si>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</si>
  <si>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</si>
  <si>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</si>
  <si>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</si>
  <si>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</si>
  <si>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</si>
  <si>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</si>
  <si>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</si>
  <si>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</si>
  <si>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</si>
  <si>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</si>
  <si>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</si>
  <si>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</si>
  <si>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</si>
  <si>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</si>
  <si>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</si>
  <si>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</si>
  <si>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</si>
  <si>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</si>
  <si>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</si>
  <si>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</si>
  <si>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</si>
  <si>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</si>
  <si>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</si>
  <si>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</si>
  <si>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</si>
  <si>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</si>
  <si>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</si>
  <si>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</si>
  <si>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</si>
  <si>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</si>
  <si>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</si>
  <si>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</si>
  <si>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</si>
  <si>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</si>
  <si>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</si>
  <si>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</si>
  <si>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</si>
  <si>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</si>
  <si>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</si>
  <si>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</si>
  <si>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</si>
  <si>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</si>
  <si>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</si>
  <si>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</si>
  <si>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</si>
  <si>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</si>
  <si>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</si>
  <si>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</si>
  <si>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</si>
  <si>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</si>
  <si>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</si>
  <si>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</si>
  <si>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</si>
  <si>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</si>
  <si>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</si>
  <si>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</si>
  <si>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</si>
  <si>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</si>
  <si>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</si>
  <si>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</si>
  <si>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</si>
  <si>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</si>
  <si>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</si>
  <si>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</si>
  <si>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</si>
  <si>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</si>
  <si>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</si>
  <si>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</si>
  <si>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</si>
  <si>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</si>
  <si>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</si>
  <si>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</si>
  <si>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</si>
  <si>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</si>
  <si>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</si>
  <si>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</si>
  <si>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</si>
  <si>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</si>
  <si>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</si>
  <si>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</si>
  <si>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</si>
  <si>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</si>
  <si>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</si>
  <si>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</si>
  <si>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</si>
  <si>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</si>
  <si>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</si>
  <si>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</si>
  <si>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</si>
  <si>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</si>
  <si>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</si>
  <si>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</si>
  <si>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</si>
  <si>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</si>
  <si>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</si>
  <si>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</si>
  <si>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</si>
  <si>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</si>
  <si>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</si>
  <si>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</si>
  <si>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</si>
  <si>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</si>
  <si>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</si>
  <si>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</si>
  <si>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</si>
  <si>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</si>
  <si>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</si>
  <si>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</si>
  <si>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</si>
  <si>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</si>
  <si>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</si>
  <si>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</si>
  <si>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</si>
  <si>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</si>
  <si>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</si>
  <si>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</si>
  <si>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</si>
  <si>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</si>
  <si>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</si>
  <si>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</si>
  <si>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</si>
  <si>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</si>
  <si>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</si>
  <si>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</si>
  <si>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</si>
  <si>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</si>
  <si>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</si>
  <si>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</si>
  <si>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</si>
  <si>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</si>
  <si>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</si>
  <si>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</si>
  <si>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</si>
  <si>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</si>
  <si>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</si>
  <si>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</si>
  <si>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</si>
  <si>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</si>
  <si>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</si>
  <si>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</si>
  <si>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</si>
  <si>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</si>
  <si>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</si>
  <si>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</si>
  <si>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</si>
  <si>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</si>
  <si>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</si>
  <si>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</si>
  <si>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</si>
  <si>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</si>
  <si>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</si>
  <si>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</si>
  <si>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</si>
  <si>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</si>
  <si>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</si>
  <si>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</si>
  <si>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</si>
  <si>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</si>
  <si>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</si>
  <si>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</si>
  <si>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</si>
  <si>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</si>
  <si>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</si>
  <si>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</si>
  <si>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</si>
  <si>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</si>
  <si>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</si>
  <si>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</si>
  <si>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</si>
  <si>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</si>
  <si>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</si>
  <si>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</si>
  <si>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</si>
  <si>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</si>
  <si>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</si>
  <si>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</si>
  <si>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</si>
  <si>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</si>
  <si>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</si>
  <si>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</si>
  <si>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</si>
  <si>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</si>
  <si>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</si>
  <si>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</si>
  <si>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</si>
  <si>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</si>
  <si>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</si>
  <si>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</si>
  <si>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</si>
  <si>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</si>
  <si>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</si>
  <si>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</si>
  <si>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</si>
  <si>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</si>
  <si>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</si>
  <si>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</si>
  <si>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</si>
  <si>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</si>
  <si>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</si>
  <si>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</si>
  <si>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</si>
  <si>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</si>
  <si>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</si>
  <si>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</si>
  <si>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</si>
  <si>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</si>
  <si>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</si>
  <si>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</si>
  <si>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</si>
  <si>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</si>
  <si>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</si>
  <si>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</si>
  <si>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</si>
  <si>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</si>
  <si>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</si>
  <si>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</si>
  <si>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</si>
  <si>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</si>
  <si>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</si>
  <si>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</si>
  <si>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</si>
  <si>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</si>
  <si>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</si>
  <si>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</si>
  <si>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</si>
  <si>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</si>
  <si>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</si>
  <si>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</si>
  <si>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</si>
  <si>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</si>
  <si>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</si>
  <si>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</si>
  <si>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</si>
  <si>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</si>
  <si>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</si>
  <si>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</si>
  <si>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</si>
  <si>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</si>
  <si>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</si>
  <si>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</si>
  <si>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</si>
  <si>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</si>
  <si>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</si>
  <si>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</si>
  <si>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</si>
  <si>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</si>
  <si>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</si>
  <si>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</si>
  <si>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</si>
  <si>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</si>
  <si>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</si>
  <si>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</si>
  <si>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</si>
  <si>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</si>
  <si>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</si>
  <si>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</si>
  <si>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</si>
  <si>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</si>
  <si>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</si>
  <si>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</si>
  <si>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</si>
  <si>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</si>
  <si>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</si>
  <si>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</si>
  <si>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</si>
  <si>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</si>
  <si>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</si>
  <si>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</si>
  <si>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</si>
  <si>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</si>
  <si>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</si>
  <si>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</si>
  <si>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</si>
  <si>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</si>
  <si>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</si>
  <si>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</si>
  <si>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</si>
  <si>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</si>
  <si>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</si>
  <si>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</si>
  <si>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</si>
  <si>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</si>
  <si>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</si>
  <si>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</si>
  <si>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</si>
  <si>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</si>
  <si>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</si>
  <si>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</si>
  <si>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</si>
  <si>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</si>
  <si>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</si>
  <si>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</si>
  <si>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</si>
  <si>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</si>
  <si>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</si>
  <si>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</si>
  <si>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</si>
  <si>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</si>
  <si>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</si>
  <si>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</si>
  <si>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</si>
  <si>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</si>
  <si>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</si>
  <si>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</si>
  <si>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</si>
  <si>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</si>
  <si>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</si>
  <si>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</si>
  <si>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</si>
  <si>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</si>
  <si>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</si>
  <si>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</si>
  <si>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</si>
  <si>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</si>
  <si>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</si>
  <si>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</si>
  <si>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</si>
  <si>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</si>
  <si>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</si>
  <si>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</si>
  <si>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</si>
  <si>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</si>
  <si>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</si>
  <si>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</si>
  <si>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</si>
  <si>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</si>
  <si>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</si>
  <si>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</si>
  <si>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</si>
  <si>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</si>
  <si>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</si>
  <si>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</si>
  <si>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</si>
  <si>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</si>
  <si>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</si>
  <si>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</si>
  <si>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</si>
  <si>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</si>
  <si>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</si>
  <si>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</si>
  <si>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</si>
  <si>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</si>
  <si>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</si>
  <si>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</si>
  <si>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</si>
  <si>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</si>
  <si>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</si>
  <si>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</si>
  <si>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</si>
  <si>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</si>
  <si>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</si>
  <si>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</si>
  <si>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</si>
  <si>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</si>
  <si>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</si>
  <si>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</si>
  <si>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</si>
  <si>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</si>
  <si>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</si>
  <si>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</si>
  <si>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</si>
  <si>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</si>
  <si>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</si>
  <si>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</si>
  <si>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</si>
  <si>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</si>
  <si>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</si>
  <si>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</si>
  <si>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</si>
  <si>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</si>
  <si>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</si>
  <si>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</si>
  <si>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</si>
  <si>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</si>
  <si>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</si>
  <si>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</si>
  <si>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</si>
  <si>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</si>
  <si>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</si>
  <si>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</si>
  <si>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</si>
  <si>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</si>
  <si>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</si>
  <si>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</si>
  <si>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</si>
  <si>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</si>
  <si>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</si>
  <si>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</si>
  <si>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</si>
  <si>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</si>
  <si>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</si>
  <si>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</si>
  <si>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</si>
  <si>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</si>
  <si>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</si>
  <si>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</si>
  <si>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</si>
  <si>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</si>
  <si>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</si>
  <si>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Biomass stocks by principal tree species</t>
  </si>
  <si>
    <t>Carbon stocks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</si>
  <si>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</si>
  <si>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</si>
  <si>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</si>
  <si>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</si>
  <si>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</si>
  <si>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50-year softwood forecast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</si>
  <si>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</si>
  <si>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</si>
  <si>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</si>
  <si>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</si>
  <si>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</si>
  <si>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</si>
  <si>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</si>
  <si>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</si>
  <si>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</si>
  <si>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</si>
  <si>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</si>
  <si>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</si>
  <si>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</si>
  <si>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</si>
  <si>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</si>
  <si>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</si>
  <si>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</si>
  <si>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</si>
  <si>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</si>
  <si>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</si>
  <si>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</si>
  <si>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</si>
  <si>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</si>
  <si>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</si>
  <si>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</si>
  <si>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</si>
  <si>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</si>
  <si>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</si>
  <si>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</si>
  <si>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</si>
  <si>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</si>
  <si>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</si>
  <si>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</si>
  <si>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</si>
  <si>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</si>
  <si>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</si>
  <si>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</si>
  <si>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</si>
  <si>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</si>
  <si>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</si>
  <si>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</si>
  <si>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</si>
  <si>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</si>
  <si>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</si>
  <si>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</si>
  <si>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</si>
  <si>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</si>
  <si>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</si>
  <si>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</si>
  <si>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</si>
  <si>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</si>
  <si>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</si>
  <si>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</si>
  <si>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</si>
  <si>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</si>
  <si>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</si>
  <si>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</si>
  <si>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</si>
  <si>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</si>
  <si>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</si>
  <si>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</si>
  <si>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</si>
  <si>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</si>
  <si>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</si>
  <si>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</si>
  <si>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</si>
  <si>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</si>
  <si>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</si>
  <si>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</si>
  <si>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</si>
  <si>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</si>
  <si>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</si>
  <si>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</si>
  <si>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</si>
  <si>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</si>
  <si>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</si>
  <si>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</si>
  <si>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</si>
  <si>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</si>
  <si>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</si>
  <si>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</si>
  <si>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</si>
  <si>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</si>
  <si>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</si>
  <si>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</si>
  <si>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</si>
  <si>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</si>
  <si>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</si>
  <si>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</si>
  <si>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</si>
  <si>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</si>
  <si>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</si>
  <si>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</si>
  <si>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</si>
  <si>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</si>
  <si>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</si>
  <si>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</si>
  <si>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</si>
  <si>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</si>
  <si>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</si>
  <si>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</si>
  <si>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</si>
  <si>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</si>
  <si>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</si>
  <si>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</si>
  <si>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</si>
  <si>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</si>
  <si>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</si>
  <si>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</si>
  <si>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</si>
  <si>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</si>
  <si>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</si>
  <si>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</si>
  <si>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</si>
  <si>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</si>
  <si>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</si>
  <si>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</si>
  <si>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</si>
  <si>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</si>
  <si>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</si>
  <si>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</si>
  <si>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</si>
  <si>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</si>
  <si>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</si>
  <si>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</si>
  <si>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</si>
  <si>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</si>
  <si>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</si>
  <si>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</si>
  <si>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</si>
  <si>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</si>
  <si>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</si>
  <si>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</si>
  <si>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</si>
  <si>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</si>
  <si>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</si>
  <si>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</si>
  <si>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</si>
  <si>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</si>
  <si>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</si>
  <si>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</si>
  <si>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</si>
  <si>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</si>
  <si>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</si>
  <si>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</si>
  <si>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</si>
  <si>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</si>
  <si>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</si>
  <si>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</si>
  <si>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</si>
  <si>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Public road</t>
  </si>
  <si>
    <t>NFI_CATEGORY</t>
  </si>
  <si>
    <t xml:space="preserve">Public Road </t>
  </si>
  <si>
    <t>Forest road sealed</t>
  </si>
  <si>
    <t>Forest road sealed surface</t>
  </si>
  <si>
    <t>Forest road unsealed</t>
  </si>
  <si>
    <t>Forest road unsealed surface</t>
  </si>
  <si>
    <t>Ride sealed</t>
  </si>
  <si>
    <t>Ride sealed surface</t>
  </si>
  <si>
    <t>Ride unsurfaced</t>
  </si>
  <si>
    <t>Extraction track</t>
  </si>
  <si>
    <t>Extraction track - dozed</t>
  </si>
  <si>
    <t>Extraction track dozed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</si>
  <si>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</si>
  <si>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</si>
  <si>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</si>
  <si>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</si>
  <si>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</si>
  <si>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</si>
  <si>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</si>
  <si>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</si>
  <si>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</si>
  <si>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</si>
  <si>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</si>
  <si>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</si>
  <si>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</si>
  <si>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</si>
  <si>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</si>
  <si>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</si>
  <si>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</si>
  <si>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</si>
  <si>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</si>
  <si>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</si>
  <si>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</si>
  <si>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</si>
  <si>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</si>
  <si>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</si>
  <si>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</si>
  <si>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</si>
  <si>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</si>
  <si>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</si>
  <si>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</si>
  <si>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</si>
  <si>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</si>
  <si>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</si>
  <si>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</si>
  <si>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</si>
  <si>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</si>
  <si>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</si>
  <si>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</si>
  <si>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</si>
  <si>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</si>
  <si>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</si>
  <si>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</si>
  <si>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</si>
  <si>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</si>
  <si>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</si>
  <si>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</si>
  <si>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</si>
  <si>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</si>
  <si>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</si>
  <si>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</si>
  <si>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</si>
  <si>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</si>
  <si>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</si>
  <si>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</si>
  <si>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</si>
  <si>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</si>
  <si>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</si>
  <si>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</si>
  <si>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</si>
  <si>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</si>
  <si>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</si>
  <si>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</si>
  <si>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</si>
  <si>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</si>
  <si>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</si>
  <si>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</si>
  <si>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</si>
  <si>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</si>
  <si>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</si>
  <si>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</si>
  <si>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</si>
  <si>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</si>
  <si>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</si>
  <si>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</si>
  <si>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</si>
  <si>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</si>
  <si>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</si>
  <si>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</si>
  <si>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</si>
  <si>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</si>
  <si>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</si>
  <si>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</si>
  <si>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</si>
  <si>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</si>
  <si>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</si>
  <si>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</si>
  <si>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</si>
  <si>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</si>
  <si>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</si>
  <si>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</si>
  <si>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</si>
  <si>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</si>
  <si>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</si>
  <si>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</si>
  <si>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</si>
  <si>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</si>
  <si>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</si>
  <si>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</si>
  <si>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</si>
  <si>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</si>
  <si>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</si>
  <si>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</si>
  <si>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</si>
  <si>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</si>
  <si>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</si>
  <si>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</si>
  <si>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</si>
  <si>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</si>
  <si>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</si>
  <si>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</si>
  <si>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</si>
  <si>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</si>
  <si>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</si>
  <si>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</si>
  <si>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</si>
  <si>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</si>
  <si>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</si>
  <si>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</si>
  <si>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</si>
  <si>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</si>
  <si>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</si>
  <si>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</si>
  <si>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</si>
  <si>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</si>
  <si>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</si>
  <si>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</si>
  <si>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</si>
  <si>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</si>
  <si>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</si>
  <si>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</si>
  <si>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</si>
  <si>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</si>
  <si>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</si>
  <si>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</si>
  <si>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</si>
  <si>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</si>
  <si>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</si>
  <si>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</si>
  <si>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Tree health - ash</t>
  </si>
  <si>
    <t>Tree health - oak</t>
  </si>
  <si>
    <t>Tree health - larch</t>
  </si>
  <si>
    <t>Tree health - sweet chestnut</t>
  </si>
  <si>
    <t>Number of measureable trees</t>
  </si>
  <si>
    <t>Biomass stocks in live woodland trees</t>
  </si>
  <si>
    <t>Carbon stocks in live woodland trees</t>
  </si>
  <si>
    <t>B / M / B *</t>
  </si>
  <si>
    <t xml:space="preserve">Simplified comparison of mapped area estimates and stocked area estimates </t>
  </si>
  <si>
    <t>Larch as a proportion of woodland</t>
  </si>
  <si>
    <t>Evidence of management (PS sections with neither broadleaves nor conifers)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</si>
  <si>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</si>
  <si>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</si>
  <si>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</si>
  <si>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</si>
  <si>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hardwood timber availability;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</si>
  <si>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</si>
  <si>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</si>
  <si>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>Stocked area of all conifers and all species</t>
  </si>
  <si>
    <t>Standing volume of all conifers and all species</t>
  </si>
  <si>
    <t>Number of trees of all conifers and all species</t>
  </si>
  <si>
    <t>Summary of 50–year forecast of softwood timber availability; average annual volume within period</t>
  </si>
  <si>
    <t>Summary of 50–year forecast of hardwood timber availability; average annual volume within period</t>
  </si>
  <si>
    <t>Summary of 25–year forecast of softwood timber availability; average annual volume within period</t>
  </si>
  <si>
    <t>Number of measureable trees by principal tree species</t>
  </si>
  <si>
    <t>Number of measureable trees by age class</t>
  </si>
  <si>
    <t>Number of measureable trees by mean stand dbh class</t>
  </si>
  <si>
    <t>mean yield class weighted by area</t>
  </si>
  <si>
    <t>% woodland cover</t>
  </si>
  <si>
    <t>Ranking (woodland area)</t>
  </si>
  <si>
    <t>Woodland cover %</t>
  </si>
  <si>
    <t>Ranking (woodland cover %)</t>
  </si>
  <si>
    <t>Release Date: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</si>
</sst>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5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6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43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6" borderId="0" applyNumberFormat="0" applyBorder="0" applyAlignment="0" applyProtection="0"/>
    <xf numFmtId="0" fontId="27" fillId="40" borderId="0" applyNumberFormat="0" applyBorder="0" applyAlignment="0" applyProtection="0"/>
    <xf numFmtId="0" fontId="27" fillId="44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7" borderId="0" applyNumberFormat="0" applyBorder="0" applyAlignment="0" applyProtection="0"/>
    <xf numFmtId="0" fontId="27" fillId="41" borderId="0" applyNumberFormat="0" applyBorder="0" applyAlignment="0" applyProtection="0"/>
    <xf numFmtId="0" fontId="28" fillId="15" borderId="0" applyNumberFormat="0" applyBorder="0" applyAlignment="0" applyProtection="0"/>
    <xf numFmtId="0" fontId="29" fillId="18" borderId="40" applyNumberFormat="0" applyAlignment="0" applyProtection="0"/>
    <xf numFmtId="0" fontId="30" fillId="19" borderId="43" applyNumberFormat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3" fillId="0" borderId="37" applyNumberFormat="0" applyFill="0" applyAlignment="0" applyProtection="0"/>
    <xf numFmtId="0" fontId="34" fillId="0" borderId="38" applyNumberFormat="0" applyFill="0" applyAlignment="0" applyProtection="0"/>
    <xf numFmtId="0" fontId="35" fillId="0" borderId="39" applyNumberFormat="0" applyFill="0" applyAlignment="0" applyProtection="0"/>
    <xf numFmtId="0" fontId="35" fillId="0" borderId="0" applyNumberFormat="0" applyFill="0" applyBorder="0" applyAlignment="0" applyProtection="0"/>
    <xf numFmtId="0" fontId="36" fillId="17" borderId="40" applyNumberFormat="0" applyAlignment="0" applyProtection="0"/>
    <xf numFmtId="0" fontId="37" fillId="0" borderId="42" applyNumberFormat="0" applyFill="0" applyAlignment="0" applyProtection="0"/>
    <xf numFmtId="0" fontId="38" fillId="16" borderId="0" applyNumberFormat="0" applyBorder="0" applyAlignment="0" applyProtection="0"/>
    <xf numFmtId="0" fontId="8" fillId="0" borderId="0"/>
    <xf numFmtId="0" fontId="26" fillId="0" borderId="0"/>
    <xf numFmtId="0" fontId="26" fillId="20" borderId="44" applyNumberFormat="0" applyFont="0" applyAlignment="0" applyProtection="0"/>
    <xf numFmtId="0" fontId="39" fillId="18" borderId="41" applyNumberFormat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926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4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4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4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4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3" fillId="8" borderId="13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3" fontId="21" fillId="12" borderId="23" xfId="0" applyNumberFormat="1" applyFont="1" applyFill="1" applyBorder="1" applyAlignment="1">
      <alignment horizontal="center" vertical="center"/>
    </xf>
    <xf numFmtId="3" fontId="21" fillId="12" borderId="29" xfId="0" applyNumberFormat="1" applyFont="1" applyFill="1" applyBorder="1" applyAlignment="1">
      <alignment horizontal="center" vertical="center"/>
    </xf>
    <xf numFmtId="3" fontId="22" fillId="13" borderId="24" xfId="0" applyNumberFormat="1" applyFont="1" applyFill="1" applyBorder="1" applyAlignment="1">
      <alignment horizontal="center" vertical="center"/>
    </xf>
    <xf numFmtId="3" fontId="22" fillId="13" borderId="28" xfId="0" applyNumberFormat="1" applyFont="1" applyFill="1" applyBorder="1" applyAlignment="1">
      <alignment horizontal="center"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2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2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2" fillId="0" borderId="0" xfId="51" applyFont="1" applyBorder="1"/>
    <xf numFmtId="0" fontId="42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5" fillId="0" borderId="0" xfId="0" applyFont="1"/>
    <xf numFmtId="17" fontId="44" fillId="46" borderId="23" xfId="0" applyNumberFormat="1" applyFont="1" applyFill="1" applyBorder="1" applyAlignment="1">
      <alignment horizontal="center" vertical="center"/>
    </xf>
    <xf numFmtId="0" fontId="44" fillId="46" borderId="23" xfId="0" applyFont="1" applyFill="1" applyBorder="1" applyAlignment="1">
      <alignment horizontal="center" vertical="center"/>
    </xf>
    <xf numFmtId="0" fontId="44" fillId="46" borderId="24" xfId="0" applyFont="1" applyFill="1" applyBorder="1" applyAlignment="1">
      <alignment horizontal="center" vertical="center"/>
    </xf>
    <xf numFmtId="3" fontId="46" fillId="12" borderId="23" xfId="0" applyNumberFormat="1" applyFont="1" applyFill="1" applyBorder="1" applyAlignment="1">
      <alignment horizontal="center" vertical="center"/>
    </xf>
    <xf numFmtId="3" fontId="47" fillId="13" borderId="24" xfId="0" applyNumberFormat="1" applyFont="1" applyFill="1" applyBorder="1" applyAlignment="1">
      <alignment horizontal="center" vertical="center"/>
    </xf>
    <xf numFmtId="0" fontId="44" fillId="46" borderId="28" xfId="0" applyFont="1" applyFill="1" applyBorder="1" applyAlignment="1">
      <alignment horizontal="center" vertical="center"/>
    </xf>
    <xf numFmtId="3" fontId="46" fillId="12" borderId="29" xfId="0" applyNumberFormat="1" applyFont="1" applyFill="1" applyBorder="1" applyAlignment="1">
      <alignment horizontal="center" vertical="center"/>
    </xf>
    <xf numFmtId="3" fontId="47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8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2" fillId="0" borderId="46" xfId="51" applyFont="1" applyFill="1" applyBorder="1" applyAlignment="1">
      <alignment vertical="center"/>
    </xf>
    <xf numFmtId="0" fontId="42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2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9" fillId="0" borderId="0" xfId="53" applyFont="1"/>
    <xf numFmtId="3" fontId="49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9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9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50" fillId="0" borderId="59" xfId="0" applyNumberFormat="1" applyFont="1" applyFill="1" applyBorder="1"/>
    <xf numFmtId="4" fontId="50" fillId="0" borderId="0" xfId="0" applyNumberFormat="1" applyFont="1" applyFill="1" applyBorder="1"/>
    <xf numFmtId="4" fontId="50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51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2" fillId="51" borderId="0" xfId="55" applyFill="1"/>
    <xf numFmtId="0" fontId="52" fillId="0" borderId="0" xfId="55"/>
    <xf numFmtId="0" fontId="52" fillId="52" borderId="0" xfId="55" applyFill="1"/>
    <xf numFmtId="0" fontId="52" fillId="53" borderId="0" xfId="55" applyFill="1"/>
    <xf numFmtId="0" fontId="52" fillId="54" borderId="0" xfId="55" applyFill="1"/>
    <xf numFmtId="0" fontId="52" fillId="55" borderId="0" xfId="55" applyFill="1"/>
    <xf numFmtId="0" fontId="52" fillId="56" borderId="0" xfId="55" applyFill="1"/>
    <xf numFmtId="0" fontId="52" fillId="58" borderId="0" xfId="55" applyFill="1"/>
    <xf numFmtId="0" fontId="52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3" fillId="0" borderId="0" xfId="0" applyNumberFormat="1" applyFont="1" applyFill="1" applyBorder="1" applyAlignment="1"/>
    <xf numFmtId="0" fontId="0" fillId="0" borderId="96" xfId="0" applyBorder="1" applyAlignment="1">
      <alignment vertical="center"/>
    </xf>
    <xf numFmtId="0" fontId="0" fillId="0" borderId="97" xfId="0" applyBorder="1" applyAlignment="1">
      <alignment vertical="center"/>
    </xf>
    <xf numFmtId="0" fontId="0" fillId="0" borderId="98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53" fillId="47" borderId="101" xfId="0" applyFont="1" applyFill="1" applyBorder="1" applyAlignment="1">
      <alignment vertical="center"/>
    </xf>
    <xf numFmtId="0" fontId="53" fillId="47" borderId="94" xfId="0" applyFont="1" applyFill="1" applyBorder="1" applyAlignment="1">
      <alignment vertical="center"/>
    </xf>
    <xf numFmtId="3" fontId="53" fillId="47" borderId="0" xfId="0" applyNumberFormat="1" applyFont="1" applyFill="1" applyBorder="1" applyAlignment="1">
      <alignment vertical="center"/>
    </xf>
    <xf numFmtId="3" fontId="53" fillId="47" borderId="102" xfId="0" applyNumberFormat="1" applyFont="1" applyFill="1" applyBorder="1" applyAlignment="1">
      <alignment vertical="center"/>
    </xf>
    <xf numFmtId="0" fontId="0" fillId="0" borderId="101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2" xfId="0" applyNumberFormat="1" applyBorder="1" applyAlignment="1">
      <alignment vertical="center"/>
    </xf>
    <xf numFmtId="0" fontId="0" fillId="0" borderId="103" xfId="0" applyBorder="1" applyAlignment="1">
      <alignment vertical="center"/>
    </xf>
    <xf numFmtId="0" fontId="0" fillId="0" borderId="104" xfId="0" applyBorder="1" applyAlignment="1">
      <alignment vertical="center"/>
    </xf>
    <xf numFmtId="3" fontId="0" fillId="0" borderId="105" xfId="0" applyNumberFormat="1" applyBorder="1" applyAlignment="1">
      <alignment vertical="center"/>
    </xf>
    <xf numFmtId="3" fontId="0" fillId="0" borderId="106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7" xfId="0" applyFill="1" applyBorder="1"/>
    <xf numFmtId="0" fontId="1" fillId="0" borderId="0" xfId="60" applyBorder="1"/>
    <xf numFmtId="0" fontId="1" fillId="0" borderId="0" xfId="60"/>
    <xf numFmtId="0" fontId="49" fillId="0" borderId="0" xfId="60" applyFont="1"/>
    <xf numFmtId="0" fontId="9" fillId="0" borderId="0" xfId="60" applyFont="1"/>
    <xf numFmtId="0" fontId="13" fillId="2" borderId="66" xfId="60" applyFont="1" applyFill="1" applyBorder="1" applyAlignment="1">
      <alignment wrapText="1"/>
    </xf>
    <xf numFmtId="0" fontId="13" fillId="2" borderId="66" xfId="60" applyFont="1" applyFill="1" applyBorder="1" applyAlignment="1">
      <alignment horizontal="right" wrapText="1"/>
    </xf>
    <xf numFmtId="0" fontId="13" fillId="2" borderId="67" xfId="60" applyFont="1" applyFill="1" applyBorder="1" applyAlignment="1">
      <alignment horizontal="right" wrapText="1"/>
    </xf>
    <xf numFmtId="0" fontId="1" fillId="0" borderId="69" xfId="60" applyBorder="1"/>
    <xf numFmtId="3" fontId="1" fillId="0" borderId="69" xfId="60" applyNumberFormat="1" applyBorder="1"/>
    <xf numFmtId="4" fontId="1" fillId="59" borderId="70" xfId="60" applyNumberFormat="1" applyFill="1" applyBorder="1"/>
    <xf numFmtId="3" fontId="1" fillId="0" borderId="0" xfId="60" applyNumberFormat="1" applyBorder="1"/>
    <xf numFmtId="4" fontId="1" fillId="59" borderId="94" xfId="60" applyNumberFormat="1" applyFill="1" applyBorder="1"/>
    <xf numFmtId="0" fontId="1" fillId="0" borderId="73" xfId="60" applyFont="1" applyBorder="1"/>
    <xf numFmtId="3" fontId="1" fillId="0" borderId="73" xfId="60" applyNumberFormat="1" applyFont="1" applyBorder="1"/>
    <xf numFmtId="4" fontId="1" fillId="59" borderId="74" xfId="60" applyNumberFormat="1" applyFill="1" applyBorder="1"/>
    <xf numFmtId="4" fontId="1" fillId="0" borderId="0" xfId="60" applyNumberFormat="1" applyBorder="1"/>
    <xf numFmtId="0" fontId="1" fillId="0" borderId="68" xfId="53" applyFont="1" applyBorder="1"/>
    <xf numFmtId="3" fontId="1" fillId="0" borderId="0" xfId="60" applyNumberFormat="1"/>
    <xf numFmtId="4" fontId="1" fillId="0" borderId="0" xfId="60" applyNumberFormat="1"/>
    <xf numFmtId="0" fontId="6" fillId="2" borderId="75" xfId="60" applyFont="1" applyFill="1" applyBorder="1" applyAlignment="1">
      <alignment wrapText="1"/>
    </xf>
    <xf numFmtId="0" fontId="13" fillId="2" borderId="69" xfId="60" applyFont="1" applyFill="1" applyBorder="1" applyAlignment="1">
      <alignment wrapText="1"/>
    </xf>
    <xf numFmtId="0" fontId="13" fillId="2" borderId="69" xfId="60" applyFont="1" applyFill="1" applyBorder="1" applyAlignment="1">
      <alignment horizontal="right" wrapText="1"/>
    </xf>
    <xf numFmtId="0" fontId="13" fillId="2" borderId="70" xfId="60" applyFont="1" applyFill="1" applyBorder="1" applyAlignment="1">
      <alignment horizontal="right" wrapText="1"/>
    </xf>
    <xf numFmtId="0" fontId="1" fillId="0" borderId="76" xfId="60" applyBorder="1"/>
    <xf numFmtId="0" fontId="1" fillId="0" borderId="69" xfId="60" applyFill="1" applyBorder="1" applyAlignment="1"/>
    <xf numFmtId="4" fontId="1" fillId="59" borderId="69" xfId="60" applyNumberFormat="1" applyFill="1" applyBorder="1"/>
    <xf numFmtId="0" fontId="1" fillId="0" borderId="77" xfId="60" applyBorder="1"/>
    <xf numFmtId="0" fontId="1" fillId="0" borderId="0" xfId="60" applyFill="1" applyBorder="1" applyAlignment="1">
      <alignment wrapText="1"/>
    </xf>
    <xf numFmtId="4" fontId="1" fillId="59" borderId="0" xfId="60" applyNumberFormat="1" applyFill="1" applyBorder="1"/>
    <xf numFmtId="0" fontId="1" fillId="0" borderId="0" xfId="60" applyFill="1" applyBorder="1" applyAlignment="1"/>
    <xf numFmtId="0" fontId="1" fillId="0" borderId="0" xfId="60" applyBorder="1" applyAlignment="1"/>
    <xf numFmtId="0" fontId="1" fillId="0" borderId="78" xfId="60" applyBorder="1"/>
    <xf numFmtId="0" fontId="1" fillId="0" borderId="73" xfId="60" applyBorder="1" applyAlignment="1"/>
    <xf numFmtId="3" fontId="1" fillId="0" borderId="73" xfId="60" applyNumberFormat="1" applyBorder="1"/>
    <xf numFmtId="4" fontId="1" fillId="59" borderId="73" xfId="60" applyNumberFormat="1" applyFill="1" applyBorder="1"/>
    <xf numFmtId="0" fontId="1" fillId="0" borderId="0" xfId="60" applyFill="1"/>
    <xf numFmtId="0" fontId="1" fillId="0" borderId="0" xfId="60" applyFill="1" applyBorder="1"/>
    <xf numFmtId="3" fontId="13" fillId="2" borderId="69" xfId="60" applyNumberFormat="1" applyFont="1" applyFill="1" applyBorder="1" applyAlignment="1">
      <alignment horizontal="right" wrapText="1"/>
    </xf>
    <xf numFmtId="0" fontId="13" fillId="0" borderId="0" xfId="60" applyFont="1" applyFill="1" applyBorder="1" applyAlignment="1">
      <alignment wrapText="1"/>
    </xf>
    <xf numFmtId="4" fontId="1" fillId="0" borderId="0" xfId="60" applyNumberFormat="1" applyFill="1" applyBorder="1"/>
    <xf numFmtId="4" fontId="1" fillId="0" borderId="94" xfId="60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1" xfId="0" applyNumberFormat="1" applyFont="1" applyFill="1" applyBorder="1"/>
    <xf numFmtId="3" fontId="1" fillId="12" borderId="112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4" xfId="0" applyFont="1" applyFill="1" applyBorder="1"/>
    <xf numFmtId="0" fontId="0" fillId="47" borderId="114" xfId="0" applyFont="1" applyFill="1" applyBorder="1" applyAlignment="1"/>
    <xf numFmtId="10" fontId="0" fillId="47" borderId="114" xfId="0" applyNumberFormat="1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50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0" xfId="58" applyNumberFormat="1" applyFont="1" applyFill="1" applyBorder="1" applyAlignment="1">
      <alignment horizontal="left" wrapText="1"/>
    </xf>
    <xf numFmtId="3" fontId="9" fillId="0" borderId="0" xfId="59" applyNumberFormat="1" applyFont="1" applyFill="1" applyBorder="1" applyAlignment="1">
      <alignment vertical="center"/>
    </xf>
    <xf numFmtId="3" fontId="9" fillId="0" borderId="49" xfId="59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59" applyNumberFormat="1" applyFont="1" applyFill="1" applyBorder="1" applyAlignment="1">
      <alignment vertical="center"/>
    </xf>
    <xf numFmtId="3" fontId="1" fillId="0" borderId="49" xfId="59" applyNumberFormat="1" applyFont="1" applyFill="1" applyBorder="1" applyAlignment="1">
      <alignment vertical="center"/>
    </xf>
    <xf numFmtId="3" fontId="1" fillId="0" borderId="51" xfId="59" applyNumberFormat="1" applyFont="1" applyFill="1" applyBorder="1" applyAlignment="1">
      <alignment vertical="center"/>
    </xf>
    <xf numFmtId="3" fontId="1" fillId="0" borderId="52" xfId="59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59" applyNumberFormat="1" applyFont="1" applyFill="1" applyBorder="1" applyAlignment="1">
      <alignment vertical="center"/>
    </xf>
    <xf numFmtId="170" fontId="16" fillId="0" borderId="49" xfId="59" applyNumberFormat="1" applyFont="1" applyFill="1" applyBorder="1" applyAlignment="1">
      <alignment vertical="center"/>
    </xf>
    <xf numFmtId="170" fontId="15" fillId="0" borderId="0" xfId="59" applyNumberFormat="1" applyFont="1" applyFill="1" applyBorder="1" applyAlignment="1">
      <alignment vertical="center"/>
    </xf>
    <xf numFmtId="170" fontId="15" fillId="0" borderId="49" xfId="59" applyNumberFormat="1" applyFont="1" applyFill="1" applyBorder="1" applyAlignment="1">
      <alignment vertical="center"/>
    </xf>
    <xf numFmtId="170" fontId="15" fillId="0" borderId="51" xfId="59" applyNumberFormat="1" applyFont="1" applyFill="1" applyBorder="1" applyAlignment="1">
      <alignment vertical="center"/>
    </xf>
    <xf numFmtId="170" fontId="15" fillId="0" borderId="52" xfId="59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1" xfId="0" applyFont="1" applyFill="1" applyBorder="1" applyAlignment="1">
      <alignment horizontal="center" vertical="center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59" applyNumberFormat="1" applyFont="1" applyFill="1" applyBorder="1" applyAlignment="1">
      <alignment vertical="center"/>
    </xf>
    <xf numFmtId="3" fontId="1" fillId="61" borderId="49" xfId="59" applyNumberFormat="1" applyFont="1" applyFill="1" applyBorder="1" applyAlignment="1">
      <alignment vertical="center"/>
    </xf>
    <xf numFmtId="0" fontId="1" fillId="61" borderId="108" xfId="57" applyFont="1" applyFill="1" applyBorder="1" applyAlignment="1">
      <alignment vertical="center"/>
    </xf>
    <xf numFmtId="3" fontId="1" fillId="61" borderId="51" xfId="59" applyNumberFormat="1" applyFont="1" applyFill="1" applyBorder="1" applyAlignment="1">
      <alignment vertical="center"/>
    </xf>
    <xf numFmtId="3" fontId="1" fillId="61" borderId="52" xfId="59" applyNumberFormat="1" applyFont="1" applyFill="1" applyBorder="1" applyAlignment="1">
      <alignment vertical="center"/>
    </xf>
    <xf numFmtId="170" fontId="15" fillId="61" borderId="0" xfId="59" applyNumberFormat="1" applyFont="1" applyFill="1" applyBorder="1" applyAlignment="1">
      <alignment vertical="center"/>
    </xf>
    <xf numFmtId="170" fontId="15" fillId="61" borderId="49" xfId="59" applyNumberFormat="1" applyFont="1" applyFill="1" applyBorder="1" applyAlignment="1">
      <alignment vertical="center"/>
    </xf>
    <xf numFmtId="170" fontId="15" fillId="61" borderId="51" xfId="59" applyNumberFormat="1" applyFont="1" applyFill="1" applyBorder="1" applyAlignment="1">
      <alignment vertical="center"/>
    </xf>
    <xf numFmtId="170" fontId="15" fillId="61" borderId="52" xfId="59" applyNumberFormat="1" applyFont="1" applyFill="1" applyBorder="1" applyAlignment="1">
      <alignment vertical="center"/>
    </xf>
    <xf numFmtId="4" fontId="9" fillId="61" borderId="120" xfId="58" applyNumberFormat="1" applyFont="1" applyFill="1" applyBorder="1" applyAlignment="1">
      <alignment horizontal="left" wrapText="1"/>
    </xf>
    <xf numFmtId="3" fontId="9" fillId="61" borderId="0" xfId="59" applyNumberFormat="1" applyFont="1" applyFill="1" applyBorder="1" applyAlignment="1">
      <alignment vertical="center"/>
    </xf>
    <xf numFmtId="3" fontId="9" fillId="61" borderId="49" xfId="59" applyNumberFormat="1" applyFont="1" applyFill="1" applyBorder="1" applyAlignment="1">
      <alignment vertical="center"/>
    </xf>
    <xf numFmtId="4" fontId="1" fillId="0" borderId="120" xfId="58" applyNumberFormat="1" applyFont="1" applyFill="1" applyBorder="1" applyAlignment="1">
      <alignment horizontal="left" wrapText="1"/>
    </xf>
    <xf numFmtId="0" fontId="1" fillId="0" borderId="108" xfId="57" applyFont="1" applyFill="1" applyBorder="1" applyAlignment="1">
      <alignment vertical="center"/>
    </xf>
    <xf numFmtId="4" fontId="1" fillId="61" borderId="120" xfId="58" applyNumberFormat="1" applyFont="1" applyFill="1" applyBorder="1" applyAlignment="1">
      <alignment horizontal="left" wrapText="1"/>
    </xf>
    <xf numFmtId="0" fontId="9" fillId="61" borderId="108" xfId="57" applyFont="1" applyFill="1" applyBorder="1" applyAlignment="1">
      <alignment vertical="center"/>
    </xf>
    <xf numFmtId="3" fontId="9" fillId="61" borderId="51" xfId="59" applyNumberFormat="1" applyFont="1" applyFill="1" applyBorder="1" applyAlignment="1">
      <alignment vertical="center"/>
    </xf>
    <xf numFmtId="3" fontId="9" fillId="61" borderId="52" xfId="59" applyNumberFormat="1" applyFont="1" applyFill="1" applyBorder="1" applyAlignment="1">
      <alignment vertical="center"/>
    </xf>
    <xf numFmtId="0" fontId="9" fillId="0" borderId="108" xfId="57" applyFont="1" applyFill="1" applyBorder="1" applyAlignment="1">
      <alignment vertical="center"/>
    </xf>
    <xf numFmtId="3" fontId="9" fillId="0" borderId="51" xfId="59" applyNumberFormat="1" applyFont="1" applyFill="1" applyBorder="1" applyAlignment="1">
      <alignment vertical="center"/>
    </xf>
    <xf numFmtId="170" fontId="16" fillId="0" borderId="51" xfId="59" applyNumberFormat="1" applyFont="1" applyFill="1" applyBorder="1" applyAlignment="1">
      <alignment vertical="center"/>
    </xf>
    <xf numFmtId="170" fontId="16" fillId="0" borderId="52" xfId="59" applyNumberFormat="1" applyFont="1" applyFill="1" applyBorder="1" applyAlignment="1">
      <alignment vertical="center"/>
    </xf>
    <xf numFmtId="3" fontId="9" fillId="0" borderId="52" xfId="59" applyNumberFormat="1" applyFont="1" applyFill="1" applyBorder="1" applyAlignment="1">
      <alignment vertical="center"/>
    </xf>
    <xf numFmtId="167" fontId="15" fillId="4" borderId="4" xfId="3" applyNumberFormat="1" applyFont="1" applyFill="1" applyBorder="1" applyAlignment="1">
      <alignment horizontal="right" vertical="center"/>
    </xf>
    <xf numFmtId="4" fontId="0" fillId="0" borderId="0" xfId="0" applyNumberFormat="1"/>
    <xf numFmtId="3" fontId="0" fillId="0" borderId="0" xfId="0" applyNumberFormat="1"/>
    <xf numFmtId="0" fontId="6" fillId="6" borderId="125" xfId="0" applyFont="1" applyFill="1" applyBorder="1" applyAlignment="1">
      <alignment vertical="center"/>
    </xf>
    <xf numFmtId="3" fontId="54" fillId="4" borderId="18" xfId="0" applyNumberFormat="1" applyFont="1" applyFill="1" applyBorder="1" applyAlignment="1">
      <alignment vertical="center" wrapText="1"/>
    </xf>
    <xf numFmtId="3" fontId="54" fillId="4" borderId="20" xfId="0" applyNumberFormat="1" applyFont="1" applyFill="1" applyBorder="1" applyAlignment="1">
      <alignment vertical="center" wrapText="1"/>
    </xf>
    <xf numFmtId="0" fontId="6" fillId="6" borderId="11" xfId="3" applyNumberFormat="1" applyFont="1" applyFill="1" applyBorder="1" applyAlignment="1">
      <alignment horizontal="left" vertical="center"/>
    </xf>
    <xf numFmtId="0" fontId="8" fillId="6" borderId="11" xfId="0" applyNumberFormat="1" applyFont="1" applyFill="1" applyBorder="1" applyAlignment="1">
      <alignment horizontal="left" vertical="center"/>
    </xf>
    <xf numFmtId="0" fontId="6" fillId="6" borderId="2" xfId="3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10" fontId="1" fillId="12" borderId="112" xfId="0" applyNumberFormat="1" applyFont="1" applyFill="1" applyBorder="1"/>
    <xf numFmtId="165" fontId="0" fillId="0" borderId="0" xfId="0" applyNumberFormat="1" applyAlignment="1">
      <alignment horizontal="right"/>
    </xf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3" xfId="57" applyFont="1" applyFill="1" applyBorder="1" applyAlignment="1">
      <alignment horizontal="center" vertical="center" wrapText="1"/>
    </xf>
    <xf numFmtId="0" fontId="6" fillId="2" borderId="114" xfId="57" applyFont="1" applyFill="1" applyBorder="1" applyAlignment="1">
      <alignment horizontal="center" vertical="center" wrapText="1"/>
    </xf>
    <xf numFmtId="3" fontId="6" fillId="2" borderId="117" xfId="59" applyNumberFormat="1" applyFont="1" applyFill="1" applyBorder="1" applyAlignment="1">
      <alignment horizontal="center" vertical="center"/>
    </xf>
    <xf numFmtId="3" fontId="6" fillId="2" borderId="118" xfId="59" applyNumberFormat="1" applyFont="1" applyFill="1" applyBorder="1" applyAlignment="1">
      <alignment horizontal="center" vertical="center"/>
    </xf>
    <xf numFmtId="3" fontId="6" fillId="2" borderId="119" xfId="59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51" fillId="50" borderId="0" xfId="0" applyFont="1" applyFill="1" applyAlignment="1">
      <alignment horizontal="center"/>
    </xf>
    <xf numFmtId="0" fontId="45" fillId="50" borderId="0" xfId="0" applyFont="1" applyFill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44" fillId="46" borderId="25" xfId="0" applyFont="1" applyFill="1" applyBorder="1" applyAlignment="1">
      <alignment horizontal="center" vertical="center"/>
    </xf>
    <xf numFmtId="0" fontId="44" fillId="46" borderId="27" xfId="0" applyFont="1" applyFill="1" applyBorder="1" applyAlignment="1">
      <alignment horizontal="center" vertical="center"/>
    </xf>
    <xf numFmtId="0" fontId="43" fillId="45" borderId="0" xfId="0" applyFont="1" applyFill="1" applyBorder="1" applyAlignment="1">
      <alignment horizontal="center" vertical="center" wrapText="1"/>
    </xf>
    <xf numFmtId="0" fontId="43" fillId="45" borderId="27" xfId="0" applyFont="1" applyFill="1" applyBorder="1" applyAlignment="1">
      <alignment horizontal="center" vertical="center" wrapText="1"/>
    </xf>
    <xf numFmtId="0" fontId="43" fillId="45" borderId="124" xfId="0" applyFont="1" applyFill="1" applyBorder="1" applyAlignment="1">
      <alignment horizontal="center" vertical="center" wrapText="1"/>
    </xf>
    <xf numFmtId="0" fontId="43" fillId="45" borderId="26" xfId="0" applyFont="1" applyFill="1" applyBorder="1" applyAlignment="1">
      <alignment horizontal="center" vertical="center" wrapText="1"/>
    </xf>
    <xf numFmtId="0" fontId="44" fillId="46" borderId="21" xfId="0" applyFont="1" applyFill="1" applyBorder="1" applyAlignment="1">
      <alignment horizontal="center" vertical="center"/>
    </xf>
    <xf numFmtId="0" fontId="44" fillId="46" borderId="22" xfId="0" applyFont="1" applyFill="1" applyBorder="1" applyAlignment="1">
      <alignment horizontal="center" vertical="center"/>
    </xf>
    <xf numFmtId="0" fontId="44" fillId="46" borderId="26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4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0" xfId="4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3" fontId="6" fillId="2" borderId="5" xfId="4" applyNumberFormat="1" applyFont="1" applyFill="1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1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0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8"/>
    <cellStyle name="Normal_SCOTFCST" xfId="3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59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9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808080"/>
      <color rgb="FF3B9946"/>
      <color rgb="FF05401A"/>
      <color rgb="FF8BC4C0"/>
      <color rgb="FF7C996D"/>
      <color rgb="FF85B569"/>
      <color rgb="FF60AB61"/>
      <color rgb="FF75DB91"/>
      <color rgb="FFCFD49F"/>
      <color rgb="FF7FB5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0.1969462944615317</c:v>
                </c:pt>
                <c:pt idx="1">
                  <c:v>0.80305370553846822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0.12325670169451138"/>
                  <c:y val="-9.35624996087091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13690.796215754852</c:v>
                </c:pt>
                <c:pt idx="1">
                  <c:v>7810.7887363841164</c:v>
                </c:pt>
                <c:pt idx="2">
                  <c:v>433.22453959183997</c:v>
                </c:pt>
                <c:pt idx="3">
                  <c:v>190.11008208516003</c:v>
                </c:pt>
                <c:pt idx="4">
                  <c:v>318.8386036097196</c:v>
                </c:pt>
                <c:pt idx="5">
                  <c:v>565.48363009488821</c:v>
                </c:pt>
                <c:pt idx="6">
                  <c:v>685.50060696073933</c:v>
                </c:pt>
                <c:pt idx="7">
                  <c:v>30.476548286404512</c:v>
                </c:pt>
                <c:pt idx="8">
                  <c:v>4.8981064158700001</c:v>
                </c:pt>
                <c:pt idx="9">
                  <c:v>39.986713912755008</c:v>
                </c:pt>
                <c:pt idx="10">
                  <c:v>30.338873489505133</c:v>
                </c:pt>
                <c:pt idx="11">
                  <c:v>106.922530267995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72922.493228512933</c:v>
                </c:pt>
                <c:pt idx="1">
                  <c:v>14618.72898460442</c:v>
                </c:pt>
                <c:pt idx="2">
                  <c:v>396.52034568537346</c:v>
                </c:pt>
                <c:pt idx="3">
                  <c:v>243.53444110455476</c:v>
                </c:pt>
                <c:pt idx="4">
                  <c:v>1514.8750637113756</c:v>
                </c:pt>
                <c:pt idx="5">
                  <c:v>2331.9937415679924</c:v>
                </c:pt>
                <c:pt idx="6">
                  <c:v>2872.4294628735779</c:v>
                </c:pt>
                <c:pt idx="7">
                  <c:v>466.0685341557201</c:v>
                </c:pt>
                <c:pt idx="8">
                  <c:v>31.581102072825001</c:v>
                </c:pt>
                <c:pt idx="9">
                  <c:v>418.78198083871507</c:v>
                </c:pt>
                <c:pt idx="10">
                  <c:v>869.62486007301186</c:v>
                </c:pt>
                <c:pt idx="11">
                  <c:v>291.63860311700688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1.9129999999999998E-2</c:v>
                </c:pt>
                <c:pt idx="1">
                  <c:v>5.398E-2</c:v>
                </c:pt>
                <c:pt idx="2">
                  <c:v>7.6310000000000003E-2</c:v>
                </c:pt>
                <c:pt idx="3">
                  <c:v>4.7420000000000004E-2</c:v>
                </c:pt>
                <c:pt idx="4">
                  <c:v>2.9749999999999999E-2</c:v>
                </c:pt>
                <c:pt idx="5">
                  <c:v>5.289E-2</c:v>
                </c:pt>
                <c:pt idx="6">
                  <c:v>4.589E-2</c:v>
                </c:pt>
                <c:pt idx="7">
                  <c:v>7.1399999999999996E-3</c:v>
                </c:pt>
                <c:pt idx="8">
                  <c:v>4.8300000000000001E-3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0.32817614099999998</c:v>
                  </c:pt>
                  <c:pt idx="1">
                    <c:v>0.18653950499999997</c:v>
                  </c:pt>
                  <c:pt idx="2">
                    <c:v>0.16011961199999999</c:v>
                  </c:pt>
                  <c:pt idx="3">
                    <c:v>0.18628467000000001</c:v>
                  </c:pt>
                  <c:pt idx="4">
                    <c:v>0.32604075999999999</c:v>
                  </c:pt>
                  <c:pt idx="5">
                    <c:v>0.27541376499999998</c:v>
                  </c:pt>
                  <c:pt idx="6">
                    <c:v>0.37815663599999999</c:v>
                  </c:pt>
                  <c:pt idx="7">
                    <c:v>0.22852116000000003</c:v>
                  </c:pt>
                  <c:pt idx="8">
                    <c:v>0.10189608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0.32817614099999998</c:v>
                  </c:pt>
                  <c:pt idx="1">
                    <c:v>0.18653950499999997</c:v>
                  </c:pt>
                  <c:pt idx="2">
                    <c:v>0.16011961199999999</c:v>
                  </c:pt>
                  <c:pt idx="3">
                    <c:v>0.18628467000000001</c:v>
                  </c:pt>
                  <c:pt idx="4">
                    <c:v>0.32604075999999999</c:v>
                  </c:pt>
                  <c:pt idx="5">
                    <c:v>0.27541376499999998</c:v>
                  </c:pt>
                  <c:pt idx="6">
                    <c:v>0.37815663599999999</c:v>
                  </c:pt>
                  <c:pt idx="7">
                    <c:v>0.22852116000000003</c:v>
                  </c:pt>
                  <c:pt idx="8">
                    <c:v>0.10189608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2.03457</c:v>
                </c:pt>
                <c:pt idx="1">
                  <c:v>1.1493499999999999</c:v>
                </c:pt>
                <c:pt idx="2">
                  <c:v>0.78030999999999995</c:v>
                </c:pt>
                <c:pt idx="3">
                  <c:v>0.97889999999999999</c:v>
                </c:pt>
                <c:pt idx="4">
                  <c:v>2.4186999999999999</c:v>
                </c:pt>
                <c:pt idx="5">
                  <c:v>1.5360499999999999</c:v>
                </c:pt>
                <c:pt idx="6">
                  <c:v>1.9176300000000002</c:v>
                </c:pt>
                <c:pt idx="7">
                  <c:v>0.75048000000000004</c:v>
                </c:pt>
                <c:pt idx="8">
                  <c:v>0.17813999999999999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233792"/>
        <c:axId val="167239680"/>
      </c:barChart>
      <c:catAx>
        <c:axId val="1672337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239680"/>
        <c:crosses val="autoZero"/>
        <c:auto val="1"/>
        <c:lblAlgn val="ctr"/>
        <c:lblOffset val="100"/>
        <c:noMultiLvlLbl val="0"/>
      </c:catAx>
      <c:valAx>
        <c:axId val="1672396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72337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1E-3</c:v>
                </c:pt>
                <c:pt idx="1">
                  <c:v>0.47599999999999998</c:v>
                </c:pt>
                <c:pt idx="2">
                  <c:v>2.0950000000000002</c:v>
                </c:pt>
                <c:pt idx="3">
                  <c:v>15.715</c:v>
                </c:pt>
                <c:pt idx="4">
                  <c:v>12.608000000000001</c:v>
                </c:pt>
                <c:pt idx="5">
                  <c:v>4.6310000000000002</c:v>
                </c:pt>
                <c:pt idx="6">
                  <c:v>6.742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2.540835</c:v>
                  </c:pt>
                  <c:pt idx="1">
                    <c:v>44.690021999999999</c:v>
                  </c:pt>
                  <c:pt idx="2">
                    <c:v>72.442951741778387</c:v>
                  </c:pt>
                  <c:pt idx="3">
                    <c:v>111.49567480694134</c:v>
                  </c:pt>
                  <c:pt idx="4">
                    <c:v>125.1383328</c:v>
                  </c:pt>
                  <c:pt idx="5">
                    <c:v>238.2311847</c:v>
                  </c:pt>
                  <c:pt idx="6">
                    <c:v>48.179153313816052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2.540835</c:v>
                  </c:pt>
                  <c:pt idx="1">
                    <c:v>44.690021999999999</c:v>
                  </c:pt>
                  <c:pt idx="2">
                    <c:v>72.442951741778387</c:v>
                  </c:pt>
                  <c:pt idx="3">
                    <c:v>111.49567480694134</c:v>
                  </c:pt>
                  <c:pt idx="4">
                    <c:v>125.1383328</c:v>
                  </c:pt>
                  <c:pt idx="5">
                    <c:v>238.2311847</c:v>
                  </c:pt>
                  <c:pt idx="6">
                    <c:v>48.179153313816052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3.915</c:v>
                </c:pt>
                <c:pt idx="1">
                  <c:v>127.322</c:v>
                </c:pt>
                <c:pt idx="2">
                  <c:v>433.048</c:v>
                </c:pt>
                <c:pt idx="3">
                  <c:v>762.18399999999997</c:v>
                </c:pt>
                <c:pt idx="4">
                  <c:v>629.15200000000004</c:v>
                </c:pt>
                <c:pt idx="5">
                  <c:v>1139.317</c:v>
                </c:pt>
                <c:pt idx="6">
                  <c:v>133.38499999999999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311616"/>
        <c:axId val="180170752"/>
      </c:barChart>
      <c:catAx>
        <c:axId val="1673116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170752"/>
        <c:crosses val="autoZero"/>
        <c:auto val="1"/>
        <c:lblAlgn val="ctr"/>
        <c:lblOffset val="100"/>
        <c:noMultiLvlLbl val="0"/>
      </c:catAx>
      <c:valAx>
        <c:axId val="1801707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3116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1E-3</c:v>
                </c:pt>
                <c:pt idx="1">
                  <c:v>0.47599999999999998</c:v>
                </c:pt>
                <c:pt idx="2">
                  <c:v>2.0950000000000002</c:v>
                </c:pt>
                <c:pt idx="3">
                  <c:v>15.715</c:v>
                </c:pt>
                <c:pt idx="4">
                  <c:v>12.608000000000001</c:v>
                </c:pt>
                <c:pt idx="5">
                  <c:v>4.6310000000000002</c:v>
                </c:pt>
                <c:pt idx="6">
                  <c:v>6.742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2.540835</c:v>
                  </c:pt>
                  <c:pt idx="1">
                    <c:v>44.690021999999999</c:v>
                  </c:pt>
                  <c:pt idx="2">
                    <c:v>72.442951741778387</c:v>
                  </c:pt>
                  <c:pt idx="3">
                    <c:v>111.49567480694134</c:v>
                  </c:pt>
                  <c:pt idx="4">
                    <c:v>125.1383328</c:v>
                  </c:pt>
                  <c:pt idx="5">
                    <c:v>238.2311847</c:v>
                  </c:pt>
                  <c:pt idx="6">
                    <c:v>48.179153313816052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2.540835</c:v>
                  </c:pt>
                  <c:pt idx="1">
                    <c:v>44.690021999999999</c:v>
                  </c:pt>
                  <c:pt idx="2">
                    <c:v>72.442951741778387</c:v>
                  </c:pt>
                  <c:pt idx="3">
                    <c:v>111.49567480694134</c:v>
                  </c:pt>
                  <c:pt idx="4">
                    <c:v>125.1383328</c:v>
                  </c:pt>
                  <c:pt idx="5">
                    <c:v>238.2311847</c:v>
                  </c:pt>
                  <c:pt idx="6">
                    <c:v>48.179153313816052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3.915</c:v>
                </c:pt>
                <c:pt idx="1">
                  <c:v>127.322</c:v>
                </c:pt>
                <c:pt idx="2">
                  <c:v>433.048</c:v>
                </c:pt>
                <c:pt idx="3">
                  <c:v>762.18399999999997</c:v>
                </c:pt>
                <c:pt idx="4">
                  <c:v>629.15200000000004</c:v>
                </c:pt>
                <c:pt idx="5">
                  <c:v>1139.317</c:v>
                </c:pt>
                <c:pt idx="6">
                  <c:v>133.38499999999999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258688"/>
        <c:axId val="180260224"/>
      </c:barChart>
      <c:catAx>
        <c:axId val="1802586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 baseline="0"/>
            </a:pPr>
            <a:endParaRPr lang="en-US"/>
          </a:p>
        </c:txPr>
        <c:crossAx val="180260224"/>
        <c:crosses val="autoZero"/>
        <c:auto val="1"/>
        <c:lblAlgn val="ctr"/>
        <c:lblOffset val="100"/>
        <c:noMultiLvlLbl val="0"/>
      </c:catAx>
      <c:valAx>
        <c:axId val="1802602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Standing volume (000 m</a:t>
                </a:r>
                <a:r>
                  <a:rPr lang="en-US" sz="1400" baseline="30000"/>
                  <a:t>3</a:t>
                </a:r>
                <a:r>
                  <a:rPr lang="en-US" sz="1400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80258688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1E-3</c:v>
                </c:pt>
                <c:pt idx="1">
                  <c:v>1.62</c:v>
                </c:pt>
                <c:pt idx="2">
                  <c:v>13.241</c:v>
                </c:pt>
                <c:pt idx="3">
                  <c:v>9.5359999999999996</c:v>
                </c:pt>
                <c:pt idx="4">
                  <c:v>3.63</c:v>
                </c:pt>
                <c:pt idx="5">
                  <c:v>5.5570000000000004</c:v>
                </c:pt>
                <c:pt idx="6">
                  <c:v>6.165</c:v>
                </c:pt>
                <c:pt idx="7">
                  <c:v>1.9570000000000001</c:v>
                </c:pt>
                <c:pt idx="8">
                  <c:v>0.56100000000000005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1.5885179999999999</c:v>
                  </c:pt>
                  <c:pt idx="1">
                    <c:v>8.3767289999999992</c:v>
                  </c:pt>
                  <c:pt idx="2">
                    <c:v>17.834729800000002</c:v>
                  </c:pt>
                  <c:pt idx="3">
                    <c:v>36.186382999999999</c:v>
                  </c:pt>
                  <c:pt idx="4">
                    <c:v>114.65397719999999</c:v>
                  </c:pt>
                  <c:pt idx="5">
                    <c:v>95.889451100000002</c:v>
                  </c:pt>
                  <c:pt idx="6">
                    <c:v>143.57173710000001</c:v>
                  </c:pt>
                  <c:pt idx="7">
                    <c:v>124.2342946</c:v>
                  </c:pt>
                  <c:pt idx="8">
                    <c:v>139.59646720000001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1.5885179999999999</c:v>
                  </c:pt>
                  <c:pt idx="1">
                    <c:v>8.3767289999999992</c:v>
                  </c:pt>
                  <c:pt idx="2">
                    <c:v>17.834729800000002</c:v>
                  </c:pt>
                  <c:pt idx="3">
                    <c:v>36.186382999999999</c:v>
                  </c:pt>
                  <c:pt idx="4">
                    <c:v>114.65397719999999</c:v>
                  </c:pt>
                  <c:pt idx="5">
                    <c:v>95.889451100000002</c:v>
                  </c:pt>
                  <c:pt idx="6">
                    <c:v>143.57173710000001</c:v>
                  </c:pt>
                  <c:pt idx="7">
                    <c:v>124.2342946</c:v>
                  </c:pt>
                  <c:pt idx="8">
                    <c:v>139.59646720000001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2.5579999999999998</c:v>
                </c:pt>
                <c:pt idx="1">
                  <c:v>34.134999999999998</c:v>
                </c:pt>
                <c:pt idx="2">
                  <c:v>103.81100000000001</c:v>
                </c:pt>
                <c:pt idx="3">
                  <c:v>205.02199999999999</c:v>
                </c:pt>
                <c:pt idx="4">
                  <c:v>832.63599999999997</c:v>
                </c:pt>
                <c:pt idx="5">
                  <c:v>570.43100000000004</c:v>
                </c:pt>
                <c:pt idx="6">
                  <c:v>774.80700000000002</c:v>
                </c:pt>
                <c:pt idx="7">
                  <c:v>463.90699999999998</c:v>
                </c:pt>
                <c:pt idx="8">
                  <c:v>241.01599999999999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344704"/>
        <c:axId val="180346240"/>
      </c:barChart>
      <c:catAx>
        <c:axId val="1803447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346240"/>
        <c:crosses val="autoZero"/>
        <c:auto val="1"/>
        <c:lblAlgn val="ctr"/>
        <c:lblOffset val="100"/>
        <c:noMultiLvlLbl val="0"/>
      </c:catAx>
      <c:valAx>
        <c:axId val="1803462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03447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1E-3</c:v>
                </c:pt>
                <c:pt idx="1">
                  <c:v>1.62</c:v>
                </c:pt>
                <c:pt idx="2">
                  <c:v>13.241</c:v>
                </c:pt>
                <c:pt idx="3">
                  <c:v>9.5359999999999996</c:v>
                </c:pt>
                <c:pt idx="4">
                  <c:v>3.63</c:v>
                </c:pt>
                <c:pt idx="5">
                  <c:v>5.5570000000000004</c:v>
                </c:pt>
                <c:pt idx="6">
                  <c:v>6.165</c:v>
                </c:pt>
                <c:pt idx="7">
                  <c:v>1.9570000000000001</c:v>
                </c:pt>
                <c:pt idx="8">
                  <c:v>0.56100000000000005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1.5885179999999999</c:v>
                  </c:pt>
                  <c:pt idx="1">
                    <c:v>8.3767289999999992</c:v>
                  </c:pt>
                  <c:pt idx="2">
                    <c:v>17.834729800000002</c:v>
                  </c:pt>
                  <c:pt idx="3">
                    <c:v>36.186382999999999</c:v>
                  </c:pt>
                  <c:pt idx="4">
                    <c:v>114.65397719999999</c:v>
                  </c:pt>
                  <c:pt idx="5">
                    <c:v>95.889451100000002</c:v>
                  </c:pt>
                  <c:pt idx="6">
                    <c:v>143.57173710000001</c:v>
                  </c:pt>
                  <c:pt idx="7">
                    <c:v>124.2342946</c:v>
                  </c:pt>
                  <c:pt idx="8">
                    <c:v>139.59646720000001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1.5885179999999999</c:v>
                  </c:pt>
                  <c:pt idx="1">
                    <c:v>8.3767289999999992</c:v>
                  </c:pt>
                  <c:pt idx="2">
                    <c:v>17.834729800000002</c:v>
                  </c:pt>
                  <c:pt idx="3">
                    <c:v>36.186382999999999</c:v>
                  </c:pt>
                  <c:pt idx="4">
                    <c:v>114.65397719999999</c:v>
                  </c:pt>
                  <c:pt idx="5">
                    <c:v>95.889451100000002</c:v>
                  </c:pt>
                  <c:pt idx="6">
                    <c:v>143.57173710000001</c:v>
                  </c:pt>
                  <c:pt idx="7">
                    <c:v>124.2342946</c:v>
                  </c:pt>
                  <c:pt idx="8">
                    <c:v>139.59646720000001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2.5579999999999998</c:v>
                </c:pt>
                <c:pt idx="1">
                  <c:v>34.134999999999998</c:v>
                </c:pt>
                <c:pt idx="2">
                  <c:v>103.81100000000001</c:v>
                </c:pt>
                <c:pt idx="3">
                  <c:v>205.02199999999999</c:v>
                </c:pt>
                <c:pt idx="4">
                  <c:v>832.63599999999997</c:v>
                </c:pt>
                <c:pt idx="5">
                  <c:v>570.43100000000004</c:v>
                </c:pt>
                <c:pt idx="6">
                  <c:v>774.80700000000002</c:v>
                </c:pt>
                <c:pt idx="7">
                  <c:v>463.90699999999998</c:v>
                </c:pt>
                <c:pt idx="8">
                  <c:v>241.01599999999999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381184"/>
        <c:axId val="180382720"/>
      </c:barChart>
      <c:catAx>
        <c:axId val="1803811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382720"/>
        <c:crosses val="autoZero"/>
        <c:auto val="1"/>
        <c:lblAlgn val="ctr"/>
        <c:lblOffset val="100"/>
        <c:noMultiLvlLbl val="0"/>
      </c:catAx>
      <c:valAx>
        <c:axId val="1803827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03811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1.6930000000000001</c:v>
                </c:pt>
                <c:pt idx="1">
                  <c:v>62.472999999999999</c:v>
                </c:pt>
                <c:pt idx="2">
                  <c:v>97.896000000000001</c:v>
                </c:pt>
                <c:pt idx="3">
                  <c:v>160.489</c:v>
                </c:pt>
                <c:pt idx="4">
                  <c:v>59.445</c:v>
                </c:pt>
                <c:pt idx="5">
                  <c:v>19.056000000000001</c:v>
                </c:pt>
                <c:pt idx="6">
                  <c:v>37.459000000000003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135.43964070000001</c:v>
                  </c:pt>
                  <c:pt idx="1">
                    <c:v>442.49424390000001</c:v>
                  </c:pt>
                  <c:pt idx="2">
                    <c:v>487.01869803389081</c:v>
                  </c:pt>
                  <c:pt idx="3">
                    <c:v>261.8675814206581</c:v>
                  </c:pt>
                  <c:pt idx="4">
                    <c:v>149.70887239999999</c:v>
                  </c:pt>
                  <c:pt idx="5">
                    <c:v>105.90863999999999</c:v>
                  </c:pt>
                  <c:pt idx="6">
                    <c:v>55.147961463638779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135.43964070000001</c:v>
                  </c:pt>
                  <c:pt idx="1">
                    <c:v>442.49424390000001</c:v>
                  </c:pt>
                  <c:pt idx="2">
                    <c:v>487.01869803389081</c:v>
                  </c:pt>
                  <c:pt idx="3">
                    <c:v>261.8675814206581</c:v>
                  </c:pt>
                  <c:pt idx="4">
                    <c:v>149.70887239999999</c:v>
                  </c:pt>
                  <c:pt idx="5">
                    <c:v>105.90863999999999</c:v>
                  </c:pt>
                  <c:pt idx="6">
                    <c:v>55.147961463638779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333.02100000000002</c:v>
                </c:pt>
                <c:pt idx="1">
                  <c:v>2446.0709999999999</c:v>
                </c:pt>
                <c:pt idx="2">
                  <c:v>3518.509</c:v>
                </c:pt>
                <c:pt idx="3">
                  <c:v>1845.4179999999999</c:v>
                </c:pt>
                <c:pt idx="4">
                  <c:v>758.78800000000001</c:v>
                </c:pt>
                <c:pt idx="5">
                  <c:v>661.92899999999997</c:v>
                </c:pt>
                <c:pt idx="6">
                  <c:v>110.52200000000001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9901952"/>
        <c:axId val="179903488"/>
      </c:barChart>
      <c:catAx>
        <c:axId val="1799019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903488"/>
        <c:crosses val="autoZero"/>
        <c:auto val="1"/>
        <c:lblAlgn val="ctr"/>
        <c:lblOffset val="100"/>
        <c:noMultiLvlLbl val="0"/>
      </c:catAx>
      <c:valAx>
        <c:axId val="1799034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99019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1.6930000000000001</c:v>
                </c:pt>
                <c:pt idx="1">
                  <c:v>62.472999999999999</c:v>
                </c:pt>
                <c:pt idx="2">
                  <c:v>97.896000000000001</c:v>
                </c:pt>
                <c:pt idx="3">
                  <c:v>160.489</c:v>
                </c:pt>
                <c:pt idx="4">
                  <c:v>59.445</c:v>
                </c:pt>
                <c:pt idx="5">
                  <c:v>19.056000000000001</c:v>
                </c:pt>
                <c:pt idx="6">
                  <c:v>37.459000000000003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135.43964070000001</c:v>
                  </c:pt>
                  <c:pt idx="1">
                    <c:v>442.49424390000001</c:v>
                  </c:pt>
                  <c:pt idx="2">
                    <c:v>487.01869803389081</c:v>
                  </c:pt>
                  <c:pt idx="3">
                    <c:v>261.8675814206581</c:v>
                  </c:pt>
                  <c:pt idx="4">
                    <c:v>149.70887239999999</c:v>
                  </c:pt>
                  <c:pt idx="5">
                    <c:v>105.90863999999999</c:v>
                  </c:pt>
                  <c:pt idx="6">
                    <c:v>55.147961463638779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135.43964070000001</c:v>
                  </c:pt>
                  <c:pt idx="1">
                    <c:v>442.49424390000001</c:v>
                  </c:pt>
                  <c:pt idx="2">
                    <c:v>487.01869803389081</c:v>
                  </c:pt>
                  <c:pt idx="3">
                    <c:v>261.8675814206581</c:v>
                  </c:pt>
                  <c:pt idx="4">
                    <c:v>149.70887239999999</c:v>
                  </c:pt>
                  <c:pt idx="5">
                    <c:v>105.90863999999999</c:v>
                  </c:pt>
                  <c:pt idx="6">
                    <c:v>55.147961463638779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333.02100000000002</c:v>
                </c:pt>
                <c:pt idx="1">
                  <c:v>2446.0709999999999</c:v>
                </c:pt>
                <c:pt idx="2">
                  <c:v>3518.509</c:v>
                </c:pt>
                <c:pt idx="3">
                  <c:v>1845.4179999999999</c:v>
                </c:pt>
                <c:pt idx="4">
                  <c:v>758.78800000000001</c:v>
                </c:pt>
                <c:pt idx="5">
                  <c:v>661.92899999999997</c:v>
                </c:pt>
                <c:pt idx="6">
                  <c:v>110.52200000000001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9975296"/>
        <c:axId val="179976832"/>
      </c:barChart>
      <c:catAx>
        <c:axId val="1799752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976832"/>
        <c:crosses val="autoZero"/>
        <c:auto val="1"/>
        <c:lblAlgn val="ctr"/>
        <c:lblOffset val="100"/>
        <c:noMultiLvlLbl val="0"/>
      </c:catAx>
      <c:valAx>
        <c:axId val="1799768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99752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1.6930000000000001</c:v>
                </c:pt>
                <c:pt idx="1">
                  <c:v>152.83099999999999</c:v>
                </c:pt>
                <c:pt idx="2">
                  <c:v>187.679</c:v>
                </c:pt>
                <c:pt idx="3">
                  <c:v>71.488</c:v>
                </c:pt>
                <c:pt idx="4">
                  <c:v>11.641999999999999</c:v>
                </c:pt>
                <c:pt idx="5">
                  <c:v>8.0060000000000002</c:v>
                </c:pt>
                <c:pt idx="6">
                  <c:v>4.5019999999999998</c:v>
                </c:pt>
                <c:pt idx="7">
                  <c:v>0.58599999999999997</c:v>
                </c:pt>
                <c:pt idx="8">
                  <c:v>8.4000000000000005E-2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140.59777839999998</c:v>
                  </c:pt>
                  <c:pt idx="1">
                    <c:v>522.50067480000007</c:v>
                  </c:pt>
                  <c:pt idx="2">
                    <c:v>312.94527999999997</c:v>
                  </c:pt>
                  <c:pt idx="3">
                    <c:v>255.78957249999999</c:v>
                  </c:pt>
                  <c:pt idx="4">
                    <c:v>291.74159559999998</c:v>
                  </c:pt>
                  <c:pt idx="5">
                    <c:v>111.37852439999999</c:v>
                  </c:pt>
                  <c:pt idx="6">
                    <c:v>89.343712800000006</c:v>
                  </c:pt>
                  <c:pt idx="7">
                    <c:v>31.140717300000002</c:v>
                  </c:pt>
                  <c:pt idx="8">
                    <c:v>12.804779899999998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140.59777839999998</c:v>
                  </c:pt>
                  <c:pt idx="1">
                    <c:v>522.50067480000007</c:v>
                  </c:pt>
                  <c:pt idx="2">
                    <c:v>312.94527999999997</c:v>
                  </c:pt>
                  <c:pt idx="3">
                    <c:v>255.78957249999999</c:v>
                  </c:pt>
                  <c:pt idx="4">
                    <c:v>291.74159559999998</c:v>
                  </c:pt>
                  <c:pt idx="5">
                    <c:v>111.37852439999999</c:v>
                  </c:pt>
                  <c:pt idx="6">
                    <c:v>89.343712800000006</c:v>
                  </c:pt>
                  <c:pt idx="7">
                    <c:v>31.140717300000002</c:v>
                  </c:pt>
                  <c:pt idx="8">
                    <c:v>12.804779899999998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301.32400000000001</c:v>
                </c:pt>
                <c:pt idx="1">
                  <c:v>2967.0680000000002</c:v>
                </c:pt>
                <c:pt idx="2">
                  <c:v>1763.0719999999999</c:v>
                </c:pt>
                <c:pt idx="3">
                  <c:v>1328.777</c:v>
                </c:pt>
                <c:pt idx="4">
                  <c:v>2058.8679999999999</c:v>
                </c:pt>
                <c:pt idx="5">
                  <c:v>649.05899999999997</c:v>
                </c:pt>
                <c:pt idx="6">
                  <c:v>463.40100000000001</c:v>
                </c:pt>
                <c:pt idx="7">
                  <c:v>116.501</c:v>
                </c:pt>
                <c:pt idx="8">
                  <c:v>26.190999999999999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130944"/>
        <c:axId val="180132480"/>
      </c:barChart>
      <c:catAx>
        <c:axId val="1801309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132480"/>
        <c:crosses val="autoZero"/>
        <c:auto val="1"/>
        <c:lblAlgn val="ctr"/>
        <c:lblOffset val="100"/>
        <c:noMultiLvlLbl val="0"/>
      </c:catAx>
      <c:valAx>
        <c:axId val="1801324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01309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1.6930000000000001</c:v>
                </c:pt>
                <c:pt idx="1">
                  <c:v>152.83099999999999</c:v>
                </c:pt>
                <c:pt idx="2">
                  <c:v>187.679</c:v>
                </c:pt>
                <c:pt idx="3">
                  <c:v>71.488</c:v>
                </c:pt>
                <c:pt idx="4">
                  <c:v>11.641999999999999</c:v>
                </c:pt>
                <c:pt idx="5">
                  <c:v>8.0060000000000002</c:v>
                </c:pt>
                <c:pt idx="6">
                  <c:v>4.5019999999999998</c:v>
                </c:pt>
                <c:pt idx="7">
                  <c:v>0.58599999999999997</c:v>
                </c:pt>
                <c:pt idx="8">
                  <c:v>8.4000000000000005E-2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140.59777839999998</c:v>
                  </c:pt>
                  <c:pt idx="1">
                    <c:v>522.50067480000007</c:v>
                  </c:pt>
                  <c:pt idx="2">
                    <c:v>312.94527999999997</c:v>
                  </c:pt>
                  <c:pt idx="3">
                    <c:v>255.78957249999999</c:v>
                  </c:pt>
                  <c:pt idx="4">
                    <c:v>291.74159559999998</c:v>
                  </c:pt>
                  <c:pt idx="5">
                    <c:v>111.37852439999999</c:v>
                  </c:pt>
                  <c:pt idx="6">
                    <c:v>89.343712800000006</c:v>
                  </c:pt>
                  <c:pt idx="7">
                    <c:v>31.140717300000002</c:v>
                  </c:pt>
                  <c:pt idx="8">
                    <c:v>12.804779899999998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140.59777839999998</c:v>
                  </c:pt>
                  <c:pt idx="1">
                    <c:v>522.50067480000007</c:v>
                  </c:pt>
                  <c:pt idx="2">
                    <c:v>312.94527999999997</c:v>
                  </c:pt>
                  <c:pt idx="3">
                    <c:v>255.78957249999999</c:v>
                  </c:pt>
                  <c:pt idx="4">
                    <c:v>291.74159559999998</c:v>
                  </c:pt>
                  <c:pt idx="5">
                    <c:v>111.37852439999999</c:v>
                  </c:pt>
                  <c:pt idx="6">
                    <c:v>89.343712800000006</c:v>
                  </c:pt>
                  <c:pt idx="7">
                    <c:v>31.140717300000002</c:v>
                  </c:pt>
                  <c:pt idx="8">
                    <c:v>12.804779899999998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301.32400000000001</c:v>
                </c:pt>
                <c:pt idx="1">
                  <c:v>2967.0680000000002</c:v>
                </c:pt>
                <c:pt idx="2">
                  <c:v>1763.0719999999999</c:v>
                </c:pt>
                <c:pt idx="3">
                  <c:v>1328.777</c:v>
                </c:pt>
                <c:pt idx="4">
                  <c:v>2058.8679999999999</c:v>
                </c:pt>
                <c:pt idx="5">
                  <c:v>649.05899999999997</c:v>
                </c:pt>
                <c:pt idx="6">
                  <c:v>463.40100000000001</c:v>
                </c:pt>
                <c:pt idx="7">
                  <c:v>116.501</c:v>
                </c:pt>
                <c:pt idx="8">
                  <c:v>26.190999999999999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912896"/>
        <c:axId val="180914432"/>
      </c:barChart>
      <c:catAx>
        <c:axId val="1809128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914432"/>
        <c:crosses val="autoZero"/>
        <c:auto val="1"/>
        <c:lblAlgn val="ctr"/>
        <c:lblOffset val="100"/>
        <c:noMultiLvlLbl val="0"/>
      </c:catAx>
      <c:valAx>
        <c:axId val="1809144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09128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12.0815</c:v>
                </c:pt>
                <c:pt idx="1">
                  <c:v>3270.5929999999998</c:v>
                </c:pt>
                <c:pt idx="2">
                  <c:v>10112.77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81.31165</c:v>
                </c:pt>
                <c:pt idx="1">
                  <c:v>18584.132999999998</c:v>
                </c:pt>
                <c:pt idx="2">
                  <c:v>98762.245999999999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20.796909999999997</c:v>
                </c:pt>
                <c:pt idx="1">
                  <c:v>6896.2559999999994</c:v>
                </c:pt>
                <c:pt idx="2">
                  <c:v>18261.563999999998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630848"/>
        <c:axId val="179632384"/>
      </c:barChart>
      <c:catAx>
        <c:axId val="179630848"/>
        <c:scaling>
          <c:orientation val="maxMin"/>
        </c:scaling>
        <c:delete val="0"/>
        <c:axPos val="l"/>
        <c:majorTickMark val="out"/>
        <c:minorTickMark val="none"/>
        <c:tickLblPos val="nextTo"/>
        <c:crossAx val="179632384"/>
        <c:crosses val="autoZero"/>
        <c:auto val="1"/>
        <c:lblAlgn val="ctr"/>
        <c:lblOffset val="100"/>
        <c:noMultiLvlLbl val="0"/>
      </c:catAx>
      <c:valAx>
        <c:axId val="17963238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796308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8371.3813820996693</c:v>
                </c:pt>
                <c:pt idx="1">
                  <c:v>17682.666667909849</c:v>
                </c:pt>
                <c:pt idx="2">
                  <c:v>10545.201258509373</c:v>
                </c:pt>
                <c:pt idx="3">
                  <c:v>17265.330527141585</c:v>
                </c:pt>
                <c:pt idx="4">
                  <c:v>15285.402119777045</c:v>
                </c:pt>
                <c:pt idx="5">
                  <c:v>37338.91980473102</c:v>
                </c:pt>
                <c:pt idx="6">
                  <c:v>14396.733273213104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2107776"/>
        <c:axId val="122110336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8335</c:v>
                </c:pt>
                <c:pt idx="1">
                  <c:v>4227</c:v>
                </c:pt>
                <c:pt idx="2">
                  <c:v>761</c:v>
                </c:pt>
                <c:pt idx="3">
                  <c:v>586</c:v>
                </c:pt>
                <c:pt idx="4">
                  <c:v>228</c:v>
                </c:pt>
                <c:pt idx="5">
                  <c:v>200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07776"/>
        <c:axId val="122110336"/>
      </c:lineChart>
      <c:catAx>
        <c:axId val="12210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2110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21103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2107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12.0815</c:v>
                </c:pt>
                <c:pt idx="1">
                  <c:v>3270.5929999999998</c:v>
                </c:pt>
                <c:pt idx="2">
                  <c:v>10112.77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81.31165</c:v>
                </c:pt>
                <c:pt idx="1">
                  <c:v>18584.132999999998</c:v>
                </c:pt>
                <c:pt idx="2">
                  <c:v>98762.245999999999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20.796909999999997</c:v>
                </c:pt>
                <c:pt idx="1">
                  <c:v>6896.2559999999994</c:v>
                </c:pt>
                <c:pt idx="2">
                  <c:v>18261.563999999998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696000"/>
        <c:axId val="179697536"/>
      </c:barChart>
      <c:catAx>
        <c:axId val="179696000"/>
        <c:scaling>
          <c:orientation val="maxMin"/>
        </c:scaling>
        <c:delete val="0"/>
        <c:axPos val="l"/>
        <c:majorTickMark val="out"/>
        <c:minorTickMark val="none"/>
        <c:tickLblPos val="nextTo"/>
        <c:crossAx val="179697536"/>
        <c:crosses val="autoZero"/>
        <c:auto val="1"/>
        <c:lblAlgn val="ctr"/>
        <c:lblOffset val="100"/>
        <c:noMultiLvlLbl val="0"/>
      </c:catAx>
      <c:valAx>
        <c:axId val="1796975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796960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0.14508000000000001</c:v>
                </c:pt>
                <c:pt idx="1">
                  <c:v>4.8060000000000005E-2</c:v>
                </c:pt>
                <c:pt idx="2">
                  <c:v>0.17282</c:v>
                </c:pt>
                <c:pt idx="3">
                  <c:v>0.22405</c:v>
                </c:pt>
                <c:pt idx="4">
                  <c:v>0.34788999999999998</c:v>
                </c:pt>
                <c:pt idx="5">
                  <c:v>0.32615</c:v>
                </c:pt>
                <c:pt idx="6">
                  <c:v>4.0988199999999999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8.2585030000000004E-2</c:v>
                  </c:pt>
                  <c:pt idx="1">
                    <c:v>9.6581714999999999E-2</c:v>
                  </c:pt>
                  <c:pt idx="2">
                    <c:v>0.34402423494566003</c:v>
                  </c:pt>
                  <c:pt idx="3">
                    <c:v>0.26967941997704931</c:v>
                  </c:pt>
                  <c:pt idx="4">
                    <c:v>0.27243093000000002</c:v>
                  </c:pt>
                  <c:pt idx="5">
                    <c:v>0.55290217499999994</c:v>
                  </c:pt>
                  <c:pt idx="6">
                    <c:v>0.61488619448884752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8.2585030000000004E-2</c:v>
                  </c:pt>
                  <c:pt idx="1">
                    <c:v>9.6581714999999999E-2</c:v>
                  </c:pt>
                  <c:pt idx="2">
                    <c:v>0.34402423494566003</c:v>
                  </c:pt>
                  <c:pt idx="3">
                    <c:v>0.26967941997704931</c:v>
                  </c:pt>
                  <c:pt idx="4">
                    <c:v>0.27243093000000002</c:v>
                  </c:pt>
                  <c:pt idx="5">
                    <c:v>0.55290217499999994</c:v>
                  </c:pt>
                  <c:pt idx="6">
                    <c:v>0.61488619448884752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0.28138000000000002</c:v>
                </c:pt>
                <c:pt idx="1">
                  <c:v>0.49151</c:v>
                </c:pt>
                <c:pt idx="2">
                  <c:v>1.6117699999999999</c:v>
                </c:pt>
                <c:pt idx="3">
                  <c:v>1.3624499999999999</c:v>
                </c:pt>
                <c:pt idx="4">
                  <c:v>1.6480999999999999</c:v>
                </c:pt>
                <c:pt idx="5">
                  <c:v>3.81575</c:v>
                </c:pt>
                <c:pt idx="6">
                  <c:v>4.8280200000000004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757632"/>
        <c:axId val="180759168"/>
      </c:barChart>
      <c:catAx>
        <c:axId val="1807576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759168"/>
        <c:crosses val="autoZero"/>
        <c:auto val="1"/>
        <c:lblAlgn val="ctr"/>
        <c:lblOffset val="100"/>
        <c:noMultiLvlLbl val="0"/>
      </c:catAx>
      <c:valAx>
        <c:axId val="1807591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07576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0.14508000000000001</c:v>
                </c:pt>
                <c:pt idx="1">
                  <c:v>4.8060000000000005E-2</c:v>
                </c:pt>
                <c:pt idx="2">
                  <c:v>0.17282</c:v>
                </c:pt>
                <c:pt idx="3">
                  <c:v>0.22405</c:v>
                </c:pt>
                <c:pt idx="4">
                  <c:v>0.34788999999999998</c:v>
                </c:pt>
                <c:pt idx="5">
                  <c:v>0.32615</c:v>
                </c:pt>
                <c:pt idx="6">
                  <c:v>4.0988199999999999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8.2585030000000004E-2</c:v>
                  </c:pt>
                  <c:pt idx="1">
                    <c:v>9.6581714999999999E-2</c:v>
                  </c:pt>
                  <c:pt idx="2">
                    <c:v>0.34402423494566003</c:v>
                  </c:pt>
                  <c:pt idx="3">
                    <c:v>0.26967941997704931</c:v>
                  </c:pt>
                  <c:pt idx="4">
                    <c:v>0.27243093000000002</c:v>
                  </c:pt>
                  <c:pt idx="5">
                    <c:v>0.55290217499999994</c:v>
                  </c:pt>
                  <c:pt idx="6">
                    <c:v>0.61488619448884752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8.2585030000000004E-2</c:v>
                  </c:pt>
                  <c:pt idx="1">
                    <c:v>9.6581714999999999E-2</c:v>
                  </c:pt>
                  <c:pt idx="2">
                    <c:v>0.34402423494566003</c:v>
                  </c:pt>
                  <c:pt idx="3">
                    <c:v>0.26967941997704931</c:v>
                  </c:pt>
                  <c:pt idx="4">
                    <c:v>0.27243093000000002</c:v>
                  </c:pt>
                  <c:pt idx="5">
                    <c:v>0.55290217499999994</c:v>
                  </c:pt>
                  <c:pt idx="6">
                    <c:v>0.61488619448884752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0.28138000000000002</c:v>
                </c:pt>
                <c:pt idx="1">
                  <c:v>0.49151</c:v>
                </c:pt>
                <c:pt idx="2">
                  <c:v>1.6117699999999999</c:v>
                </c:pt>
                <c:pt idx="3">
                  <c:v>1.3624499999999999</c:v>
                </c:pt>
                <c:pt idx="4">
                  <c:v>1.6480999999999999</c:v>
                </c:pt>
                <c:pt idx="5">
                  <c:v>3.81575</c:v>
                </c:pt>
                <c:pt idx="6">
                  <c:v>4.8280200000000004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428992"/>
        <c:axId val="181430528"/>
      </c:barChart>
      <c:catAx>
        <c:axId val="1814289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1430528"/>
        <c:crosses val="autoZero"/>
        <c:auto val="1"/>
        <c:lblAlgn val="ctr"/>
        <c:lblOffset val="100"/>
        <c:noMultiLvlLbl val="0"/>
      </c:catAx>
      <c:valAx>
        <c:axId val="1814305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14289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0.22115000000000001</c:v>
                </c:pt>
                <c:pt idx="1">
                  <c:v>0.13985</c:v>
                </c:pt>
                <c:pt idx="2">
                  <c:v>4.9779999999999998E-2</c:v>
                </c:pt>
                <c:pt idx="3">
                  <c:v>0.15199000000000001</c:v>
                </c:pt>
                <c:pt idx="4">
                  <c:v>3.5413000000000001</c:v>
                </c:pt>
                <c:pt idx="5">
                  <c:v>0.39027000000000001</c:v>
                </c:pt>
                <c:pt idx="6">
                  <c:v>0.6868200000000001</c:v>
                </c:pt>
                <c:pt idx="7">
                  <c:v>0.14984999999999998</c:v>
                </c:pt>
                <c:pt idx="8">
                  <c:v>3.1850000000000003E-2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0.11865163300000001</c:v>
                  </c:pt>
                  <c:pt idx="1">
                    <c:v>4.8251216999999992E-2</c:v>
                  </c:pt>
                  <c:pt idx="2">
                    <c:v>0.16869719999999996</c:v>
                  </c:pt>
                  <c:pt idx="3">
                    <c:v>0.25133629499999999</c:v>
                  </c:pt>
                  <c:pt idx="4">
                    <c:v>0.27735234400000003</c:v>
                  </c:pt>
                  <c:pt idx="5">
                    <c:v>0.30277705499999996</c:v>
                  </c:pt>
                  <c:pt idx="6">
                    <c:v>0.55749180199999993</c:v>
                  </c:pt>
                  <c:pt idx="7">
                    <c:v>0.43381708799999996</c:v>
                  </c:pt>
                  <c:pt idx="8">
                    <c:v>0.349845825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0.11865163300000001</c:v>
                  </c:pt>
                  <c:pt idx="1">
                    <c:v>4.8251216999999992E-2</c:v>
                  </c:pt>
                  <c:pt idx="2">
                    <c:v>0.16869719999999996</c:v>
                  </c:pt>
                  <c:pt idx="3">
                    <c:v>0.25133629499999999</c:v>
                  </c:pt>
                  <c:pt idx="4">
                    <c:v>0.27735234400000003</c:v>
                  </c:pt>
                  <c:pt idx="5">
                    <c:v>0.30277705499999996</c:v>
                  </c:pt>
                  <c:pt idx="6">
                    <c:v>0.55749180199999993</c:v>
                  </c:pt>
                  <c:pt idx="7">
                    <c:v>0.43381708799999996</c:v>
                  </c:pt>
                  <c:pt idx="8">
                    <c:v>0.349845825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0.62219000000000002</c:v>
                </c:pt>
                <c:pt idx="1">
                  <c:v>0.24356999999999998</c:v>
                </c:pt>
                <c:pt idx="2">
                  <c:v>0.68855999999999995</c:v>
                </c:pt>
                <c:pt idx="3">
                  <c:v>0.90964999999999996</c:v>
                </c:pt>
                <c:pt idx="4">
                  <c:v>1.42378</c:v>
                </c:pt>
                <c:pt idx="5">
                  <c:v>1.8405899999999999</c:v>
                </c:pt>
                <c:pt idx="6">
                  <c:v>4.3486099999999999</c:v>
                </c:pt>
                <c:pt idx="7">
                  <c:v>2.8243299999999998</c:v>
                </c:pt>
                <c:pt idx="8">
                  <c:v>1.13771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515008"/>
        <c:axId val="181516544"/>
      </c:barChart>
      <c:catAx>
        <c:axId val="1815150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1516544"/>
        <c:crosses val="autoZero"/>
        <c:auto val="1"/>
        <c:lblAlgn val="ctr"/>
        <c:lblOffset val="100"/>
        <c:noMultiLvlLbl val="0"/>
      </c:catAx>
      <c:valAx>
        <c:axId val="1815165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15150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0.22115000000000001</c:v>
                </c:pt>
                <c:pt idx="1">
                  <c:v>0.13985</c:v>
                </c:pt>
                <c:pt idx="2">
                  <c:v>4.9779999999999998E-2</c:v>
                </c:pt>
                <c:pt idx="3">
                  <c:v>0.15199000000000001</c:v>
                </c:pt>
                <c:pt idx="4">
                  <c:v>3.5413000000000001</c:v>
                </c:pt>
                <c:pt idx="5">
                  <c:v>0.39027000000000001</c:v>
                </c:pt>
                <c:pt idx="6">
                  <c:v>0.6868200000000001</c:v>
                </c:pt>
                <c:pt idx="7">
                  <c:v>0.14984999999999998</c:v>
                </c:pt>
                <c:pt idx="8">
                  <c:v>3.1850000000000003E-2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0.11865163300000001</c:v>
                  </c:pt>
                  <c:pt idx="1">
                    <c:v>4.8251216999999992E-2</c:v>
                  </c:pt>
                  <c:pt idx="2">
                    <c:v>0.16869719999999996</c:v>
                  </c:pt>
                  <c:pt idx="3">
                    <c:v>0.25133629499999999</c:v>
                  </c:pt>
                  <c:pt idx="4">
                    <c:v>0.27735234400000003</c:v>
                  </c:pt>
                  <c:pt idx="5">
                    <c:v>0.30277705499999996</c:v>
                  </c:pt>
                  <c:pt idx="6">
                    <c:v>0.55749180199999993</c:v>
                  </c:pt>
                  <c:pt idx="7">
                    <c:v>0.43381708799999996</c:v>
                  </c:pt>
                  <c:pt idx="8">
                    <c:v>0.349845825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0.11865163300000001</c:v>
                  </c:pt>
                  <c:pt idx="1">
                    <c:v>4.8251216999999992E-2</c:v>
                  </c:pt>
                  <c:pt idx="2">
                    <c:v>0.16869719999999996</c:v>
                  </c:pt>
                  <c:pt idx="3">
                    <c:v>0.25133629499999999</c:v>
                  </c:pt>
                  <c:pt idx="4">
                    <c:v>0.27735234400000003</c:v>
                  </c:pt>
                  <c:pt idx="5">
                    <c:v>0.30277705499999996</c:v>
                  </c:pt>
                  <c:pt idx="6">
                    <c:v>0.55749180199999993</c:v>
                  </c:pt>
                  <c:pt idx="7">
                    <c:v>0.43381708799999996</c:v>
                  </c:pt>
                  <c:pt idx="8">
                    <c:v>0.349845825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0.62219000000000002</c:v>
                </c:pt>
                <c:pt idx="1">
                  <c:v>0.24356999999999998</c:v>
                </c:pt>
                <c:pt idx="2">
                  <c:v>0.68855999999999995</c:v>
                </c:pt>
                <c:pt idx="3">
                  <c:v>0.90964999999999996</c:v>
                </c:pt>
                <c:pt idx="4">
                  <c:v>1.42378</c:v>
                </c:pt>
                <c:pt idx="5">
                  <c:v>1.8405899999999999</c:v>
                </c:pt>
                <c:pt idx="6">
                  <c:v>4.3486099999999999</c:v>
                </c:pt>
                <c:pt idx="7">
                  <c:v>2.8243299999999998</c:v>
                </c:pt>
                <c:pt idx="8">
                  <c:v>1.13771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457856"/>
        <c:axId val="180459392"/>
      </c:barChart>
      <c:catAx>
        <c:axId val="1804578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459392"/>
        <c:crosses val="autoZero"/>
        <c:auto val="1"/>
        <c:lblAlgn val="ctr"/>
        <c:lblOffset val="100"/>
        <c:noMultiLvlLbl val="0"/>
      </c:catAx>
      <c:valAx>
        <c:axId val="1804593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04578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0.52900000000000003</c:v>
                </c:pt>
                <c:pt idx="2">
                  <c:v>6.899</c:v>
                </c:pt>
                <c:pt idx="3">
                  <c:v>33.667999999999999</c:v>
                </c:pt>
                <c:pt idx="4">
                  <c:v>59.113</c:v>
                </c:pt>
                <c:pt idx="5">
                  <c:v>66.599999999999994</c:v>
                </c:pt>
                <c:pt idx="6">
                  <c:v>1496.7550000000001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3.6095321999999999</c:v>
                  </c:pt>
                  <c:pt idx="1">
                    <c:v>5.2393810000000007</c:v>
                  </c:pt>
                  <c:pt idx="2">
                    <c:v>55.224920013210969</c:v>
                  </c:pt>
                  <c:pt idx="3">
                    <c:v>92.279809141518811</c:v>
                  </c:pt>
                  <c:pt idx="4">
                    <c:v>124.19270160000001</c:v>
                  </c:pt>
                  <c:pt idx="5">
                    <c:v>293.62180860000001</c:v>
                  </c:pt>
                  <c:pt idx="6">
                    <c:v>467.04072463234809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3.6095321999999999</c:v>
                  </c:pt>
                  <c:pt idx="1">
                    <c:v>5.2393810000000007</c:v>
                  </c:pt>
                  <c:pt idx="2">
                    <c:v>55.224920013210969</c:v>
                  </c:pt>
                  <c:pt idx="3">
                    <c:v>92.279809141518811</c:v>
                  </c:pt>
                  <c:pt idx="4">
                    <c:v>124.19270160000001</c:v>
                  </c:pt>
                  <c:pt idx="5">
                    <c:v>293.62180860000001</c:v>
                  </c:pt>
                  <c:pt idx="6">
                    <c:v>467.04072463234809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4.6139999999999999</c:v>
                </c:pt>
                <c:pt idx="1">
                  <c:v>16.670000000000002</c:v>
                </c:pt>
                <c:pt idx="2">
                  <c:v>271.66300000000001</c:v>
                </c:pt>
                <c:pt idx="3">
                  <c:v>342.67700000000002</c:v>
                </c:pt>
                <c:pt idx="4">
                  <c:v>698.10400000000004</c:v>
                </c:pt>
                <c:pt idx="5">
                  <c:v>1907.874</c:v>
                </c:pt>
                <c:pt idx="6">
                  <c:v>2904.9029999999998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8955648"/>
        <c:axId val="98957184"/>
      </c:barChart>
      <c:catAx>
        <c:axId val="989556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8957184"/>
        <c:crosses val="autoZero"/>
        <c:auto val="1"/>
        <c:lblAlgn val="ctr"/>
        <c:lblOffset val="100"/>
        <c:noMultiLvlLbl val="0"/>
      </c:catAx>
      <c:valAx>
        <c:axId val="989571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89556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0.52900000000000003</c:v>
                </c:pt>
                <c:pt idx="2">
                  <c:v>6.899</c:v>
                </c:pt>
                <c:pt idx="3">
                  <c:v>33.667999999999999</c:v>
                </c:pt>
                <c:pt idx="4">
                  <c:v>59.113</c:v>
                </c:pt>
                <c:pt idx="5">
                  <c:v>66.599999999999994</c:v>
                </c:pt>
                <c:pt idx="6">
                  <c:v>1496.7550000000001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3.6095321999999999</c:v>
                  </c:pt>
                  <c:pt idx="1">
                    <c:v>5.2393810000000007</c:v>
                  </c:pt>
                  <c:pt idx="2">
                    <c:v>55.224920013210969</c:v>
                  </c:pt>
                  <c:pt idx="3">
                    <c:v>92.279809141518811</c:v>
                  </c:pt>
                  <c:pt idx="4">
                    <c:v>124.19270160000001</c:v>
                  </c:pt>
                  <c:pt idx="5">
                    <c:v>293.62180860000001</c:v>
                  </c:pt>
                  <c:pt idx="6">
                    <c:v>467.04072463234809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3.6095321999999999</c:v>
                  </c:pt>
                  <c:pt idx="1">
                    <c:v>5.2393810000000007</c:v>
                  </c:pt>
                  <c:pt idx="2">
                    <c:v>55.224920013210969</c:v>
                  </c:pt>
                  <c:pt idx="3">
                    <c:v>92.279809141518811</c:v>
                  </c:pt>
                  <c:pt idx="4">
                    <c:v>124.19270160000001</c:v>
                  </c:pt>
                  <c:pt idx="5">
                    <c:v>293.62180860000001</c:v>
                  </c:pt>
                  <c:pt idx="6">
                    <c:v>467.04072463234809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4.6139999999999999</c:v>
                </c:pt>
                <c:pt idx="1">
                  <c:v>16.670000000000002</c:v>
                </c:pt>
                <c:pt idx="2">
                  <c:v>271.66300000000001</c:v>
                </c:pt>
                <c:pt idx="3">
                  <c:v>342.67700000000002</c:v>
                </c:pt>
                <c:pt idx="4">
                  <c:v>698.10400000000004</c:v>
                </c:pt>
                <c:pt idx="5">
                  <c:v>1907.874</c:v>
                </c:pt>
                <c:pt idx="6">
                  <c:v>2904.9029999999998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2187008"/>
        <c:axId val="102188544"/>
      </c:barChart>
      <c:catAx>
        <c:axId val="1021870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2188544"/>
        <c:crosses val="autoZero"/>
        <c:auto val="1"/>
        <c:lblAlgn val="ctr"/>
        <c:lblOffset val="100"/>
        <c:noMultiLvlLbl val="0"/>
      </c:catAx>
      <c:valAx>
        <c:axId val="1021885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21870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1.353</c:v>
                </c:pt>
                <c:pt idx="1">
                  <c:v>5.6459999999999999</c:v>
                </c:pt>
                <c:pt idx="2">
                  <c:v>6.9640000000000004</c:v>
                </c:pt>
                <c:pt idx="3">
                  <c:v>34.86</c:v>
                </c:pt>
                <c:pt idx="4">
                  <c:v>1324.14</c:v>
                </c:pt>
                <c:pt idx="5">
                  <c:v>133.51499999999999</c:v>
                </c:pt>
                <c:pt idx="6">
                  <c:v>117.075</c:v>
                </c:pt>
                <c:pt idx="7">
                  <c:v>34.677999999999997</c:v>
                </c:pt>
                <c:pt idx="8">
                  <c:v>5.3360000000000003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2.82795</c:v>
                  </c:pt>
                  <c:pt idx="1">
                    <c:v>3.2347861</c:v>
                  </c:pt>
                  <c:pt idx="2">
                    <c:v>12.537010800000001</c:v>
                  </c:pt>
                  <c:pt idx="3">
                    <c:v>27.209327099999999</c:v>
                  </c:pt>
                  <c:pt idx="4">
                    <c:v>101.86785</c:v>
                  </c:pt>
                  <c:pt idx="5">
                    <c:v>173.49751800000001</c:v>
                  </c:pt>
                  <c:pt idx="6">
                    <c:v>234.911011</c:v>
                  </c:pt>
                  <c:pt idx="7">
                    <c:v>280.68843360000005</c:v>
                  </c:pt>
                  <c:pt idx="8">
                    <c:v>374.49969879999998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2.82795</c:v>
                  </c:pt>
                  <c:pt idx="1">
                    <c:v>3.2347861</c:v>
                  </c:pt>
                  <c:pt idx="2">
                    <c:v>12.537010800000001</c:v>
                  </c:pt>
                  <c:pt idx="3">
                    <c:v>27.209327099999999</c:v>
                  </c:pt>
                  <c:pt idx="4">
                    <c:v>101.86785</c:v>
                  </c:pt>
                  <c:pt idx="5">
                    <c:v>173.49751800000001</c:v>
                  </c:pt>
                  <c:pt idx="6">
                    <c:v>234.911011</c:v>
                  </c:pt>
                  <c:pt idx="7">
                    <c:v>280.68843360000005</c:v>
                  </c:pt>
                  <c:pt idx="8">
                    <c:v>374.49969879999998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6.6539999999999999</c:v>
                </c:pt>
                <c:pt idx="1">
                  <c:v>13.090999999999999</c:v>
                </c:pt>
                <c:pt idx="2">
                  <c:v>54.698999999999998</c:v>
                </c:pt>
                <c:pt idx="3">
                  <c:v>98.978999999999999</c:v>
                </c:pt>
                <c:pt idx="4">
                  <c:v>452.74599999999998</c:v>
                </c:pt>
                <c:pt idx="5">
                  <c:v>747.19</c:v>
                </c:pt>
                <c:pt idx="6">
                  <c:v>1849.693</c:v>
                </c:pt>
                <c:pt idx="7">
                  <c:v>1886.347</c:v>
                </c:pt>
                <c:pt idx="8">
                  <c:v>1037.1079999999999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0735360"/>
        <c:axId val="110736896"/>
      </c:barChart>
      <c:catAx>
        <c:axId val="1107353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736896"/>
        <c:crosses val="autoZero"/>
        <c:auto val="1"/>
        <c:lblAlgn val="ctr"/>
        <c:lblOffset val="100"/>
        <c:noMultiLvlLbl val="0"/>
      </c:catAx>
      <c:valAx>
        <c:axId val="1107368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07353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1.353</c:v>
                </c:pt>
                <c:pt idx="1">
                  <c:v>5.6459999999999999</c:v>
                </c:pt>
                <c:pt idx="2">
                  <c:v>6.9640000000000004</c:v>
                </c:pt>
                <c:pt idx="3">
                  <c:v>34.86</c:v>
                </c:pt>
                <c:pt idx="4">
                  <c:v>1324.14</c:v>
                </c:pt>
                <c:pt idx="5">
                  <c:v>133.51499999999999</c:v>
                </c:pt>
                <c:pt idx="6">
                  <c:v>117.075</c:v>
                </c:pt>
                <c:pt idx="7">
                  <c:v>34.677999999999997</c:v>
                </c:pt>
                <c:pt idx="8">
                  <c:v>5.3360000000000003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2.82795</c:v>
                  </c:pt>
                  <c:pt idx="1">
                    <c:v>3.2347861</c:v>
                  </c:pt>
                  <c:pt idx="2">
                    <c:v>12.537010800000001</c:v>
                  </c:pt>
                  <c:pt idx="3">
                    <c:v>27.209327099999999</c:v>
                  </c:pt>
                  <c:pt idx="4">
                    <c:v>101.86785</c:v>
                  </c:pt>
                  <c:pt idx="5">
                    <c:v>173.49751800000001</c:v>
                  </c:pt>
                  <c:pt idx="6">
                    <c:v>234.911011</c:v>
                  </c:pt>
                  <c:pt idx="7">
                    <c:v>280.68843360000005</c:v>
                  </c:pt>
                  <c:pt idx="8">
                    <c:v>374.49969879999998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2.82795</c:v>
                  </c:pt>
                  <c:pt idx="1">
                    <c:v>3.2347861</c:v>
                  </c:pt>
                  <c:pt idx="2">
                    <c:v>12.537010800000001</c:v>
                  </c:pt>
                  <c:pt idx="3">
                    <c:v>27.209327099999999</c:v>
                  </c:pt>
                  <c:pt idx="4">
                    <c:v>101.86785</c:v>
                  </c:pt>
                  <c:pt idx="5">
                    <c:v>173.49751800000001</c:v>
                  </c:pt>
                  <c:pt idx="6">
                    <c:v>234.911011</c:v>
                  </c:pt>
                  <c:pt idx="7">
                    <c:v>280.68843360000005</c:v>
                  </c:pt>
                  <c:pt idx="8">
                    <c:v>374.49969879999998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6.6539999999999999</c:v>
                </c:pt>
                <c:pt idx="1">
                  <c:v>13.090999999999999</c:v>
                </c:pt>
                <c:pt idx="2">
                  <c:v>54.698999999999998</c:v>
                </c:pt>
                <c:pt idx="3">
                  <c:v>98.978999999999999</c:v>
                </c:pt>
                <c:pt idx="4">
                  <c:v>452.74599999999998</c:v>
                </c:pt>
                <c:pt idx="5">
                  <c:v>747.19</c:v>
                </c:pt>
                <c:pt idx="6">
                  <c:v>1849.693</c:v>
                </c:pt>
                <c:pt idx="7">
                  <c:v>1886.347</c:v>
                </c:pt>
                <c:pt idx="8">
                  <c:v>1037.1079999999999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0771584"/>
        <c:axId val="110781568"/>
      </c:barChart>
      <c:catAx>
        <c:axId val="1107715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781568"/>
        <c:crosses val="autoZero"/>
        <c:auto val="1"/>
        <c:lblAlgn val="ctr"/>
        <c:lblOffset val="100"/>
        <c:noMultiLvlLbl val="0"/>
      </c:catAx>
      <c:valAx>
        <c:axId val="1107815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07715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110.071</c:v>
                </c:pt>
                <c:pt idx="2">
                  <c:v>730.49199999999996</c:v>
                </c:pt>
                <c:pt idx="3">
                  <c:v>174.14599999999999</c:v>
                </c:pt>
                <c:pt idx="4">
                  <c:v>204.48</c:v>
                </c:pt>
                <c:pt idx="5">
                  <c:v>201.405</c:v>
                </c:pt>
                <c:pt idx="6">
                  <c:v>3480.43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11.695575000000002</c:v>
                  </c:pt>
                  <c:pt idx="1">
                    <c:v>273.9839844</c:v>
                  </c:pt>
                  <c:pt idx="2">
                    <c:v>322.18166971913411</c:v>
                  </c:pt>
                  <c:pt idx="3">
                    <c:v>135.51544268460194</c:v>
                  </c:pt>
                  <c:pt idx="4">
                    <c:v>86.162541400000009</c:v>
                  </c:pt>
                  <c:pt idx="5">
                    <c:v>314.75497759999996</c:v>
                  </c:pt>
                  <c:pt idx="6">
                    <c:v>149.45774689579551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11.695575000000002</c:v>
                  </c:pt>
                  <c:pt idx="1">
                    <c:v>273.9839844</c:v>
                  </c:pt>
                  <c:pt idx="2">
                    <c:v>322.18166971913411</c:v>
                  </c:pt>
                  <c:pt idx="3">
                    <c:v>135.51544268460194</c:v>
                  </c:pt>
                  <c:pt idx="4">
                    <c:v>86.162541400000009</c:v>
                  </c:pt>
                  <c:pt idx="5">
                    <c:v>314.75497759999996</c:v>
                  </c:pt>
                  <c:pt idx="6">
                    <c:v>149.45774689579551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18.346</c:v>
                </c:pt>
                <c:pt idx="1">
                  <c:v>973.64599999999996</c:v>
                </c:pt>
                <c:pt idx="2">
                  <c:v>1867.414</c:v>
                </c:pt>
                <c:pt idx="3">
                  <c:v>756.55799999999999</c:v>
                </c:pt>
                <c:pt idx="4">
                  <c:v>553.03300000000002</c:v>
                </c:pt>
                <c:pt idx="5">
                  <c:v>1307.1220000000001</c:v>
                </c:pt>
                <c:pt idx="6">
                  <c:v>1254.423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0841216"/>
        <c:axId val="110855296"/>
      </c:barChart>
      <c:catAx>
        <c:axId val="1108412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0855296"/>
        <c:crosses val="autoZero"/>
        <c:auto val="1"/>
        <c:lblAlgn val="ctr"/>
        <c:lblOffset val="100"/>
        <c:noMultiLvlLbl val="0"/>
      </c:catAx>
      <c:valAx>
        <c:axId val="1108552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08412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8371.3813820996693</c:v>
                </c:pt>
                <c:pt idx="1">
                  <c:v>17682.666667909849</c:v>
                </c:pt>
                <c:pt idx="2">
                  <c:v>10545.201258509373</c:v>
                </c:pt>
                <c:pt idx="3">
                  <c:v>17265.330527141585</c:v>
                </c:pt>
                <c:pt idx="4">
                  <c:v>15285.402119777045</c:v>
                </c:pt>
                <c:pt idx="5">
                  <c:v>37338.91980473102</c:v>
                </c:pt>
                <c:pt idx="6">
                  <c:v>14396.733273213104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3483648"/>
        <c:axId val="123498496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8335</c:v>
                </c:pt>
                <c:pt idx="1">
                  <c:v>4227</c:v>
                </c:pt>
                <c:pt idx="2">
                  <c:v>761</c:v>
                </c:pt>
                <c:pt idx="3">
                  <c:v>586</c:v>
                </c:pt>
                <c:pt idx="4">
                  <c:v>228</c:v>
                </c:pt>
                <c:pt idx="5">
                  <c:v>200</c:v>
                </c:pt>
                <c:pt idx="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483648"/>
        <c:axId val="123498496"/>
      </c:lineChart>
      <c:catAx>
        <c:axId val="1234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3498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49849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34836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110.071</c:v>
                </c:pt>
                <c:pt idx="2">
                  <c:v>730.49199999999996</c:v>
                </c:pt>
                <c:pt idx="3">
                  <c:v>174.14599999999999</c:v>
                </c:pt>
                <c:pt idx="4">
                  <c:v>204.48</c:v>
                </c:pt>
                <c:pt idx="5">
                  <c:v>201.405</c:v>
                </c:pt>
                <c:pt idx="6">
                  <c:v>3480.43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11.695575000000002</c:v>
                  </c:pt>
                  <c:pt idx="1">
                    <c:v>273.9839844</c:v>
                  </c:pt>
                  <c:pt idx="2">
                    <c:v>322.18166971913411</c:v>
                  </c:pt>
                  <c:pt idx="3">
                    <c:v>135.51544268460194</c:v>
                  </c:pt>
                  <c:pt idx="4">
                    <c:v>86.162541400000009</c:v>
                  </c:pt>
                  <c:pt idx="5">
                    <c:v>314.75497759999996</c:v>
                  </c:pt>
                  <c:pt idx="6">
                    <c:v>149.45774689579551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11.695575000000002</c:v>
                  </c:pt>
                  <c:pt idx="1">
                    <c:v>273.9839844</c:v>
                  </c:pt>
                  <c:pt idx="2">
                    <c:v>322.18166971913411</c:v>
                  </c:pt>
                  <c:pt idx="3">
                    <c:v>135.51544268460194</c:v>
                  </c:pt>
                  <c:pt idx="4">
                    <c:v>86.162541400000009</c:v>
                  </c:pt>
                  <c:pt idx="5">
                    <c:v>314.75497759999996</c:v>
                  </c:pt>
                  <c:pt idx="6">
                    <c:v>149.45774689579551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18.346</c:v>
                </c:pt>
                <c:pt idx="1">
                  <c:v>973.64599999999996</c:v>
                </c:pt>
                <c:pt idx="2">
                  <c:v>1867.414</c:v>
                </c:pt>
                <c:pt idx="3">
                  <c:v>756.55799999999999</c:v>
                </c:pt>
                <c:pt idx="4">
                  <c:v>553.03300000000002</c:v>
                </c:pt>
                <c:pt idx="5">
                  <c:v>1307.1220000000001</c:v>
                </c:pt>
                <c:pt idx="6">
                  <c:v>1254.423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927040"/>
        <c:axId val="131928832"/>
      </c:barChart>
      <c:catAx>
        <c:axId val="1319270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928832"/>
        <c:crosses val="autoZero"/>
        <c:auto val="1"/>
        <c:lblAlgn val="ctr"/>
        <c:lblOffset val="100"/>
        <c:noMultiLvlLbl val="0"/>
      </c:catAx>
      <c:valAx>
        <c:axId val="1319288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2784929658582915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19270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274.24099999999999</c:v>
                </c:pt>
                <c:pt idx="1">
                  <c:v>583.51099999999997</c:v>
                </c:pt>
                <c:pt idx="2">
                  <c:v>110.711</c:v>
                </c:pt>
                <c:pt idx="3">
                  <c:v>221.715</c:v>
                </c:pt>
                <c:pt idx="4">
                  <c:v>3455.442</c:v>
                </c:pt>
                <c:pt idx="5">
                  <c:v>173.215</c:v>
                </c:pt>
                <c:pt idx="6">
                  <c:v>71.695999999999998</c:v>
                </c:pt>
                <c:pt idx="7">
                  <c:v>9.5389999999999997</c:v>
                </c:pt>
                <c:pt idx="8">
                  <c:v>0.95399999999999996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264.11392169999999</c:v>
                  </c:pt>
                  <c:pt idx="1">
                    <c:v>163.18548619999999</c:v>
                  </c:pt>
                  <c:pt idx="2">
                    <c:v>171.96537160000003</c:v>
                  </c:pt>
                  <c:pt idx="3">
                    <c:v>190.02406640000001</c:v>
                  </c:pt>
                  <c:pt idx="4">
                    <c:v>271.99102699999997</c:v>
                  </c:pt>
                  <c:pt idx="5">
                    <c:v>198.79794099999998</c:v>
                  </c:pt>
                  <c:pt idx="6">
                    <c:v>124.79262270000001</c:v>
                  </c:pt>
                  <c:pt idx="7">
                    <c:v>75.140823300000008</c:v>
                  </c:pt>
                  <c:pt idx="8">
                    <c:v>31.767226399999998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264.11392169999999</c:v>
                  </c:pt>
                  <c:pt idx="1">
                    <c:v>163.18548619999999</c:v>
                  </c:pt>
                  <c:pt idx="2">
                    <c:v>171.96537160000003</c:v>
                  </c:pt>
                  <c:pt idx="3">
                    <c:v>190.02406640000001</c:v>
                  </c:pt>
                  <c:pt idx="4">
                    <c:v>271.99102699999997</c:v>
                  </c:pt>
                  <c:pt idx="5">
                    <c:v>198.79794099999998</c:v>
                  </c:pt>
                  <c:pt idx="6">
                    <c:v>124.79262270000001</c:v>
                  </c:pt>
                  <c:pt idx="7">
                    <c:v>75.140823300000008</c:v>
                  </c:pt>
                  <c:pt idx="8">
                    <c:v>31.767226399999998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752.24699999999996</c:v>
                </c:pt>
                <c:pt idx="1">
                  <c:v>764.69299999999998</c:v>
                </c:pt>
                <c:pt idx="2">
                  <c:v>873.36400000000003</c:v>
                </c:pt>
                <c:pt idx="3">
                  <c:v>671.93799999999999</c:v>
                </c:pt>
                <c:pt idx="4">
                  <c:v>1171.8699999999999</c:v>
                </c:pt>
                <c:pt idx="5">
                  <c:v>833.18499999999995</c:v>
                </c:pt>
                <c:pt idx="6">
                  <c:v>1047.797</c:v>
                </c:pt>
                <c:pt idx="7">
                  <c:v>510.12099999999998</c:v>
                </c:pt>
                <c:pt idx="8">
                  <c:v>105.32899999999999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2267008"/>
        <c:axId val="132272896"/>
      </c:barChart>
      <c:catAx>
        <c:axId val="1322670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2272896"/>
        <c:crosses val="autoZero"/>
        <c:auto val="1"/>
        <c:lblAlgn val="ctr"/>
        <c:lblOffset val="100"/>
        <c:noMultiLvlLbl val="0"/>
      </c:catAx>
      <c:valAx>
        <c:axId val="1322728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22670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274.24099999999999</c:v>
                </c:pt>
                <c:pt idx="1">
                  <c:v>583.51099999999997</c:v>
                </c:pt>
                <c:pt idx="2">
                  <c:v>110.711</c:v>
                </c:pt>
                <c:pt idx="3">
                  <c:v>221.715</c:v>
                </c:pt>
                <c:pt idx="4">
                  <c:v>3455.442</c:v>
                </c:pt>
                <c:pt idx="5">
                  <c:v>173.215</c:v>
                </c:pt>
                <c:pt idx="6">
                  <c:v>71.695999999999998</c:v>
                </c:pt>
                <c:pt idx="7">
                  <c:v>9.5389999999999997</c:v>
                </c:pt>
                <c:pt idx="8">
                  <c:v>0.95399999999999996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264.11392169999999</c:v>
                  </c:pt>
                  <c:pt idx="1">
                    <c:v>163.18548619999999</c:v>
                  </c:pt>
                  <c:pt idx="2">
                    <c:v>171.96537160000003</c:v>
                  </c:pt>
                  <c:pt idx="3">
                    <c:v>190.02406640000001</c:v>
                  </c:pt>
                  <c:pt idx="4">
                    <c:v>271.99102699999997</c:v>
                  </c:pt>
                  <c:pt idx="5">
                    <c:v>198.79794099999998</c:v>
                  </c:pt>
                  <c:pt idx="6">
                    <c:v>124.79262270000001</c:v>
                  </c:pt>
                  <c:pt idx="7">
                    <c:v>75.140823300000008</c:v>
                  </c:pt>
                  <c:pt idx="8">
                    <c:v>31.767226399999998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264.11392169999999</c:v>
                  </c:pt>
                  <c:pt idx="1">
                    <c:v>163.18548619999999</c:v>
                  </c:pt>
                  <c:pt idx="2">
                    <c:v>171.96537160000003</c:v>
                  </c:pt>
                  <c:pt idx="3">
                    <c:v>190.02406640000001</c:v>
                  </c:pt>
                  <c:pt idx="4">
                    <c:v>271.99102699999997</c:v>
                  </c:pt>
                  <c:pt idx="5">
                    <c:v>198.79794099999998</c:v>
                  </c:pt>
                  <c:pt idx="6">
                    <c:v>124.79262270000001</c:v>
                  </c:pt>
                  <c:pt idx="7">
                    <c:v>75.140823300000008</c:v>
                  </c:pt>
                  <c:pt idx="8">
                    <c:v>31.767226399999998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752.24699999999996</c:v>
                </c:pt>
                <c:pt idx="1">
                  <c:v>764.69299999999998</c:v>
                </c:pt>
                <c:pt idx="2">
                  <c:v>873.36400000000003</c:v>
                </c:pt>
                <c:pt idx="3">
                  <c:v>671.93799999999999</c:v>
                </c:pt>
                <c:pt idx="4">
                  <c:v>1171.8699999999999</c:v>
                </c:pt>
                <c:pt idx="5">
                  <c:v>833.18499999999995</c:v>
                </c:pt>
                <c:pt idx="6">
                  <c:v>1047.797</c:v>
                </c:pt>
                <c:pt idx="7">
                  <c:v>510.12099999999998</c:v>
                </c:pt>
                <c:pt idx="8">
                  <c:v>105.32899999999999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2295296"/>
        <c:axId val="121319808"/>
      </c:barChart>
      <c:catAx>
        <c:axId val="1322952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319808"/>
        <c:crosses val="autoZero"/>
        <c:auto val="1"/>
        <c:lblAlgn val="ctr"/>
        <c:lblOffset val="100"/>
        <c:noMultiLvlLbl val="0"/>
      </c:catAx>
      <c:valAx>
        <c:axId val="1213198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155971290183284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22952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19.401859999999999</c:v>
                </c:pt>
                <c:pt idx="1">
                  <c:v>7810.0700000000006</c:v>
                </c:pt>
                <c:pt idx="2">
                  <c:v>11631.566999999999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73.991290000000006</c:v>
                </c:pt>
                <c:pt idx="1">
                  <c:v>14044.655999999999</c:v>
                </c:pt>
                <c:pt idx="2">
                  <c:v>97243.449000000008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20.796909999999997</c:v>
                </c:pt>
                <c:pt idx="1">
                  <c:v>6896.2559999999994</c:v>
                </c:pt>
                <c:pt idx="2">
                  <c:v>18261.563999999998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08128"/>
        <c:axId val="121409920"/>
      </c:barChart>
      <c:catAx>
        <c:axId val="121408128"/>
        <c:scaling>
          <c:orientation val="maxMin"/>
        </c:scaling>
        <c:delete val="0"/>
        <c:axPos val="l"/>
        <c:majorTickMark val="out"/>
        <c:minorTickMark val="none"/>
        <c:tickLblPos val="nextTo"/>
        <c:crossAx val="121409920"/>
        <c:crosses val="autoZero"/>
        <c:auto val="1"/>
        <c:lblAlgn val="ctr"/>
        <c:lblOffset val="100"/>
        <c:noMultiLvlLbl val="0"/>
      </c:catAx>
      <c:valAx>
        <c:axId val="12140992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140812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19.401859999999999</c:v>
                </c:pt>
                <c:pt idx="1">
                  <c:v>7810.0700000000006</c:v>
                </c:pt>
                <c:pt idx="2">
                  <c:v>11631.566999999999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73.991290000000006</c:v>
                </c:pt>
                <c:pt idx="1">
                  <c:v>14044.655999999999</c:v>
                </c:pt>
                <c:pt idx="2">
                  <c:v>97243.449000000008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20.796909999999997</c:v>
                </c:pt>
                <c:pt idx="1">
                  <c:v>6896.2559999999994</c:v>
                </c:pt>
                <c:pt idx="2">
                  <c:v>18261.563999999998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489664"/>
        <c:axId val="121507840"/>
      </c:barChart>
      <c:catAx>
        <c:axId val="121489664"/>
        <c:scaling>
          <c:orientation val="maxMin"/>
        </c:scaling>
        <c:delete val="0"/>
        <c:axPos val="l"/>
        <c:majorTickMark val="out"/>
        <c:minorTickMark val="none"/>
        <c:tickLblPos val="nextTo"/>
        <c:crossAx val="121507840"/>
        <c:crosses val="autoZero"/>
        <c:auto val="1"/>
        <c:lblAlgn val="ctr"/>
        <c:lblOffset val="100"/>
        <c:noMultiLvlLbl val="0"/>
      </c:catAx>
      <c:valAx>
        <c:axId val="1215078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14896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#,##0.00</c:formatCode>
                <c:ptCount val="7"/>
                <c:pt idx="0">
                  <c:v>5.2900000000000004E-3</c:v>
                </c:pt>
                <c:pt idx="1">
                  <c:v>4.9699999999999996E-3</c:v>
                </c:pt>
                <c:pt idx="2">
                  <c:v>1.2500000000000001E-2</c:v>
                </c:pt>
                <c:pt idx="3">
                  <c:v>1.3980000000000001E-2</c:v>
                </c:pt>
                <c:pt idx="4">
                  <c:v>1.4999999999999999E-2</c:v>
                </c:pt>
                <c:pt idx="5">
                  <c:v>4.7920000000000004E-2</c:v>
                </c:pt>
                <c:pt idx="6">
                  <c:v>4.054E-2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5.0139257999999999E-2</c:v>
                  </c:pt>
                  <c:pt idx="1">
                    <c:v>0.16720632900000001</c:v>
                  </c:pt>
                  <c:pt idx="2">
                    <c:v>0.343248146981318</c:v>
                  </c:pt>
                  <c:pt idx="3">
                    <c:v>0.12771836522398805</c:v>
                  </c:pt>
                  <c:pt idx="4">
                    <c:v>0.16113754799999999</c:v>
                  </c:pt>
                  <c:pt idx="5">
                    <c:v>0.26942895700000002</c:v>
                  </c:pt>
                  <c:pt idx="6">
                    <c:v>0.26384274441288641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5.0139257999999999E-2</c:v>
                  </c:pt>
                  <c:pt idx="1">
                    <c:v>0.16720632900000001</c:v>
                  </c:pt>
                  <c:pt idx="2">
                    <c:v>0.343248146981318</c:v>
                  </c:pt>
                  <c:pt idx="3">
                    <c:v>0.12771836522398805</c:v>
                  </c:pt>
                  <c:pt idx="4">
                    <c:v>0.16113754799999999</c:v>
                  </c:pt>
                  <c:pt idx="5">
                    <c:v>0.26942895700000002</c:v>
                  </c:pt>
                  <c:pt idx="6">
                    <c:v>0.26384274441288641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0.15365999999999999</c:v>
                </c:pt>
                <c:pt idx="1">
                  <c:v>0.34341000000000005</c:v>
                </c:pt>
                <c:pt idx="2">
                  <c:v>1.1277600000000001</c:v>
                </c:pt>
                <c:pt idx="3">
                  <c:v>0.40654999999999997</c:v>
                </c:pt>
                <c:pt idx="4">
                  <c:v>0.52883999999999998</c:v>
                </c:pt>
                <c:pt idx="5">
                  <c:v>0.64907000000000004</c:v>
                </c:pt>
                <c:pt idx="6">
                  <c:v>0.54340999999999995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784704"/>
        <c:axId val="131786240"/>
      </c:barChart>
      <c:catAx>
        <c:axId val="1317847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786240"/>
        <c:crosses val="autoZero"/>
        <c:auto val="1"/>
        <c:lblAlgn val="ctr"/>
        <c:lblOffset val="100"/>
        <c:noMultiLvlLbl val="0"/>
      </c:catAx>
      <c:valAx>
        <c:axId val="1317862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317847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#,##0.00</c:formatCode>
                <c:ptCount val="7"/>
                <c:pt idx="0">
                  <c:v>5.2900000000000004E-3</c:v>
                </c:pt>
                <c:pt idx="1">
                  <c:v>4.9699999999999996E-3</c:v>
                </c:pt>
                <c:pt idx="2">
                  <c:v>1.2500000000000001E-2</c:v>
                </c:pt>
                <c:pt idx="3">
                  <c:v>1.3980000000000001E-2</c:v>
                </c:pt>
                <c:pt idx="4">
                  <c:v>1.4999999999999999E-2</c:v>
                </c:pt>
                <c:pt idx="5">
                  <c:v>4.7920000000000004E-2</c:v>
                </c:pt>
                <c:pt idx="6">
                  <c:v>4.054E-2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5.0139257999999999E-2</c:v>
                  </c:pt>
                  <c:pt idx="1">
                    <c:v>0.16720632900000001</c:v>
                  </c:pt>
                  <c:pt idx="2">
                    <c:v>0.343248146981318</c:v>
                  </c:pt>
                  <c:pt idx="3">
                    <c:v>0.12771836522398805</c:v>
                  </c:pt>
                  <c:pt idx="4">
                    <c:v>0.16113754799999999</c:v>
                  </c:pt>
                  <c:pt idx="5">
                    <c:v>0.26942895700000002</c:v>
                  </c:pt>
                  <c:pt idx="6">
                    <c:v>0.26384274441288641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5.0139257999999999E-2</c:v>
                  </c:pt>
                  <c:pt idx="1">
                    <c:v>0.16720632900000001</c:v>
                  </c:pt>
                  <c:pt idx="2">
                    <c:v>0.343248146981318</c:v>
                  </c:pt>
                  <c:pt idx="3">
                    <c:v>0.12771836522398805</c:v>
                  </c:pt>
                  <c:pt idx="4">
                    <c:v>0.16113754799999999</c:v>
                  </c:pt>
                  <c:pt idx="5">
                    <c:v>0.26942895700000002</c:v>
                  </c:pt>
                  <c:pt idx="6">
                    <c:v>0.26384274441288641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0.15365999999999999</c:v>
                </c:pt>
                <c:pt idx="1">
                  <c:v>0.34341000000000005</c:v>
                </c:pt>
                <c:pt idx="2">
                  <c:v>1.1277600000000001</c:v>
                </c:pt>
                <c:pt idx="3">
                  <c:v>0.40654999999999997</c:v>
                </c:pt>
                <c:pt idx="4">
                  <c:v>0.52883999999999998</c:v>
                </c:pt>
                <c:pt idx="5">
                  <c:v>0.64907000000000004</c:v>
                </c:pt>
                <c:pt idx="6">
                  <c:v>0.54340999999999995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833216"/>
        <c:axId val="132154496"/>
      </c:barChart>
      <c:catAx>
        <c:axId val="1318332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2154496"/>
        <c:crosses val="autoZero"/>
        <c:auto val="1"/>
        <c:lblAlgn val="ctr"/>
        <c:lblOffset val="100"/>
        <c:noMultiLvlLbl val="0"/>
      </c:catAx>
      <c:valAx>
        <c:axId val="1321544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318332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1.8859999999999998E-2</c:v>
                </c:pt>
                <c:pt idx="1">
                  <c:v>6.2100000000000002E-3</c:v>
                </c:pt>
                <c:pt idx="2">
                  <c:v>5.9000000000000007E-3</c:v>
                </c:pt>
                <c:pt idx="3">
                  <c:v>8.0999999999999996E-3</c:v>
                </c:pt>
                <c:pt idx="4">
                  <c:v>4.632E-2</c:v>
                </c:pt>
                <c:pt idx="5">
                  <c:v>2.7829999999999997E-2</c:v>
                </c:pt>
                <c:pt idx="6">
                  <c:v>1.9620000000000002E-2</c:v>
                </c:pt>
                <c:pt idx="7">
                  <c:v>4.7199999999999994E-3</c:v>
                </c:pt>
                <c:pt idx="8">
                  <c:v>2.6700000000000001E-3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7.2694666000000005E-2</c:v>
                  </c:pt>
                  <c:pt idx="1">
                    <c:v>0.24944128000000002</c:v>
                  </c:pt>
                  <c:pt idx="2">
                    <c:v>0.41451900300000005</c:v>
                  </c:pt>
                  <c:pt idx="3">
                    <c:v>0.14428997099999999</c:v>
                  </c:pt>
                  <c:pt idx="4">
                    <c:v>0.162322774</c:v>
                  </c:pt>
                  <c:pt idx="5">
                    <c:v>9.1698184000000002E-2</c:v>
                  </c:pt>
                  <c:pt idx="6">
                    <c:v>0.12141099999999999</c:v>
                  </c:pt>
                  <c:pt idx="7">
                    <c:v>8.5269271999999993E-2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7.2694666000000005E-2</c:v>
                  </c:pt>
                  <c:pt idx="1">
                    <c:v>0.24944128000000002</c:v>
                  </c:pt>
                  <c:pt idx="2">
                    <c:v>0.41451900300000005</c:v>
                  </c:pt>
                  <c:pt idx="3">
                    <c:v>0.14428997099999999</c:v>
                  </c:pt>
                  <c:pt idx="4">
                    <c:v>0.162322774</c:v>
                  </c:pt>
                  <c:pt idx="5">
                    <c:v>9.1698184000000002E-2</c:v>
                  </c:pt>
                  <c:pt idx="6">
                    <c:v>0.12141099999999999</c:v>
                  </c:pt>
                  <c:pt idx="7">
                    <c:v>8.5269271999999993E-2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0.24386000000000002</c:v>
                </c:pt>
                <c:pt idx="1">
                  <c:v>0.48719000000000001</c:v>
                </c:pt>
                <c:pt idx="2">
                  <c:v>1.2347900000000001</c:v>
                </c:pt>
                <c:pt idx="3">
                  <c:v>0.40181</c:v>
                </c:pt>
                <c:pt idx="4">
                  <c:v>0.65637999999999996</c:v>
                </c:pt>
                <c:pt idx="5">
                  <c:v>0.28936000000000001</c:v>
                </c:pt>
                <c:pt idx="6">
                  <c:v>0.317</c:v>
                </c:pt>
                <c:pt idx="7">
                  <c:v>0.12232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423616"/>
        <c:axId val="131433600"/>
      </c:barChart>
      <c:catAx>
        <c:axId val="1314236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433600"/>
        <c:crosses val="autoZero"/>
        <c:auto val="1"/>
        <c:lblAlgn val="ctr"/>
        <c:lblOffset val="100"/>
        <c:noMultiLvlLbl val="0"/>
      </c:catAx>
      <c:valAx>
        <c:axId val="1314336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314236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1.8859999999999998E-2</c:v>
                </c:pt>
                <c:pt idx="1">
                  <c:v>6.2100000000000002E-3</c:v>
                </c:pt>
                <c:pt idx="2">
                  <c:v>5.9000000000000007E-3</c:v>
                </c:pt>
                <c:pt idx="3">
                  <c:v>8.0999999999999996E-3</c:v>
                </c:pt>
                <c:pt idx="4">
                  <c:v>4.632E-2</c:v>
                </c:pt>
                <c:pt idx="5">
                  <c:v>2.7829999999999997E-2</c:v>
                </c:pt>
                <c:pt idx="6">
                  <c:v>1.9620000000000002E-2</c:v>
                </c:pt>
                <c:pt idx="7">
                  <c:v>4.7199999999999994E-3</c:v>
                </c:pt>
                <c:pt idx="8">
                  <c:v>2.6700000000000001E-3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7.2694666000000005E-2</c:v>
                  </c:pt>
                  <c:pt idx="1">
                    <c:v>0.24944128000000002</c:v>
                  </c:pt>
                  <c:pt idx="2">
                    <c:v>0.41451900300000005</c:v>
                  </c:pt>
                  <c:pt idx="3">
                    <c:v>0.14428997099999999</c:v>
                  </c:pt>
                  <c:pt idx="4">
                    <c:v>0.162322774</c:v>
                  </c:pt>
                  <c:pt idx="5">
                    <c:v>9.1698184000000002E-2</c:v>
                  </c:pt>
                  <c:pt idx="6">
                    <c:v>0.12141099999999999</c:v>
                  </c:pt>
                  <c:pt idx="7">
                    <c:v>8.5269271999999993E-2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7.2694666000000005E-2</c:v>
                  </c:pt>
                  <c:pt idx="1">
                    <c:v>0.24944128000000002</c:v>
                  </c:pt>
                  <c:pt idx="2">
                    <c:v>0.41451900300000005</c:v>
                  </c:pt>
                  <c:pt idx="3">
                    <c:v>0.14428997099999999</c:v>
                  </c:pt>
                  <c:pt idx="4">
                    <c:v>0.162322774</c:v>
                  </c:pt>
                  <c:pt idx="5">
                    <c:v>9.1698184000000002E-2</c:v>
                  </c:pt>
                  <c:pt idx="6">
                    <c:v>0.12141099999999999</c:v>
                  </c:pt>
                  <c:pt idx="7">
                    <c:v>8.5269271999999993E-2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0.24386000000000002</c:v>
                </c:pt>
                <c:pt idx="1">
                  <c:v>0.48719000000000001</c:v>
                </c:pt>
                <c:pt idx="2">
                  <c:v>1.2347900000000001</c:v>
                </c:pt>
                <c:pt idx="3">
                  <c:v>0.40181</c:v>
                </c:pt>
                <c:pt idx="4">
                  <c:v>0.65637999999999996</c:v>
                </c:pt>
                <c:pt idx="5">
                  <c:v>0.28936000000000001</c:v>
                </c:pt>
                <c:pt idx="6">
                  <c:v>0.317</c:v>
                </c:pt>
                <c:pt idx="7">
                  <c:v>0.12232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484672"/>
        <c:axId val="131498752"/>
      </c:barChart>
      <c:catAx>
        <c:axId val="1314846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498752"/>
        <c:crosses val="autoZero"/>
        <c:auto val="1"/>
        <c:lblAlgn val="ctr"/>
        <c:lblOffset val="100"/>
        <c:noMultiLvlLbl val="0"/>
      </c:catAx>
      <c:valAx>
        <c:axId val="1314987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314846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5.2999999999999999E-2</c:v>
                </c:pt>
                <c:pt idx="2">
                  <c:v>0.33200000000000002</c:v>
                </c:pt>
                <c:pt idx="3">
                  <c:v>1.784</c:v>
                </c:pt>
                <c:pt idx="4">
                  <c:v>2.2970000000000002</c:v>
                </c:pt>
                <c:pt idx="5">
                  <c:v>13.718</c:v>
                </c:pt>
                <c:pt idx="6">
                  <c:v>15.109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34.705802999999996</c:v>
                  </c:pt>
                  <c:pt idx="2">
                    <c:v>80.629092327719093</c:v>
                  </c:pt>
                  <c:pt idx="3">
                    <c:v>53.755115823854574</c:v>
                  </c:pt>
                  <c:pt idx="4">
                    <c:v>65.013414400000002</c:v>
                  </c:pt>
                  <c:pt idx="5">
                    <c:v>72.766835999999998</c:v>
                  </c:pt>
                  <c:pt idx="6">
                    <c:v>84.105583360097242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34.705802999999996</c:v>
                  </c:pt>
                  <c:pt idx="2">
                    <c:v>80.629092327719093</c:v>
                  </c:pt>
                  <c:pt idx="3">
                    <c:v>53.755115823854574</c:v>
                  </c:pt>
                  <c:pt idx="4">
                    <c:v>65.013414400000002</c:v>
                  </c:pt>
                  <c:pt idx="5">
                    <c:v>72.766835999999998</c:v>
                  </c:pt>
                  <c:pt idx="6">
                    <c:v>84.105583360097242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46.534999999999997</c:v>
                </c:pt>
                <c:pt idx="2">
                  <c:v>268.57400000000001</c:v>
                </c:pt>
                <c:pt idx="3">
                  <c:v>169.62299999999999</c:v>
                </c:pt>
                <c:pt idx="4">
                  <c:v>208.91200000000001</c:v>
                </c:pt>
                <c:pt idx="5">
                  <c:v>208.98</c:v>
                </c:pt>
                <c:pt idx="6">
                  <c:v>211.173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591168"/>
        <c:axId val="131592960"/>
      </c:barChart>
      <c:catAx>
        <c:axId val="1315911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592960"/>
        <c:crosses val="autoZero"/>
        <c:auto val="1"/>
        <c:lblAlgn val="ctr"/>
        <c:lblOffset val="100"/>
        <c:noMultiLvlLbl val="0"/>
      </c:catAx>
      <c:valAx>
        <c:axId val="1315929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15911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291.21971095024992</c:v>
                </c:pt>
                <c:pt idx="1">
                  <c:v>181.64777563030006</c:v>
                </c:pt>
                <c:pt idx="2">
                  <c:v>2847.2093476320856</c:v>
                </c:pt>
                <c:pt idx="3">
                  <c:v>5.3603467929999997</c:v>
                </c:pt>
                <c:pt idx="4">
                  <c:v>87.29324872155</c:v>
                </c:pt>
                <c:pt idx="5">
                  <c:v>0.81291236499999997</c:v>
                </c:pt>
                <c:pt idx="6">
                  <c:v>2.1554176694999998</c:v>
                </c:pt>
                <c:pt idx="7">
                  <c:v>178.21673874435498</c:v>
                </c:pt>
                <c:pt idx="8">
                  <c:v>182.75521661230005</c:v>
                </c:pt>
                <c:pt idx="9">
                  <c:v>119.1830391254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963552923171"/>
          <c:y val="8.5777059392499244E-2"/>
          <c:w val="0.78325766183957291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5.2999999999999999E-2</c:v>
                </c:pt>
                <c:pt idx="2">
                  <c:v>0.33200000000000002</c:v>
                </c:pt>
                <c:pt idx="3">
                  <c:v>1.784</c:v>
                </c:pt>
                <c:pt idx="4">
                  <c:v>2.2970000000000002</c:v>
                </c:pt>
                <c:pt idx="5">
                  <c:v>13.718</c:v>
                </c:pt>
                <c:pt idx="6">
                  <c:v>15.109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34.705802999999996</c:v>
                  </c:pt>
                  <c:pt idx="2">
                    <c:v>80.629092327719093</c:v>
                  </c:pt>
                  <c:pt idx="3">
                    <c:v>53.755115823854574</c:v>
                  </c:pt>
                  <c:pt idx="4">
                    <c:v>65.013414400000002</c:v>
                  </c:pt>
                  <c:pt idx="5">
                    <c:v>72.766835999999998</c:v>
                  </c:pt>
                  <c:pt idx="6">
                    <c:v>84.105583360097242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34.705802999999996</c:v>
                  </c:pt>
                  <c:pt idx="2">
                    <c:v>80.629092327719093</c:v>
                  </c:pt>
                  <c:pt idx="3">
                    <c:v>53.755115823854574</c:v>
                  </c:pt>
                  <c:pt idx="4">
                    <c:v>65.013414400000002</c:v>
                  </c:pt>
                  <c:pt idx="5">
                    <c:v>72.766835999999998</c:v>
                  </c:pt>
                  <c:pt idx="6">
                    <c:v>84.105583360097242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46.534999999999997</c:v>
                </c:pt>
                <c:pt idx="2">
                  <c:v>268.57400000000001</c:v>
                </c:pt>
                <c:pt idx="3">
                  <c:v>169.62299999999999</c:v>
                </c:pt>
                <c:pt idx="4">
                  <c:v>208.91200000000001</c:v>
                </c:pt>
                <c:pt idx="5">
                  <c:v>208.98</c:v>
                </c:pt>
                <c:pt idx="6">
                  <c:v>211.173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652224"/>
        <c:axId val="132387200"/>
      </c:barChart>
      <c:catAx>
        <c:axId val="1316522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2387200"/>
        <c:crosses val="autoZero"/>
        <c:auto val="1"/>
        <c:lblAlgn val="ctr"/>
        <c:lblOffset val="100"/>
        <c:noMultiLvlLbl val="0"/>
      </c:catAx>
      <c:valAx>
        <c:axId val="1323872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16522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0.221</c:v>
                </c:pt>
                <c:pt idx="1">
                  <c:v>0.436</c:v>
                </c:pt>
                <c:pt idx="2">
                  <c:v>0.88800000000000001</c:v>
                </c:pt>
                <c:pt idx="3">
                  <c:v>1.35</c:v>
                </c:pt>
                <c:pt idx="4">
                  <c:v>15.173999999999999</c:v>
                </c:pt>
                <c:pt idx="5">
                  <c:v>9.7319999999999993</c:v>
                </c:pt>
                <c:pt idx="6">
                  <c:v>3.9940000000000002</c:v>
                </c:pt>
                <c:pt idx="7">
                  <c:v>0.78</c:v>
                </c:pt>
                <c:pt idx="8">
                  <c:v>0.71699999999999997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0.54308319999999999</c:v>
                  </c:pt>
                  <c:pt idx="1">
                    <c:v>41.883759000000012</c:v>
                  </c:pt>
                  <c:pt idx="2">
                    <c:v>82.011075299999987</c:v>
                  </c:pt>
                  <c:pt idx="3">
                    <c:v>58.129841700000007</c:v>
                  </c:pt>
                  <c:pt idx="4">
                    <c:v>82.700403199999997</c:v>
                  </c:pt>
                  <c:pt idx="5">
                    <c:v>38.641686</c:v>
                  </c:pt>
                  <c:pt idx="6">
                    <c:v>67.748760000000004</c:v>
                  </c:pt>
                  <c:pt idx="7">
                    <c:v>26.690466399999995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0.54308319999999999</c:v>
                  </c:pt>
                  <c:pt idx="1">
                    <c:v>41.883759000000012</c:v>
                  </c:pt>
                  <c:pt idx="2">
                    <c:v>82.011075299999987</c:v>
                  </c:pt>
                  <c:pt idx="3">
                    <c:v>58.129841700000007</c:v>
                  </c:pt>
                  <c:pt idx="4">
                    <c:v>82.700403199999997</c:v>
                  </c:pt>
                  <c:pt idx="5">
                    <c:v>38.641686</c:v>
                  </c:pt>
                  <c:pt idx="6">
                    <c:v>67.748760000000004</c:v>
                  </c:pt>
                  <c:pt idx="7">
                    <c:v>26.690466399999995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1.046</c:v>
                </c:pt>
                <c:pt idx="1">
                  <c:v>59.706000000000003</c:v>
                </c:pt>
                <c:pt idx="2">
                  <c:v>240.00899999999999</c:v>
                </c:pt>
                <c:pt idx="3">
                  <c:v>136.35900000000001</c:v>
                </c:pt>
                <c:pt idx="4">
                  <c:v>320.048</c:v>
                </c:pt>
                <c:pt idx="5">
                  <c:v>121.02</c:v>
                </c:pt>
                <c:pt idx="6">
                  <c:v>188.191</c:v>
                </c:pt>
                <c:pt idx="7">
                  <c:v>47.415999999999997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901248"/>
        <c:axId val="168903040"/>
      </c:barChart>
      <c:catAx>
        <c:axId val="1689012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903040"/>
        <c:crosses val="autoZero"/>
        <c:auto val="1"/>
        <c:lblAlgn val="ctr"/>
        <c:lblOffset val="100"/>
        <c:noMultiLvlLbl val="0"/>
      </c:catAx>
      <c:valAx>
        <c:axId val="1689030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9012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0.221</c:v>
                </c:pt>
                <c:pt idx="1">
                  <c:v>0.436</c:v>
                </c:pt>
                <c:pt idx="2">
                  <c:v>0.88800000000000001</c:v>
                </c:pt>
                <c:pt idx="3">
                  <c:v>1.35</c:v>
                </c:pt>
                <c:pt idx="4">
                  <c:v>15.173999999999999</c:v>
                </c:pt>
                <c:pt idx="5">
                  <c:v>9.7319999999999993</c:v>
                </c:pt>
                <c:pt idx="6">
                  <c:v>3.9940000000000002</c:v>
                </c:pt>
                <c:pt idx="7">
                  <c:v>0.78</c:v>
                </c:pt>
                <c:pt idx="8">
                  <c:v>0.71699999999999997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0.54308319999999999</c:v>
                  </c:pt>
                  <c:pt idx="1">
                    <c:v>41.883759000000012</c:v>
                  </c:pt>
                  <c:pt idx="2">
                    <c:v>82.011075299999987</c:v>
                  </c:pt>
                  <c:pt idx="3">
                    <c:v>58.129841700000007</c:v>
                  </c:pt>
                  <c:pt idx="4">
                    <c:v>82.700403199999997</c:v>
                  </c:pt>
                  <c:pt idx="5">
                    <c:v>38.641686</c:v>
                  </c:pt>
                  <c:pt idx="6">
                    <c:v>67.748760000000004</c:v>
                  </c:pt>
                  <c:pt idx="7">
                    <c:v>26.690466399999995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0.54308319999999999</c:v>
                  </c:pt>
                  <c:pt idx="1">
                    <c:v>41.883759000000012</c:v>
                  </c:pt>
                  <c:pt idx="2">
                    <c:v>82.011075299999987</c:v>
                  </c:pt>
                  <c:pt idx="3">
                    <c:v>58.129841700000007</c:v>
                  </c:pt>
                  <c:pt idx="4">
                    <c:v>82.700403199999997</c:v>
                  </c:pt>
                  <c:pt idx="5">
                    <c:v>38.641686</c:v>
                  </c:pt>
                  <c:pt idx="6">
                    <c:v>67.748760000000004</c:v>
                  </c:pt>
                  <c:pt idx="7">
                    <c:v>26.690466399999995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1.046</c:v>
                </c:pt>
                <c:pt idx="1">
                  <c:v>59.706000000000003</c:v>
                </c:pt>
                <c:pt idx="2">
                  <c:v>240.00899999999999</c:v>
                </c:pt>
                <c:pt idx="3">
                  <c:v>136.35900000000001</c:v>
                </c:pt>
                <c:pt idx="4">
                  <c:v>320.048</c:v>
                </c:pt>
                <c:pt idx="5">
                  <c:v>121.02</c:v>
                </c:pt>
                <c:pt idx="6">
                  <c:v>188.191</c:v>
                </c:pt>
                <c:pt idx="7">
                  <c:v>47.415999999999997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720640"/>
        <c:axId val="168722432"/>
      </c:barChart>
      <c:catAx>
        <c:axId val="1687206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722432"/>
        <c:crosses val="autoZero"/>
        <c:auto val="1"/>
        <c:lblAlgn val="ctr"/>
        <c:lblOffset val="100"/>
        <c:noMultiLvlLbl val="0"/>
      </c:catAx>
      <c:valAx>
        <c:axId val="1687224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7206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13.942</c:v>
                </c:pt>
                <c:pt idx="2">
                  <c:v>53.191000000000003</c:v>
                </c:pt>
                <c:pt idx="3">
                  <c:v>21.428000000000001</c:v>
                </c:pt>
                <c:pt idx="4">
                  <c:v>13.477</c:v>
                </c:pt>
                <c:pt idx="5">
                  <c:v>35.658999999999999</c:v>
                </c:pt>
                <c:pt idx="6">
                  <c:v>26.515999999999998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624.02991940000004</c:v>
                  </c:pt>
                  <c:pt idx="2">
                    <c:v>921.40427306775393</c:v>
                  </c:pt>
                  <c:pt idx="3">
                    <c:v>128.18179010459841</c:v>
                  </c:pt>
                  <c:pt idx="4">
                    <c:v>107.34397849999999</c:v>
                  </c:pt>
                  <c:pt idx="5">
                    <c:v>1571.9057656000002</c:v>
                  </c:pt>
                  <c:pt idx="6">
                    <c:v>991.67490466717516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624.02991940000004</c:v>
                  </c:pt>
                  <c:pt idx="2">
                    <c:v>921.40427306775393</c:v>
                  </c:pt>
                  <c:pt idx="3">
                    <c:v>128.18179010459841</c:v>
                  </c:pt>
                  <c:pt idx="4">
                    <c:v>107.34397849999999</c:v>
                  </c:pt>
                  <c:pt idx="5">
                    <c:v>1571.9057656000002</c:v>
                  </c:pt>
                  <c:pt idx="6">
                    <c:v>991.67490466717516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1140.614</c:v>
                </c:pt>
                <c:pt idx="2">
                  <c:v>2462.8739999999998</c:v>
                </c:pt>
                <c:pt idx="3">
                  <c:v>402.28800000000001</c:v>
                </c:pt>
                <c:pt idx="4">
                  <c:v>321.87099999999998</c:v>
                </c:pt>
                <c:pt idx="5">
                  <c:v>2454.9520000000002</c:v>
                </c:pt>
                <c:pt idx="6">
                  <c:v>1750.5219999999999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798464"/>
        <c:axId val="168804352"/>
      </c:barChart>
      <c:catAx>
        <c:axId val="1687984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804352"/>
        <c:crosses val="autoZero"/>
        <c:auto val="1"/>
        <c:lblAlgn val="ctr"/>
        <c:lblOffset val="100"/>
        <c:noMultiLvlLbl val="0"/>
      </c:catAx>
      <c:valAx>
        <c:axId val="1688043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7984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13.942</c:v>
                </c:pt>
                <c:pt idx="2">
                  <c:v>53.191000000000003</c:v>
                </c:pt>
                <c:pt idx="3">
                  <c:v>21.428000000000001</c:v>
                </c:pt>
                <c:pt idx="4">
                  <c:v>13.477</c:v>
                </c:pt>
                <c:pt idx="5">
                  <c:v>35.658999999999999</c:v>
                </c:pt>
                <c:pt idx="6">
                  <c:v>26.515999999999998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624.02991940000004</c:v>
                  </c:pt>
                  <c:pt idx="2">
                    <c:v>921.40427306775393</c:v>
                  </c:pt>
                  <c:pt idx="3">
                    <c:v>128.18179010459841</c:v>
                  </c:pt>
                  <c:pt idx="4">
                    <c:v>107.34397849999999</c:v>
                  </c:pt>
                  <c:pt idx="5">
                    <c:v>1571.9057656000002</c:v>
                  </c:pt>
                  <c:pt idx="6">
                    <c:v>991.67490466717516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624.02991940000004</c:v>
                  </c:pt>
                  <c:pt idx="2">
                    <c:v>921.40427306775393</c:v>
                  </c:pt>
                  <c:pt idx="3">
                    <c:v>128.18179010459841</c:v>
                  </c:pt>
                  <c:pt idx="4">
                    <c:v>107.34397849999999</c:v>
                  </c:pt>
                  <c:pt idx="5">
                    <c:v>1571.9057656000002</c:v>
                  </c:pt>
                  <c:pt idx="6">
                    <c:v>991.67490466717516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1140.614</c:v>
                </c:pt>
                <c:pt idx="2">
                  <c:v>2462.8739999999998</c:v>
                </c:pt>
                <c:pt idx="3">
                  <c:v>402.28800000000001</c:v>
                </c:pt>
                <c:pt idx="4">
                  <c:v>321.87099999999998</c:v>
                </c:pt>
                <c:pt idx="5">
                  <c:v>2454.9520000000002</c:v>
                </c:pt>
                <c:pt idx="6">
                  <c:v>1750.5219999999999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867712"/>
        <c:axId val="168869248"/>
      </c:barChart>
      <c:catAx>
        <c:axId val="1688677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869248"/>
        <c:crosses val="autoZero"/>
        <c:auto val="1"/>
        <c:lblAlgn val="ctr"/>
        <c:lblOffset val="100"/>
        <c:noMultiLvlLbl val="0"/>
      </c:catAx>
      <c:valAx>
        <c:axId val="1688692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8677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49.692999999999998</c:v>
                </c:pt>
                <c:pt idx="1">
                  <c:v>28.803999999999998</c:v>
                </c:pt>
                <c:pt idx="2">
                  <c:v>15.311</c:v>
                </c:pt>
                <c:pt idx="3">
                  <c:v>9.0009999999999994</c:v>
                </c:pt>
                <c:pt idx="4">
                  <c:v>45.389000000000003</c:v>
                </c:pt>
                <c:pt idx="5">
                  <c:v>12.439</c:v>
                </c:pt>
                <c:pt idx="6">
                  <c:v>3.1629999999999998</c:v>
                </c:pt>
                <c:pt idx="7">
                  <c:v>0.30399999999999999</c:v>
                </c:pt>
                <c:pt idx="8">
                  <c:v>0.109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101.7907264</c:v>
                  </c:pt>
                  <c:pt idx="1">
                    <c:v>1537.3001380000001</c:v>
                  </c:pt>
                  <c:pt idx="2">
                    <c:v>1453.8777626999999</c:v>
                  </c:pt>
                  <c:pt idx="3">
                    <c:v>301.06166589999998</c:v>
                  </c:pt>
                  <c:pt idx="4">
                    <c:v>196.19553240000002</c:v>
                  </c:pt>
                  <c:pt idx="5">
                    <c:v>52.146479499999998</c:v>
                  </c:pt>
                  <c:pt idx="6">
                    <c:v>37.682404200000001</c:v>
                  </c:pt>
                  <c:pt idx="7">
                    <c:v>8.1973606000000014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101.7907264</c:v>
                  </c:pt>
                  <c:pt idx="1">
                    <c:v>1537.3001380000001</c:v>
                  </c:pt>
                  <c:pt idx="2">
                    <c:v>1453.8777626999999</c:v>
                  </c:pt>
                  <c:pt idx="3">
                    <c:v>301.06166589999998</c:v>
                  </c:pt>
                  <c:pt idx="4">
                    <c:v>196.19553240000002</c:v>
                  </c:pt>
                  <c:pt idx="5">
                    <c:v>52.146479499999998</c:v>
                  </c:pt>
                  <c:pt idx="6">
                    <c:v>37.682404200000001</c:v>
                  </c:pt>
                  <c:pt idx="7">
                    <c:v>8.1973606000000014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216.208</c:v>
                </c:pt>
                <c:pt idx="1">
                  <c:v>2448.71</c:v>
                </c:pt>
                <c:pt idx="2">
                  <c:v>4094.277</c:v>
                </c:pt>
                <c:pt idx="3">
                  <c:v>761.60299999999995</c:v>
                </c:pt>
                <c:pt idx="4">
                  <c:v>724.23599999999999</c:v>
                </c:pt>
                <c:pt idx="5">
                  <c:v>163.315</c:v>
                </c:pt>
                <c:pt idx="6">
                  <c:v>110.538</c:v>
                </c:pt>
                <c:pt idx="7">
                  <c:v>14.234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582272"/>
        <c:axId val="180583808"/>
      </c:barChart>
      <c:catAx>
        <c:axId val="1805822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583808"/>
        <c:crosses val="autoZero"/>
        <c:auto val="1"/>
        <c:lblAlgn val="ctr"/>
        <c:lblOffset val="100"/>
        <c:noMultiLvlLbl val="0"/>
      </c:catAx>
      <c:valAx>
        <c:axId val="1805838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05822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49.692999999999998</c:v>
                </c:pt>
                <c:pt idx="1">
                  <c:v>28.803999999999998</c:v>
                </c:pt>
                <c:pt idx="2">
                  <c:v>15.311</c:v>
                </c:pt>
                <c:pt idx="3">
                  <c:v>9.0009999999999994</c:v>
                </c:pt>
                <c:pt idx="4">
                  <c:v>45.389000000000003</c:v>
                </c:pt>
                <c:pt idx="5">
                  <c:v>12.439</c:v>
                </c:pt>
                <c:pt idx="6">
                  <c:v>3.1629999999999998</c:v>
                </c:pt>
                <c:pt idx="7">
                  <c:v>0.30399999999999999</c:v>
                </c:pt>
                <c:pt idx="8">
                  <c:v>0.109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101.7907264</c:v>
                  </c:pt>
                  <c:pt idx="1">
                    <c:v>1537.3001380000001</c:v>
                  </c:pt>
                  <c:pt idx="2">
                    <c:v>1453.8777626999999</c:v>
                  </c:pt>
                  <c:pt idx="3">
                    <c:v>301.06166589999998</c:v>
                  </c:pt>
                  <c:pt idx="4">
                    <c:v>196.19553240000002</c:v>
                  </c:pt>
                  <c:pt idx="5">
                    <c:v>52.146479499999998</c:v>
                  </c:pt>
                  <c:pt idx="6">
                    <c:v>37.682404200000001</c:v>
                  </c:pt>
                  <c:pt idx="7">
                    <c:v>8.1973606000000014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101.7907264</c:v>
                  </c:pt>
                  <c:pt idx="1">
                    <c:v>1537.3001380000001</c:v>
                  </c:pt>
                  <c:pt idx="2">
                    <c:v>1453.8777626999999</c:v>
                  </c:pt>
                  <c:pt idx="3">
                    <c:v>301.06166589999998</c:v>
                  </c:pt>
                  <c:pt idx="4">
                    <c:v>196.19553240000002</c:v>
                  </c:pt>
                  <c:pt idx="5">
                    <c:v>52.146479499999998</c:v>
                  </c:pt>
                  <c:pt idx="6">
                    <c:v>37.682404200000001</c:v>
                  </c:pt>
                  <c:pt idx="7">
                    <c:v>8.1973606000000014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216.208</c:v>
                </c:pt>
                <c:pt idx="1">
                  <c:v>2448.71</c:v>
                </c:pt>
                <c:pt idx="2">
                  <c:v>4094.277</c:v>
                </c:pt>
                <c:pt idx="3">
                  <c:v>761.60299999999995</c:v>
                </c:pt>
                <c:pt idx="4">
                  <c:v>724.23599999999999</c:v>
                </c:pt>
                <c:pt idx="5">
                  <c:v>163.315</c:v>
                </c:pt>
                <c:pt idx="6">
                  <c:v>110.538</c:v>
                </c:pt>
                <c:pt idx="7">
                  <c:v>14.234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622848"/>
        <c:axId val="180624384"/>
      </c:barChart>
      <c:catAx>
        <c:axId val="1806228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0624384"/>
        <c:crosses val="autoZero"/>
        <c:auto val="1"/>
        <c:lblAlgn val="ctr"/>
        <c:lblOffset val="100"/>
        <c:noMultiLvlLbl val="0"/>
      </c:catAx>
      <c:valAx>
        <c:axId val="1806243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06228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3.8929299999999998</c:v>
                </c:pt>
                <c:pt idx="1">
                  <c:v>1147.087</c:v>
                </c:pt>
                <c:pt idx="2">
                  <c:v>8697.3320000000003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89.500220000000013</c:v>
                </c:pt>
                <c:pt idx="1">
                  <c:v>20707.638999999999</c:v>
                </c:pt>
                <c:pt idx="2">
                  <c:v>100177.68400000001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20.796909999999997</c:v>
                </c:pt>
                <c:pt idx="1">
                  <c:v>6896.2559999999994</c:v>
                </c:pt>
                <c:pt idx="2">
                  <c:v>18261.563999999998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979200"/>
        <c:axId val="180980736"/>
      </c:barChart>
      <c:catAx>
        <c:axId val="180979200"/>
        <c:scaling>
          <c:orientation val="maxMin"/>
        </c:scaling>
        <c:delete val="0"/>
        <c:axPos val="l"/>
        <c:majorTickMark val="out"/>
        <c:minorTickMark val="none"/>
        <c:tickLblPos val="nextTo"/>
        <c:crossAx val="180980736"/>
        <c:crosses val="autoZero"/>
        <c:auto val="1"/>
        <c:lblAlgn val="ctr"/>
        <c:lblOffset val="100"/>
        <c:noMultiLvlLbl val="0"/>
      </c:catAx>
      <c:valAx>
        <c:axId val="1809807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09792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3.8929299999999998</c:v>
                </c:pt>
                <c:pt idx="1">
                  <c:v>1147.087</c:v>
                </c:pt>
                <c:pt idx="2">
                  <c:v>8697.3320000000003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89.500220000000013</c:v>
                </c:pt>
                <c:pt idx="1">
                  <c:v>20707.638999999999</c:v>
                </c:pt>
                <c:pt idx="2">
                  <c:v>100177.68400000001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20.796909999999997</c:v>
                </c:pt>
                <c:pt idx="1">
                  <c:v>6896.2559999999994</c:v>
                </c:pt>
                <c:pt idx="2">
                  <c:v>18261.563999999998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060736"/>
        <c:axId val="181062272"/>
      </c:barChart>
      <c:catAx>
        <c:axId val="181060736"/>
        <c:scaling>
          <c:orientation val="maxMin"/>
        </c:scaling>
        <c:delete val="0"/>
        <c:axPos val="l"/>
        <c:majorTickMark val="out"/>
        <c:minorTickMark val="none"/>
        <c:tickLblPos val="nextTo"/>
        <c:crossAx val="181062272"/>
        <c:crosses val="autoZero"/>
        <c:auto val="1"/>
        <c:lblAlgn val="ctr"/>
        <c:lblOffset val="100"/>
        <c:noMultiLvlLbl val="0"/>
      </c:catAx>
      <c:valAx>
        <c:axId val="18106227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106073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#,##0.00</c:formatCode>
                <c:ptCount val="7"/>
                <c:pt idx="0">
                  <c:v>2.9769999999999998E-2</c:v>
                </c:pt>
                <c:pt idx="1">
                  <c:v>2.896E-2</c:v>
                </c:pt>
                <c:pt idx="2">
                  <c:v>5.5129999999999998E-2</c:v>
                </c:pt>
                <c:pt idx="3">
                  <c:v>0.13090000000000002</c:v>
                </c:pt>
                <c:pt idx="4">
                  <c:v>5.8450000000000002E-2</c:v>
                </c:pt>
                <c:pt idx="5">
                  <c:v>2.273E-2</c:v>
                </c:pt>
                <c:pt idx="6">
                  <c:v>4.45E-3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6.9178299999999989E-3</c:v>
                  </c:pt>
                  <c:pt idx="1">
                    <c:v>1.2312240000000002E-3</c:v>
                  </c:pt>
                  <c:pt idx="2">
                    <c:v>0.11042083130558351</c:v>
                  </c:pt>
                  <c:pt idx="3">
                    <c:v>0.26667901633134983</c:v>
                  </c:pt>
                  <c:pt idx="4">
                    <c:v>9.5403689999999999E-2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6.9178299999999989E-3</c:v>
                  </c:pt>
                  <c:pt idx="1">
                    <c:v>1.2312240000000002E-3</c:v>
                  </c:pt>
                  <c:pt idx="2">
                    <c:v>0.11042083130558351</c:v>
                  </c:pt>
                  <c:pt idx="3">
                    <c:v>0.26667901633134983</c:v>
                  </c:pt>
                  <c:pt idx="4">
                    <c:v>9.5403689999999999E-2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8.1099999999999992E-3</c:v>
                </c:pt>
                <c:pt idx="1">
                  <c:v>1.74E-3</c:v>
                </c:pt>
                <c:pt idx="2">
                  <c:v>0.36348000000000003</c:v>
                </c:pt>
                <c:pt idx="3">
                  <c:v>1.01132</c:v>
                </c:pt>
                <c:pt idx="4">
                  <c:v>0.13886999999999999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183616"/>
        <c:axId val="181185152"/>
      </c:barChart>
      <c:catAx>
        <c:axId val="1811836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1185152"/>
        <c:crosses val="autoZero"/>
        <c:auto val="1"/>
        <c:lblAlgn val="ctr"/>
        <c:lblOffset val="100"/>
        <c:noMultiLvlLbl val="0"/>
      </c:catAx>
      <c:valAx>
        <c:axId val="1811851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118361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291.21971095024992</c:v>
                </c:pt>
                <c:pt idx="1">
                  <c:v>181.64777563030006</c:v>
                </c:pt>
                <c:pt idx="2">
                  <c:v>2847.2093476320856</c:v>
                </c:pt>
                <c:pt idx="3">
                  <c:v>5.3603467929999997</c:v>
                </c:pt>
                <c:pt idx="4">
                  <c:v>87.29324872155</c:v>
                </c:pt>
                <c:pt idx="5">
                  <c:v>0.81291236499999997</c:v>
                </c:pt>
                <c:pt idx="6">
                  <c:v>2.1554176694999998</c:v>
                </c:pt>
                <c:pt idx="7">
                  <c:v>178.21673874435498</c:v>
                </c:pt>
                <c:pt idx="8">
                  <c:v>182.75521661230005</c:v>
                </c:pt>
                <c:pt idx="9">
                  <c:v>119.1830391254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#,##0.00</c:formatCode>
                <c:ptCount val="7"/>
                <c:pt idx="0">
                  <c:v>2.9769999999999998E-2</c:v>
                </c:pt>
                <c:pt idx="1">
                  <c:v>2.896E-2</c:v>
                </c:pt>
                <c:pt idx="2">
                  <c:v>5.5129999999999998E-2</c:v>
                </c:pt>
                <c:pt idx="3">
                  <c:v>0.13090000000000002</c:v>
                </c:pt>
                <c:pt idx="4">
                  <c:v>5.8450000000000002E-2</c:v>
                </c:pt>
                <c:pt idx="5">
                  <c:v>2.273E-2</c:v>
                </c:pt>
                <c:pt idx="6">
                  <c:v>4.45E-3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6.9178299999999989E-3</c:v>
                  </c:pt>
                  <c:pt idx="1">
                    <c:v>1.2312240000000002E-3</c:v>
                  </c:pt>
                  <c:pt idx="2">
                    <c:v>0.11042083130558351</c:v>
                  </c:pt>
                  <c:pt idx="3">
                    <c:v>0.26667901633134983</c:v>
                  </c:pt>
                  <c:pt idx="4">
                    <c:v>9.5403689999999999E-2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6.9178299999999989E-3</c:v>
                  </c:pt>
                  <c:pt idx="1">
                    <c:v>1.2312240000000002E-3</c:v>
                  </c:pt>
                  <c:pt idx="2">
                    <c:v>0.11042083130558351</c:v>
                  </c:pt>
                  <c:pt idx="3">
                    <c:v>0.26667901633134983</c:v>
                  </c:pt>
                  <c:pt idx="4">
                    <c:v>9.5403689999999999E-2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8.1099999999999992E-3</c:v>
                </c:pt>
                <c:pt idx="1">
                  <c:v>1.74E-3</c:v>
                </c:pt>
                <c:pt idx="2">
                  <c:v>0.36348000000000003</c:v>
                </c:pt>
                <c:pt idx="3">
                  <c:v>1.01132</c:v>
                </c:pt>
                <c:pt idx="4">
                  <c:v>0.13886999999999999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347072"/>
        <c:axId val="181348608"/>
      </c:barChart>
      <c:catAx>
        <c:axId val="1813470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1348608"/>
        <c:crosses val="autoZero"/>
        <c:auto val="1"/>
        <c:lblAlgn val="ctr"/>
        <c:lblOffset val="100"/>
        <c:noMultiLvlLbl val="0"/>
      </c:catAx>
      <c:valAx>
        <c:axId val="1813486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13470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2.0289999999999999E-2</c:v>
                </c:pt>
                <c:pt idx="1">
                  <c:v>1.984E-2</c:v>
                </c:pt>
                <c:pt idx="2">
                  <c:v>4.0559999999999999E-2</c:v>
                </c:pt>
                <c:pt idx="3">
                  <c:v>2.598E-2</c:v>
                </c:pt>
                <c:pt idx="4">
                  <c:v>7.6480000000000006E-2</c:v>
                </c:pt>
                <c:pt idx="5">
                  <c:v>7.798999999999999E-2</c:v>
                </c:pt>
                <c:pt idx="6">
                  <c:v>6.5009999999999998E-2</c:v>
                </c:pt>
                <c:pt idx="7">
                  <c:v>3.2699999999999999E-3</c:v>
                </c:pt>
                <c:pt idx="8">
                  <c:v>9.7999999999999997E-4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6.9178299999999989E-3</c:v>
                  </c:pt>
                  <c:pt idx="1">
                    <c:v>5.9991800000000007E-4</c:v>
                  </c:pt>
                  <c:pt idx="2">
                    <c:v>2.4747314999999999E-2</c:v>
                  </c:pt>
                  <c:pt idx="3">
                    <c:v>0.15315102</c:v>
                  </c:pt>
                  <c:pt idx="4">
                    <c:v>0.20078144800000003</c:v>
                  </c:pt>
                  <c:pt idx="5">
                    <c:v>0.136597475</c:v>
                  </c:pt>
                  <c:pt idx="6">
                    <c:v>8.5842286999999989E-2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6.9178299999999989E-3</c:v>
                  </c:pt>
                  <c:pt idx="1">
                    <c:v>5.9991800000000007E-4</c:v>
                  </c:pt>
                  <c:pt idx="2">
                    <c:v>2.4747314999999999E-2</c:v>
                  </c:pt>
                  <c:pt idx="3">
                    <c:v>0.15315102</c:v>
                  </c:pt>
                  <c:pt idx="4">
                    <c:v>0.20078144800000003</c:v>
                  </c:pt>
                  <c:pt idx="5">
                    <c:v>0.136597475</c:v>
                  </c:pt>
                  <c:pt idx="6">
                    <c:v>8.5842286999999989E-2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8.1099999999999992E-3</c:v>
                </c:pt>
                <c:pt idx="1">
                  <c:v>6.7000000000000002E-4</c:v>
                </c:pt>
                <c:pt idx="2">
                  <c:v>4.555E-2</c:v>
                </c:pt>
                <c:pt idx="3">
                  <c:v>0.24425999999999998</c:v>
                </c:pt>
                <c:pt idx="4">
                  <c:v>0.59899000000000002</c:v>
                </c:pt>
                <c:pt idx="5">
                  <c:v>0.47844999999999999</c:v>
                </c:pt>
                <c:pt idx="6">
                  <c:v>0.14746999999999999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903360"/>
        <c:axId val="181904896"/>
      </c:barChart>
      <c:catAx>
        <c:axId val="1819033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en-US"/>
          </a:p>
        </c:txPr>
        <c:crossAx val="181904896"/>
        <c:crosses val="autoZero"/>
        <c:auto val="1"/>
        <c:lblAlgn val="ctr"/>
        <c:lblOffset val="100"/>
        <c:noMultiLvlLbl val="0"/>
      </c:catAx>
      <c:valAx>
        <c:axId val="1819048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n-US" sz="1000" baseline="0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181903360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2.0289999999999999E-2</c:v>
                </c:pt>
                <c:pt idx="1">
                  <c:v>1.984E-2</c:v>
                </c:pt>
                <c:pt idx="2">
                  <c:v>4.0559999999999999E-2</c:v>
                </c:pt>
                <c:pt idx="3">
                  <c:v>2.598E-2</c:v>
                </c:pt>
                <c:pt idx="4">
                  <c:v>7.6480000000000006E-2</c:v>
                </c:pt>
                <c:pt idx="5">
                  <c:v>7.798999999999999E-2</c:v>
                </c:pt>
                <c:pt idx="6">
                  <c:v>6.5009999999999998E-2</c:v>
                </c:pt>
                <c:pt idx="7">
                  <c:v>3.2699999999999999E-3</c:v>
                </c:pt>
                <c:pt idx="8">
                  <c:v>9.7999999999999997E-4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6.9178299999999989E-3</c:v>
                  </c:pt>
                  <c:pt idx="1">
                    <c:v>5.9991800000000007E-4</c:v>
                  </c:pt>
                  <c:pt idx="2">
                    <c:v>2.4747314999999999E-2</c:v>
                  </c:pt>
                  <c:pt idx="3">
                    <c:v>0.15315102</c:v>
                  </c:pt>
                  <c:pt idx="4">
                    <c:v>0.20078144800000003</c:v>
                  </c:pt>
                  <c:pt idx="5">
                    <c:v>0.136597475</c:v>
                  </c:pt>
                  <c:pt idx="6">
                    <c:v>8.5842286999999989E-2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6.9178299999999989E-3</c:v>
                  </c:pt>
                  <c:pt idx="1">
                    <c:v>5.9991800000000007E-4</c:v>
                  </c:pt>
                  <c:pt idx="2">
                    <c:v>2.4747314999999999E-2</c:v>
                  </c:pt>
                  <c:pt idx="3">
                    <c:v>0.15315102</c:v>
                  </c:pt>
                  <c:pt idx="4">
                    <c:v>0.20078144800000003</c:v>
                  </c:pt>
                  <c:pt idx="5">
                    <c:v>0.136597475</c:v>
                  </c:pt>
                  <c:pt idx="6">
                    <c:v>8.5842286999999989E-2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8.1099999999999992E-3</c:v>
                </c:pt>
                <c:pt idx="1">
                  <c:v>6.7000000000000002E-4</c:v>
                </c:pt>
                <c:pt idx="2">
                  <c:v>4.555E-2</c:v>
                </c:pt>
                <c:pt idx="3">
                  <c:v>0.24425999999999998</c:v>
                </c:pt>
                <c:pt idx="4">
                  <c:v>0.59899000000000002</c:v>
                </c:pt>
                <c:pt idx="5">
                  <c:v>0.47844999999999999</c:v>
                </c:pt>
                <c:pt idx="6">
                  <c:v>0.14746999999999999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927296"/>
        <c:axId val="181949568"/>
      </c:barChart>
      <c:catAx>
        <c:axId val="1819272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1949568"/>
        <c:crosses val="autoZero"/>
        <c:auto val="1"/>
        <c:lblAlgn val="ctr"/>
        <c:lblOffset val="100"/>
        <c:noMultiLvlLbl val="0"/>
      </c:catAx>
      <c:valAx>
        <c:axId val="1819495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8192729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0.23</c:v>
                </c:pt>
                <c:pt idx="1">
                  <c:v>2.343</c:v>
                </c:pt>
                <c:pt idx="2">
                  <c:v>9.7880000000000003</c:v>
                </c:pt>
                <c:pt idx="3">
                  <c:v>31.375</c:v>
                </c:pt>
                <c:pt idx="4">
                  <c:v>17.652999999999999</c:v>
                </c:pt>
                <c:pt idx="5">
                  <c:v>6.5439999999999996</c:v>
                </c:pt>
                <c:pt idx="6">
                  <c:v>1.367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8.5328100000000018E-2</c:v>
                  </c:pt>
                  <c:pt idx="2">
                    <c:v>36.9785908720294</c:v>
                  </c:pt>
                  <c:pt idx="3">
                    <c:v>100.66687297634708</c:v>
                  </c:pt>
                  <c:pt idx="4">
                    <c:v>56.720267100000001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8.5328100000000018E-2</c:v>
                  </c:pt>
                  <c:pt idx="2">
                    <c:v>36.9785908720294</c:v>
                  </c:pt>
                  <c:pt idx="3">
                    <c:v>100.66687297634708</c:v>
                  </c:pt>
                  <c:pt idx="4">
                    <c:v>56.720267100000001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0.11700000000000001</c:v>
                </c:pt>
                <c:pt idx="2">
                  <c:v>116.675</c:v>
                </c:pt>
                <c:pt idx="3">
                  <c:v>393.613</c:v>
                </c:pt>
                <c:pt idx="4">
                  <c:v>93.459000000000003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303360"/>
        <c:axId val="182305152"/>
      </c:barChart>
      <c:catAx>
        <c:axId val="1823033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305152"/>
        <c:crosses val="autoZero"/>
        <c:auto val="1"/>
        <c:lblAlgn val="ctr"/>
        <c:lblOffset val="100"/>
        <c:noMultiLvlLbl val="0"/>
      </c:catAx>
      <c:valAx>
        <c:axId val="1823051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230336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0.23</c:v>
                </c:pt>
                <c:pt idx="1">
                  <c:v>2.343</c:v>
                </c:pt>
                <c:pt idx="2">
                  <c:v>9.7880000000000003</c:v>
                </c:pt>
                <c:pt idx="3">
                  <c:v>31.375</c:v>
                </c:pt>
                <c:pt idx="4">
                  <c:v>17.652999999999999</c:v>
                </c:pt>
                <c:pt idx="5">
                  <c:v>6.5439999999999996</c:v>
                </c:pt>
                <c:pt idx="6">
                  <c:v>1.367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8.5328100000000018E-2</c:v>
                  </c:pt>
                  <c:pt idx="2">
                    <c:v>36.9785908720294</c:v>
                  </c:pt>
                  <c:pt idx="3">
                    <c:v>100.66687297634708</c:v>
                  </c:pt>
                  <c:pt idx="4">
                    <c:v>56.720267100000001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8.5328100000000018E-2</c:v>
                  </c:pt>
                  <c:pt idx="2">
                    <c:v>36.9785908720294</c:v>
                  </c:pt>
                  <c:pt idx="3">
                    <c:v>100.66687297634708</c:v>
                  </c:pt>
                  <c:pt idx="4">
                    <c:v>56.720267100000001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0.11700000000000001</c:v>
                </c:pt>
                <c:pt idx="2">
                  <c:v>116.675</c:v>
                </c:pt>
                <c:pt idx="3">
                  <c:v>393.613</c:v>
                </c:pt>
                <c:pt idx="4">
                  <c:v>93.459000000000003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118656"/>
        <c:axId val="181538816"/>
      </c:barChart>
      <c:catAx>
        <c:axId val="1821186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1538816"/>
        <c:crosses val="autoZero"/>
        <c:auto val="1"/>
        <c:lblAlgn val="ctr"/>
        <c:lblOffset val="100"/>
        <c:noMultiLvlLbl val="0"/>
      </c:catAx>
      <c:valAx>
        <c:axId val="1815388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21186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5.0000000000000001E-3</c:v>
                </c:pt>
                <c:pt idx="1">
                  <c:v>0.65100000000000002</c:v>
                </c:pt>
                <c:pt idx="2">
                  <c:v>5.2119999999999997</c:v>
                </c:pt>
                <c:pt idx="3">
                  <c:v>6.3920000000000003</c:v>
                </c:pt>
                <c:pt idx="4">
                  <c:v>21.914999999999999</c:v>
                </c:pt>
                <c:pt idx="5">
                  <c:v>18.184999999999999</c:v>
                </c:pt>
                <c:pt idx="6">
                  <c:v>15.935</c:v>
                </c:pt>
                <c:pt idx="7">
                  <c:v>0.749</c:v>
                </c:pt>
                <c:pt idx="8">
                  <c:v>0.25700000000000001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3.5816000000000001E-2</c:v>
                  </c:pt>
                  <c:pt idx="2">
                    <c:v>4.5475368000000005</c:v>
                  </c:pt>
                  <c:pt idx="3">
                    <c:v>49.178640000000001</c:v>
                  </c:pt>
                  <c:pt idx="4">
                    <c:v>65.597316599999999</c:v>
                  </c:pt>
                  <c:pt idx="5">
                    <c:v>69.951751400000006</c:v>
                  </c:pt>
                  <c:pt idx="6">
                    <c:v>48.377709599999996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3.5816000000000001E-2</c:v>
                  </c:pt>
                  <c:pt idx="2">
                    <c:v>4.5475368000000005</c:v>
                  </c:pt>
                  <c:pt idx="3">
                    <c:v>49.178640000000001</c:v>
                  </c:pt>
                  <c:pt idx="4">
                    <c:v>65.597316599999999</c:v>
                  </c:pt>
                  <c:pt idx="5">
                    <c:v>69.951751400000006</c:v>
                  </c:pt>
                  <c:pt idx="6">
                    <c:v>48.377709599999996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0.04</c:v>
                </c:pt>
                <c:pt idx="2">
                  <c:v>6.1420000000000003</c:v>
                </c:pt>
                <c:pt idx="3">
                  <c:v>80.2</c:v>
                </c:pt>
                <c:pt idx="4">
                  <c:v>193.73099999999999</c:v>
                </c:pt>
                <c:pt idx="5">
                  <c:v>235.21100000000001</c:v>
                </c:pt>
                <c:pt idx="6">
                  <c:v>88.539000000000001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203904"/>
        <c:axId val="182205440"/>
      </c:barChart>
      <c:catAx>
        <c:axId val="1822039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205440"/>
        <c:crosses val="autoZero"/>
        <c:auto val="1"/>
        <c:lblAlgn val="ctr"/>
        <c:lblOffset val="100"/>
        <c:noMultiLvlLbl val="0"/>
      </c:catAx>
      <c:valAx>
        <c:axId val="1822054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22039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5.0000000000000001E-3</c:v>
                </c:pt>
                <c:pt idx="1">
                  <c:v>0.65100000000000002</c:v>
                </c:pt>
                <c:pt idx="2">
                  <c:v>5.2119999999999997</c:v>
                </c:pt>
                <c:pt idx="3">
                  <c:v>6.3920000000000003</c:v>
                </c:pt>
                <c:pt idx="4">
                  <c:v>21.914999999999999</c:v>
                </c:pt>
                <c:pt idx="5">
                  <c:v>18.184999999999999</c:v>
                </c:pt>
                <c:pt idx="6">
                  <c:v>15.935</c:v>
                </c:pt>
                <c:pt idx="7">
                  <c:v>0.749</c:v>
                </c:pt>
                <c:pt idx="8">
                  <c:v>0.25700000000000001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3.5816000000000001E-2</c:v>
                  </c:pt>
                  <c:pt idx="2">
                    <c:v>4.5475368000000005</c:v>
                  </c:pt>
                  <c:pt idx="3">
                    <c:v>49.178640000000001</c:v>
                  </c:pt>
                  <c:pt idx="4">
                    <c:v>65.597316599999999</c:v>
                  </c:pt>
                  <c:pt idx="5">
                    <c:v>69.951751400000006</c:v>
                  </c:pt>
                  <c:pt idx="6">
                    <c:v>48.377709599999996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3.5816000000000001E-2</c:v>
                  </c:pt>
                  <c:pt idx="2">
                    <c:v>4.5475368000000005</c:v>
                  </c:pt>
                  <c:pt idx="3">
                    <c:v>49.178640000000001</c:v>
                  </c:pt>
                  <c:pt idx="4">
                    <c:v>65.597316599999999</c:v>
                  </c:pt>
                  <c:pt idx="5">
                    <c:v>69.951751400000006</c:v>
                  </c:pt>
                  <c:pt idx="6">
                    <c:v>48.377709599999996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0.04</c:v>
                </c:pt>
                <c:pt idx="2">
                  <c:v>6.1420000000000003</c:v>
                </c:pt>
                <c:pt idx="3">
                  <c:v>80.2</c:v>
                </c:pt>
                <c:pt idx="4">
                  <c:v>193.73099999999999</c:v>
                </c:pt>
                <c:pt idx="5">
                  <c:v>235.21100000000001</c:v>
                </c:pt>
                <c:pt idx="6">
                  <c:v>88.539000000000001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252672"/>
        <c:axId val="182254208"/>
      </c:barChart>
      <c:catAx>
        <c:axId val="1822526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254208"/>
        <c:crosses val="autoZero"/>
        <c:auto val="1"/>
        <c:lblAlgn val="ctr"/>
        <c:lblOffset val="100"/>
        <c:noMultiLvlLbl val="0"/>
      </c:catAx>
      <c:valAx>
        <c:axId val="1822542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22526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28.253</c:v>
                </c:pt>
                <c:pt idx="1">
                  <c:v>81.024000000000001</c:v>
                </c:pt>
                <c:pt idx="2">
                  <c:v>80.435000000000002</c:v>
                </c:pt>
                <c:pt idx="3">
                  <c:v>59.011000000000003</c:v>
                </c:pt>
                <c:pt idx="4">
                  <c:v>32.094000000000001</c:v>
                </c:pt>
                <c:pt idx="5">
                  <c:v>13.327</c:v>
                </c:pt>
                <c:pt idx="6">
                  <c:v>2.6840000000000002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3.4370404000000003</c:v>
                  </c:pt>
                  <c:pt idx="2">
                    <c:v>103.67442583133466</c:v>
                  </c:pt>
                  <c:pt idx="3">
                    <c:v>263.35820214683679</c:v>
                  </c:pt>
                  <c:pt idx="4">
                    <c:v>62.319740999999993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3.4370404000000003</c:v>
                  </c:pt>
                  <c:pt idx="2">
                    <c:v>103.67442583133466</c:v>
                  </c:pt>
                  <c:pt idx="3">
                    <c:v>263.35820214683679</c:v>
                  </c:pt>
                  <c:pt idx="4">
                    <c:v>62.319740999999993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4.9870000000000001</c:v>
                </c:pt>
                <c:pt idx="2">
                  <c:v>343.74599999999998</c:v>
                </c:pt>
                <c:pt idx="3">
                  <c:v>754.452</c:v>
                </c:pt>
                <c:pt idx="4">
                  <c:v>94.281000000000006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686656"/>
        <c:axId val="181688192"/>
      </c:barChart>
      <c:catAx>
        <c:axId val="1816866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1688192"/>
        <c:crosses val="autoZero"/>
        <c:auto val="1"/>
        <c:lblAlgn val="ctr"/>
        <c:lblOffset val="100"/>
        <c:noMultiLvlLbl val="0"/>
      </c:catAx>
      <c:valAx>
        <c:axId val="1816881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16866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28.253</c:v>
                </c:pt>
                <c:pt idx="1">
                  <c:v>81.024000000000001</c:v>
                </c:pt>
                <c:pt idx="2">
                  <c:v>80.435000000000002</c:v>
                </c:pt>
                <c:pt idx="3">
                  <c:v>59.011000000000003</c:v>
                </c:pt>
                <c:pt idx="4">
                  <c:v>32.094000000000001</c:v>
                </c:pt>
                <c:pt idx="5">
                  <c:v>13.327</c:v>
                </c:pt>
                <c:pt idx="6">
                  <c:v>2.6840000000000002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3.4370404000000003</c:v>
                  </c:pt>
                  <c:pt idx="2">
                    <c:v>103.67442583133466</c:v>
                  </c:pt>
                  <c:pt idx="3">
                    <c:v>263.35820214683679</c:v>
                  </c:pt>
                  <c:pt idx="4">
                    <c:v>62.319740999999993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3.4370404000000003</c:v>
                  </c:pt>
                  <c:pt idx="2">
                    <c:v>103.67442583133466</c:v>
                  </c:pt>
                  <c:pt idx="3">
                    <c:v>263.35820214683679</c:v>
                  </c:pt>
                  <c:pt idx="4">
                    <c:v>62.319740999999993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4.9870000000000001</c:v>
                </c:pt>
                <c:pt idx="2">
                  <c:v>343.74599999999998</c:v>
                </c:pt>
                <c:pt idx="3">
                  <c:v>754.452</c:v>
                </c:pt>
                <c:pt idx="4">
                  <c:v>94.281000000000006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1788672"/>
        <c:axId val="181790208"/>
      </c:barChart>
      <c:catAx>
        <c:axId val="1817886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1790208"/>
        <c:crosses val="autoZero"/>
        <c:auto val="1"/>
        <c:lblAlgn val="ctr"/>
        <c:lblOffset val="100"/>
        <c:noMultiLvlLbl val="0"/>
      </c:catAx>
      <c:valAx>
        <c:axId val="1817902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2921520155433535"/>
              <c:y val="0.9328228629374953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817886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2.9569999999999999</c:v>
                </c:pt>
                <c:pt idx="1">
                  <c:v>54.576000000000001</c:v>
                </c:pt>
                <c:pt idx="2">
                  <c:v>106.75</c:v>
                </c:pt>
                <c:pt idx="3">
                  <c:v>47.921999999999997</c:v>
                </c:pt>
                <c:pt idx="4">
                  <c:v>54.408999999999999</c:v>
                </c:pt>
                <c:pt idx="5">
                  <c:v>20.736000000000001</c:v>
                </c:pt>
                <c:pt idx="6">
                  <c:v>9.2690000000000001</c:v>
                </c:pt>
                <c:pt idx="7">
                  <c:v>0.193</c:v>
                </c:pt>
                <c:pt idx="8">
                  <c:v>1.4999999999999999E-2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1.9349594000000001</c:v>
                  </c:pt>
                  <c:pt idx="2">
                    <c:v>46.549151999999992</c:v>
                  </c:pt>
                  <c:pt idx="3">
                    <c:v>181.40556599999999</c:v>
                  </c:pt>
                  <c:pt idx="4">
                    <c:v>210.33540000000002</c:v>
                  </c:pt>
                  <c:pt idx="5">
                    <c:v>71.368118999999993</c:v>
                  </c:pt>
                  <c:pt idx="6">
                    <c:v>25.317052499999999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1.9349594000000001</c:v>
                  </c:pt>
                  <c:pt idx="2">
                    <c:v>46.549151999999992</c:v>
                  </c:pt>
                  <c:pt idx="3">
                    <c:v>181.40556599999999</c:v>
                  </c:pt>
                  <c:pt idx="4">
                    <c:v>210.33540000000002</c:v>
                  </c:pt>
                  <c:pt idx="5">
                    <c:v>71.368118999999993</c:v>
                  </c:pt>
                  <c:pt idx="6">
                    <c:v>25.317052499999999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2.161</c:v>
                </c:pt>
                <c:pt idx="2">
                  <c:v>74.597999999999999</c:v>
                </c:pt>
                <c:pt idx="3">
                  <c:v>324.22800000000001</c:v>
                </c:pt>
                <c:pt idx="4">
                  <c:v>531.15</c:v>
                </c:pt>
                <c:pt idx="5">
                  <c:v>219.05500000000001</c:v>
                </c:pt>
                <c:pt idx="6">
                  <c:v>46.274999999999999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328320"/>
        <c:axId val="182334208"/>
      </c:barChart>
      <c:catAx>
        <c:axId val="1823283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334208"/>
        <c:crosses val="autoZero"/>
        <c:auto val="1"/>
        <c:lblAlgn val="ctr"/>
        <c:lblOffset val="100"/>
        <c:noMultiLvlLbl val="0"/>
      </c:catAx>
      <c:valAx>
        <c:axId val="1823342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232832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0.18268999999999999</c:v>
                </c:pt>
                <c:pt idx="1">
                  <c:v>5.7364500000000005</c:v>
                </c:pt>
                <c:pt idx="2">
                  <c:v>3.8217699999999999</c:v>
                </c:pt>
                <c:pt idx="3">
                  <c:v>2.6931399999999996</c:v>
                </c:pt>
                <c:pt idx="4">
                  <c:v>1.8539099999999999</c:v>
                </c:pt>
                <c:pt idx="5">
                  <c:v>3.1266400000000001</c:v>
                </c:pt>
                <c:pt idx="6">
                  <c:v>4.3429999999999996E-2</c:v>
                </c:pt>
                <c:pt idx="7">
                  <c:v>3.3261400000000001</c:v>
                </c:pt>
                <c:pt idx="8">
                  <c:v>19.401859999999999</c:v>
                </c:pt>
                <c:pt idx="9">
                  <c:v>12.010269999999998</c:v>
                </c:pt>
                <c:pt idx="10">
                  <c:v>2.3037900000000002</c:v>
                </c:pt>
                <c:pt idx="11">
                  <c:v>12.0815</c:v>
                </c:pt>
                <c:pt idx="12">
                  <c:v>9.9241300000000017</c:v>
                </c:pt>
                <c:pt idx="13">
                  <c:v>3.8929299999999998</c:v>
                </c:pt>
                <c:pt idx="14">
                  <c:v>11.04984</c:v>
                </c:pt>
                <c:pt idx="15">
                  <c:v>4.1679599999999999</c:v>
                </c:pt>
                <c:pt idx="16">
                  <c:v>1.68632</c:v>
                </c:pt>
                <c:pt idx="17">
                  <c:v>2.8358099999999999</c:v>
                </c:pt>
                <c:pt idx="18">
                  <c:v>14.019470000000002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542144"/>
        <c:axId val="123540224"/>
      </c:barChart>
      <c:valAx>
        <c:axId val="123540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542144"/>
        <c:crosses val="max"/>
        <c:crossBetween val="between"/>
      </c:valAx>
      <c:catAx>
        <c:axId val="123542144"/>
        <c:scaling>
          <c:orientation val="maxMin"/>
        </c:scaling>
        <c:delete val="0"/>
        <c:axPos val="l"/>
        <c:majorTickMark val="out"/>
        <c:minorTickMark val="none"/>
        <c:tickLblPos val="nextTo"/>
        <c:crossAx val="123540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2.9569999999999999</c:v>
                </c:pt>
                <c:pt idx="1">
                  <c:v>54.576000000000001</c:v>
                </c:pt>
                <c:pt idx="2">
                  <c:v>106.75</c:v>
                </c:pt>
                <c:pt idx="3">
                  <c:v>47.921999999999997</c:v>
                </c:pt>
                <c:pt idx="4">
                  <c:v>54.408999999999999</c:v>
                </c:pt>
                <c:pt idx="5">
                  <c:v>20.736000000000001</c:v>
                </c:pt>
                <c:pt idx="6">
                  <c:v>9.2690000000000001</c:v>
                </c:pt>
                <c:pt idx="7">
                  <c:v>0.193</c:v>
                </c:pt>
                <c:pt idx="8">
                  <c:v>1.4999999999999999E-2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1.9349594000000001</c:v>
                  </c:pt>
                  <c:pt idx="2">
                    <c:v>46.549151999999992</c:v>
                  </c:pt>
                  <c:pt idx="3">
                    <c:v>181.40556599999999</c:v>
                  </c:pt>
                  <c:pt idx="4">
                    <c:v>210.33540000000002</c:v>
                  </c:pt>
                  <c:pt idx="5">
                    <c:v>71.368118999999993</c:v>
                  </c:pt>
                  <c:pt idx="6">
                    <c:v>25.317052499999999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1.9349594000000001</c:v>
                  </c:pt>
                  <c:pt idx="2">
                    <c:v>46.549151999999992</c:v>
                  </c:pt>
                  <c:pt idx="3">
                    <c:v>181.40556599999999</c:v>
                  </c:pt>
                  <c:pt idx="4">
                    <c:v>210.33540000000002</c:v>
                  </c:pt>
                  <c:pt idx="5">
                    <c:v>71.368118999999993</c:v>
                  </c:pt>
                  <c:pt idx="6">
                    <c:v>25.317052499999999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2.161</c:v>
                </c:pt>
                <c:pt idx="2">
                  <c:v>74.597999999999999</c:v>
                </c:pt>
                <c:pt idx="3">
                  <c:v>324.22800000000001</c:v>
                </c:pt>
                <c:pt idx="4">
                  <c:v>531.15</c:v>
                </c:pt>
                <c:pt idx="5">
                  <c:v>219.05500000000001</c:v>
                </c:pt>
                <c:pt idx="6">
                  <c:v>46.274999999999999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454912"/>
        <c:axId val="182460800"/>
      </c:barChart>
      <c:catAx>
        <c:axId val="1824549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82460800"/>
        <c:crosses val="autoZero"/>
        <c:auto val="1"/>
        <c:lblAlgn val="ctr"/>
        <c:lblOffset val="100"/>
        <c:noMultiLvlLbl val="0"/>
      </c:catAx>
      <c:valAx>
        <c:axId val="1824608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8245491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1.8539099999999999</c:v>
                </c:pt>
                <c:pt idx="1">
                  <c:v>673.1640000000001</c:v>
                </c:pt>
                <c:pt idx="2">
                  <c:v>1494.2929999999999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18.942999999999998</c:v>
                </c:pt>
                <c:pt idx="1">
                  <c:v>6223.0919999999996</c:v>
                </c:pt>
                <c:pt idx="2">
                  <c:v>16767.270999999997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93.393150000000006</c:v>
                </c:pt>
                <c:pt idx="1">
                  <c:v>21854.725999999999</c:v>
                </c:pt>
                <c:pt idx="2">
                  <c:v>108875.016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524160"/>
        <c:axId val="182534144"/>
      </c:barChart>
      <c:catAx>
        <c:axId val="182524160"/>
        <c:scaling>
          <c:orientation val="maxMin"/>
        </c:scaling>
        <c:delete val="0"/>
        <c:axPos val="l"/>
        <c:majorTickMark val="out"/>
        <c:minorTickMark val="none"/>
        <c:tickLblPos val="nextTo"/>
        <c:crossAx val="182534144"/>
        <c:crosses val="autoZero"/>
        <c:auto val="1"/>
        <c:lblAlgn val="ctr"/>
        <c:lblOffset val="100"/>
        <c:noMultiLvlLbl val="0"/>
      </c:catAx>
      <c:valAx>
        <c:axId val="1825341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252416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1.8539099999999999</c:v>
                </c:pt>
                <c:pt idx="1">
                  <c:v>673.1640000000001</c:v>
                </c:pt>
                <c:pt idx="2">
                  <c:v>1494.2929999999999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18.942999999999998</c:v>
                </c:pt>
                <c:pt idx="1">
                  <c:v>6223.0919999999996</c:v>
                </c:pt>
                <c:pt idx="2">
                  <c:v>16767.270999999997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93.393150000000006</c:v>
                </c:pt>
                <c:pt idx="1">
                  <c:v>21854.725999999999</c:v>
                </c:pt>
                <c:pt idx="2">
                  <c:v>108875.016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613888"/>
        <c:axId val="182615424"/>
      </c:barChart>
      <c:catAx>
        <c:axId val="182613888"/>
        <c:scaling>
          <c:orientation val="maxMin"/>
        </c:scaling>
        <c:delete val="0"/>
        <c:axPos val="l"/>
        <c:majorTickMark val="out"/>
        <c:minorTickMark val="none"/>
        <c:tickLblPos val="nextTo"/>
        <c:crossAx val="182615424"/>
        <c:crosses val="autoZero"/>
        <c:auto val="1"/>
        <c:lblAlgn val="ctr"/>
        <c:lblOffset val="100"/>
        <c:noMultiLvlLbl val="0"/>
      </c:catAx>
      <c:valAx>
        <c:axId val="18261542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8261388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0.18268999999999999</c:v>
                </c:pt>
                <c:pt idx="1">
                  <c:v>5.7364500000000005</c:v>
                </c:pt>
                <c:pt idx="2">
                  <c:v>3.8217699999999999</c:v>
                </c:pt>
                <c:pt idx="3">
                  <c:v>2.6931399999999996</c:v>
                </c:pt>
                <c:pt idx="4">
                  <c:v>1.8539099999999999</c:v>
                </c:pt>
                <c:pt idx="5">
                  <c:v>3.1266400000000001</c:v>
                </c:pt>
                <c:pt idx="6">
                  <c:v>4.3429999999999996E-2</c:v>
                </c:pt>
                <c:pt idx="7">
                  <c:v>3.3261400000000001</c:v>
                </c:pt>
                <c:pt idx="8">
                  <c:v>19.401859999999999</c:v>
                </c:pt>
                <c:pt idx="9">
                  <c:v>12.010269999999998</c:v>
                </c:pt>
                <c:pt idx="10">
                  <c:v>2.3037900000000002</c:v>
                </c:pt>
                <c:pt idx="11">
                  <c:v>12.0815</c:v>
                </c:pt>
                <c:pt idx="12">
                  <c:v>9.9241300000000017</c:v>
                </c:pt>
                <c:pt idx="13">
                  <c:v>3.8929299999999998</c:v>
                </c:pt>
                <c:pt idx="14">
                  <c:v>11.04984</c:v>
                </c:pt>
                <c:pt idx="15">
                  <c:v>4.1679599999999999</c:v>
                </c:pt>
                <c:pt idx="16">
                  <c:v>1.68632</c:v>
                </c:pt>
                <c:pt idx="17">
                  <c:v>2.8358099999999999</c:v>
                </c:pt>
                <c:pt idx="18">
                  <c:v>14.019470000000002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981824"/>
        <c:axId val="123979648"/>
      </c:barChart>
      <c:valAx>
        <c:axId val="1239796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3981824"/>
        <c:crosses val="max"/>
        <c:crossBetween val="between"/>
      </c:valAx>
      <c:catAx>
        <c:axId val="1239818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39796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0.18268999999999999</c:v>
                </c:pt>
                <c:pt idx="1">
                  <c:v>5.7364500000000005</c:v>
                </c:pt>
                <c:pt idx="2">
                  <c:v>3.8217699999999999</c:v>
                </c:pt>
                <c:pt idx="3">
                  <c:v>2.6931399999999996</c:v>
                </c:pt>
                <c:pt idx="4">
                  <c:v>1.8539099999999999</c:v>
                </c:pt>
                <c:pt idx="5">
                  <c:v>3.1266400000000001</c:v>
                </c:pt>
                <c:pt idx="6">
                  <c:v>4.3429999999999996E-2</c:v>
                </c:pt>
                <c:pt idx="7">
                  <c:v>3.3261400000000001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0.18268999999999999</c:v>
                </c:pt>
                <c:pt idx="1">
                  <c:v>5.7364500000000005</c:v>
                </c:pt>
                <c:pt idx="2">
                  <c:v>3.8217699999999999</c:v>
                </c:pt>
                <c:pt idx="3">
                  <c:v>2.6931399999999996</c:v>
                </c:pt>
                <c:pt idx="4">
                  <c:v>1.8539099999999999</c:v>
                </c:pt>
                <c:pt idx="5">
                  <c:v>3.1266400000000001</c:v>
                </c:pt>
                <c:pt idx="6">
                  <c:v>4.3429999999999996E-2</c:v>
                </c:pt>
                <c:pt idx="7">
                  <c:v>3.3261400000000001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19.401859999999999</c:v>
                </c:pt>
                <c:pt idx="1">
                  <c:v>12.010269999999998</c:v>
                </c:pt>
                <c:pt idx="2">
                  <c:v>2.3037900000000002</c:v>
                </c:pt>
                <c:pt idx="3">
                  <c:v>12.0815</c:v>
                </c:pt>
                <c:pt idx="4">
                  <c:v>9.9241300000000017</c:v>
                </c:pt>
                <c:pt idx="5">
                  <c:v>3.8929299999999998</c:v>
                </c:pt>
                <c:pt idx="6">
                  <c:v>11.04984</c:v>
                </c:pt>
                <c:pt idx="7">
                  <c:v>4.1679599999999999</c:v>
                </c:pt>
                <c:pt idx="8">
                  <c:v>1.68632</c:v>
                </c:pt>
                <c:pt idx="9">
                  <c:v>2.8358099999999999</c:v>
                </c:pt>
                <c:pt idx="10">
                  <c:v>14.019470000000002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0.1969462944615317</c:v>
                </c:pt>
                <c:pt idx="1">
                  <c:v>0.80305370553846822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19.401859999999999</c:v>
                </c:pt>
                <c:pt idx="1">
                  <c:v>12.010269999999998</c:v>
                </c:pt>
                <c:pt idx="2">
                  <c:v>2.3037900000000002</c:v>
                </c:pt>
                <c:pt idx="3">
                  <c:v>12.0815</c:v>
                </c:pt>
                <c:pt idx="4">
                  <c:v>9.9241300000000017</c:v>
                </c:pt>
                <c:pt idx="5">
                  <c:v>3.8929299999999998</c:v>
                </c:pt>
                <c:pt idx="6">
                  <c:v>11.04984</c:v>
                </c:pt>
                <c:pt idx="7">
                  <c:v>4.1679599999999999</c:v>
                </c:pt>
                <c:pt idx="8">
                  <c:v>1.68632</c:v>
                </c:pt>
                <c:pt idx="9">
                  <c:v>2.8358099999999999</c:v>
                </c:pt>
                <c:pt idx="10">
                  <c:v>14.019470000000002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0.51773999999999998</c:v>
                </c:pt>
                <c:pt idx="1">
                  <c:v>0.73490999999999995</c:v>
                </c:pt>
                <c:pt idx="2">
                  <c:v>1.3595900000000001</c:v>
                </c:pt>
                <c:pt idx="3">
                  <c:v>2.8225599999999997</c:v>
                </c:pt>
                <c:pt idx="4">
                  <c:v>1.3451</c:v>
                </c:pt>
                <c:pt idx="5">
                  <c:v>0.53855999999999993</c:v>
                </c:pt>
                <c:pt idx="6">
                  <c:v>0.34338999999999997</c:v>
                </c:pt>
                <c:pt idx="8">
                  <c:v>0.27206999999999998</c:v>
                </c:pt>
                <c:pt idx="9">
                  <c:v>0.19717999999999999</c:v>
                </c:pt>
                <c:pt idx="10">
                  <c:v>0.56577999999999995</c:v>
                </c:pt>
                <c:pt idx="11">
                  <c:v>2.2667299999999999</c:v>
                </c:pt>
                <c:pt idx="12">
                  <c:v>2.8204400000000001</c:v>
                </c:pt>
                <c:pt idx="13">
                  <c:v>0.91048000000000007</c:v>
                </c:pt>
                <c:pt idx="14">
                  <c:v>6.4372800000000003</c:v>
                </c:pt>
                <c:pt idx="16">
                  <c:v>0.7898099999999999</c:v>
                </c:pt>
                <c:pt idx="17">
                  <c:v>0.93209000000000009</c:v>
                </c:pt>
                <c:pt idx="18">
                  <c:v>1.9253600000000002</c:v>
                </c:pt>
                <c:pt idx="19">
                  <c:v>5.0892800000000005</c:v>
                </c:pt>
                <c:pt idx="20">
                  <c:v>4.16554</c:v>
                </c:pt>
                <c:pt idx="21">
                  <c:v>1.4490399999999999</c:v>
                </c:pt>
                <c:pt idx="22">
                  <c:v>6.7806800000000003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5.2579244999999997E-2</c:v>
                  </c:pt>
                  <c:pt idx="1">
                    <c:v>6.7897024E-2</c:v>
                  </c:pt>
                  <c:pt idx="2">
                    <c:v>0.54543285057311686</c:v>
                  </c:pt>
                  <c:pt idx="3">
                    <c:v>0.73531313824346367</c:v>
                  </c:pt>
                  <c:pt idx="4">
                    <c:v>0.30470448000000006</c:v>
                  </c:pt>
                  <c:pt idx="5">
                    <c:v>0.15057666</c:v>
                  </c:pt>
                  <c:pt idx="6">
                    <c:v>0.15493915574235925</c:v>
                  </c:pt>
                  <c:pt idx="8">
                    <c:v>1.2440324259999997</c:v>
                  </c:pt>
                  <c:pt idx="9">
                    <c:v>0.76028015699999996</c:v>
                  </c:pt>
                  <c:pt idx="10">
                    <c:v>1.1104101999037412</c:v>
                  </c:pt>
                  <c:pt idx="11">
                    <c:v>0.84768085062261378</c:v>
                  </c:pt>
                  <c:pt idx="12">
                    <c:v>0.79295903600000006</c:v>
                  </c:pt>
                  <c:pt idx="13">
                    <c:v>0.85845627400000002</c:v>
                  </c:pt>
                  <c:pt idx="14">
                    <c:v>0.82386630779359793</c:v>
                  </c:pt>
                  <c:pt idx="16">
                    <c:v>1.2505073010000001</c:v>
                  </c:pt>
                  <c:pt idx="17">
                    <c:v>0.76785654900000011</c:v>
                  </c:pt>
                  <c:pt idx="18">
                    <c:v>1.2268266616551495</c:v>
                  </c:pt>
                  <c:pt idx="19">
                    <c:v>1.1472345390757741</c:v>
                  </c:pt>
                  <c:pt idx="20">
                    <c:v>0.84872158999999991</c:v>
                  </c:pt>
                  <c:pt idx="21">
                    <c:v>0.87036707999999985</c:v>
                  </c:pt>
                  <c:pt idx="22">
                    <c:v>0.8232932872390899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5.2579244999999997E-2</c:v>
                  </c:pt>
                  <c:pt idx="1">
                    <c:v>6.7897024E-2</c:v>
                  </c:pt>
                  <c:pt idx="2">
                    <c:v>0.54543285057311686</c:v>
                  </c:pt>
                  <c:pt idx="3">
                    <c:v>0.73531313824346367</c:v>
                  </c:pt>
                  <c:pt idx="4">
                    <c:v>0.30470448000000006</c:v>
                  </c:pt>
                  <c:pt idx="5">
                    <c:v>0.15057666</c:v>
                  </c:pt>
                  <c:pt idx="6">
                    <c:v>0.15493915574235925</c:v>
                  </c:pt>
                  <c:pt idx="8">
                    <c:v>1.2440324259999997</c:v>
                  </c:pt>
                  <c:pt idx="9">
                    <c:v>0.76028015699999996</c:v>
                  </c:pt>
                  <c:pt idx="10">
                    <c:v>1.1104101999037412</c:v>
                  </c:pt>
                  <c:pt idx="11">
                    <c:v>0.84768085062261378</c:v>
                  </c:pt>
                  <c:pt idx="12">
                    <c:v>0.79295903600000006</c:v>
                  </c:pt>
                  <c:pt idx="13">
                    <c:v>0.85845627400000002</c:v>
                  </c:pt>
                  <c:pt idx="14">
                    <c:v>0.82386630779359793</c:v>
                  </c:pt>
                  <c:pt idx="16">
                    <c:v>1.2505073010000001</c:v>
                  </c:pt>
                  <c:pt idx="17">
                    <c:v>0.76785654900000011</c:v>
                  </c:pt>
                  <c:pt idx="18">
                    <c:v>1.2268266616551495</c:v>
                  </c:pt>
                  <c:pt idx="19">
                    <c:v>1.1472345390757741</c:v>
                  </c:pt>
                  <c:pt idx="20">
                    <c:v>0.84872158999999991</c:v>
                  </c:pt>
                  <c:pt idx="21">
                    <c:v>0.87036707999999985</c:v>
                  </c:pt>
                  <c:pt idx="22">
                    <c:v>0.8232932872390899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0.15909000000000001</c:v>
                </c:pt>
                <c:pt idx="1">
                  <c:v>0.13428999999999999</c:v>
                </c:pt>
                <c:pt idx="2">
                  <c:v>3.4825699999999995</c:v>
                </c:pt>
                <c:pt idx="3">
                  <c:v>7.3123399999999998</c:v>
                </c:pt>
                <c:pt idx="4">
                  <c:v>1.3744000000000001</c:v>
                </c:pt>
                <c:pt idx="5">
                  <c:v>0.25290000000000001</c:v>
                </c:pt>
                <c:pt idx="6">
                  <c:v>0.41948000000000002</c:v>
                </c:pt>
                <c:pt idx="8">
                  <c:v>9.8889699999999987</c:v>
                </c:pt>
                <c:pt idx="9">
                  <c:v>9.2830300000000001</c:v>
                </c:pt>
                <c:pt idx="10">
                  <c:v>19.944949999999999</c:v>
                </c:pt>
                <c:pt idx="11">
                  <c:v>12.224309999999999</c:v>
                </c:pt>
                <c:pt idx="12">
                  <c:v>9.4512400000000003</c:v>
                </c:pt>
                <c:pt idx="13">
                  <c:v>9.9128899999999991</c:v>
                </c:pt>
                <c:pt idx="14">
                  <c:v>9.2177999999999987</c:v>
                </c:pt>
                <c:pt idx="16">
                  <c:v>10.076610000000001</c:v>
                </c:pt>
                <c:pt idx="17">
                  <c:v>9.4447299999999998</c:v>
                </c:pt>
                <c:pt idx="18">
                  <c:v>23.52948</c:v>
                </c:pt>
                <c:pt idx="19">
                  <c:v>19.641150000000003</c:v>
                </c:pt>
                <c:pt idx="20">
                  <c:v>10.81174</c:v>
                </c:pt>
                <c:pt idx="21">
                  <c:v>10.2036</c:v>
                </c:pt>
                <c:pt idx="22">
                  <c:v>9.4455400000000012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0427520"/>
        <c:axId val="130433408"/>
      </c:barChart>
      <c:catAx>
        <c:axId val="1304275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0433408"/>
        <c:crosses val="autoZero"/>
        <c:auto val="1"/>
        <c:lblAlgn val="ctr"/>
        <c:lblOffset val="100"/>
        <c:noMultiLvlLbl val="0"/>
      </c:catAx>
      <c:valAx>
        <c:axId val="1304334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04275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0.51773999999999998</c:v>
                </c:pt>
                <c:pt idx="1">
                  <c:v>0.73490999999999995</c:v>
                </c:pt>
                <c:pt idx="2">
                  <c:v>1.3595900000000001</c:v>
                </c:pt>
                <c:pt idx="3">
                  <c:v>2.8225599999999997</c:v>
                </c:pt>
                <c:pt idx="4">
                  <c:v>1.3451</c:v>
                </c:pt>
                <c:pt idx="5">
                  <c:v>0.53855999999999993</c:v>
                </c:pt>
                <c:pt idx="6">
                  <c:v>0.34338999999999997</c:v>
                </c:pt>
                <c:pt idx="8">
                  <c:v>0.27206999999999998</c:v>
                </c:pt>
                <c:pt idx="9">
                  <c:v>0.19717999999999999</c:v>
                </c:pt>
                <c:pt idx="10">
                  <c:v>0.56577999999999995</c:v>
                </c:pt>
                <c:pt idx="11">
                  <c:v>2.2667299999999999</c:v>
                </c:pt>
                <c:pt idx="12">
                  <c:v>2.8204400000000001</c:v>
                </c:pt>
                <c:pt idx="13">
                  <c:v>0.91048000000000007</c:v>
                </c:pt>
                <c:pt idx="14">
                  <c:v>6.4372800000000003</c:v>
                </c:pt>
                <c:pt idx="16">
                  <c:v>0.7898099999999999</c:v>
                </c:pt>
                <c:pt idx="17">
                  <c:v>0.93209000000000009</c:v>
                </c:pt>
                <c:pt idx="18">
                  <c:v>1.9253600000000002</c:v>
                </c:pt>
                <c:pt idx="19">
                  <c:v>5.0892800000000005</c:v>
                </c:pt>
                <c:pt idx="20">
                  <c:v>4.16554</c:v>
                </c:pt>
                <c:pt idx="21">
                  <c:v>1.4490399999999999</c:v>
                </c:pt>
                <c:pt idx="22">
                  <c:v>6.7806800000000003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5.2579244999999997E-2</c:v>
                  </c:pt>
                  <c:pt idx="1">
                    <c:v>6.7897024E-2</c:v>
                  </c:pt>
                  <c:pt idx="2">
                    <c:v>0.54543285057311686</c:v>
                  </c:pt>
                  <c:pt idx="3">
                    <c:v>0.73531313824346367</c:v>
                  </c:pt>
                  <c:pt idx="4">
                    <c:v>0.30470448000000006</c:v>
                  </c:pt>
                  <c:pt idx="5">
                    <c:v>0.15057666</c:v>
                  </c:pt>
                  <c:pt idx="6">
                    <c:v>0.15493915574235925</c:v>
                  </c:pt>
                  <c:pt idx="8">
                    <c:v>1.2440324259999997</c:v>
                  </c:pt>
                  <c:pt idx="9">
                    <c:v>0.76028015699999996</c:v>
                  </c:pt>
                  <c:pt idx="10">
                    <c:v>1.1104101999037412</c:v>
                  </c:pt>
                  <c:pt idx="11">
                    <c:v>0.84768085062261378</c:v>
                  </c:pt>
                  <c:pt idx="12">
                    <c:v>0.79295903600000006</c:v>
                  </c:pt>
                  <c:pt idx="13">
                    <c:v>0.85845627400000002</c:v>
                  </c:pt>
                  <c:pt idx="14">
                    <c:v>0.82386630779359793</c:v>
                  </c:pt>
                  <c:pt idx="16">
                    <c:v>1.2505073010000001</c:v>
                  </c:pt>
                  <c:pt idx="17">
                    <c:v>0.76785654900000011</c:v>
                  </c:pt>
                  <c:pt idx="18">
                    <c:v>1.2268266616551495</c:v>
                  </c:pt>
                  <c:pt idx="19">
                    <c:v>1.1472345390757741</c:v>
                  </c:pt>
                  <c:pt idx="20">
                    <c:v>0.84872158999999991</c:v>
                  </c:pt>
                  <c:pt idx="21">
                    <c:v>0.87036707999999985</c:v>
                  </c:pt>
                  <c:pt idx="22">
                    <c:v>0.8232932872390899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5.2579244999999997E-2</c:v>
                  </c:pt>
                  <c:pt idx="1">
                    <c:v>6.7897024E-2</c:v>
                  </c:pt>
                  <c:pt idx="2">
                    <c:v>0.54543285057311686</c:v>
                  </c:pt>
                  <c:pt idx="3">
                    <c:v>0.73531313824346367</c:v>
                  </c:pt>
                  <c:pt idx="4">
                    <c:v>0.30470448000000006</c:v>
                  </c:pt>
                  <c:pt idx="5">
                    <c:v>0.15057666</c:v>
                  </c:pt>
                  <c:pt idx="6">
                    <c:v>0.15493915574235925</c:v>
                  </c:pt>
                  <c:pt idx="8">
                    <c:v>1.2440324259999997</c:v>
                  </c:pt>
                  <c:pt idx="9">
                    <c:v>0.76028015699999996</c:v>
                  </c:pt>
                  <c:pt idx="10">
                    <c:v>1.1104101999037412</c:v>
                  </c:pt>
                  <c:pt idx="11">
                    <c:v>0.84768085062261378</c:v>
                  </c:pt>
                  <c:pt idx="12">
                    <c:v>0.79295903600000006</c:v>
                  </c:pt>
                  <c:pt idx="13">
                    <c:v>0.85845627400000002</c:v>
                  </c:pt>
                  <c:pt idx="14">
                    <c:v>0.82386630779359793</c:v>
                  </c:pt>
                  <c:pt idx="16">
                    <c:v>1.2505073010000001</c:v>
                  </c:pt>
                  <c:pt idx="17">
                    <c:v>0.76785654900000011</c:v>
                  </c:pt>
                  <c:pt idx="18">
                    <c:v>1.2268266616551495</c:v>
                  </c:pt>
                  <c:pt idx="19">
                    <c:v>1.1472345390757741</c:v>
                  </c:pt>
                  <c:pt idx="20">
                    <c:v>0.84872158999999991</c:v>
                  </c:pt>
                  <c:pt idx="21">
                    <c:v>0.87036707999999985</c:v>
                  </c:pt>
                  <c:pt idx="22">
                    <c:v>0.8232932872390899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0.15909000000000001</c:v>
                </c:pt>
                <c:pt idx="1">
                  <c:v>0.13428999999999999</c:v>
                </c:pt>
                <c:pt idx="2">
                  <c:v>3.4825699999999995</c:v>
                </c:pt>
                <c:pt idx="3">
                  <c:v>7.3123399999999998</c:v>
                </c:pt>
                <c:pt idx="4">
                  <c:v>1.3744000000000001</c:v>
                </c:pt>
                <c:pt idx="5">
                  <c:v>0.25290000000000001</c:v>
                </c:pt>
                <c:pt idx="6">
                  <c:v>0.41948000000000002</c:v>
                </c:pt>
                <c:pt idx="8">
                  <c:v>9.8889699999999987</c:v>
                </c:pt>
                <c:pt idx="9">
                  <c:v>9.2830300000000001</c:v>
                </c:pt>
                <c:pt idx="10">
                  <c:v>19.944949999999999</c:v>
                </c:pt>
                <c:pt idx="11">
                  <c:v>12.224309999999999</c:v>
                </c:pt>
                <c:pt idx="12">
                  <c:v>9.4512400000000003</c:v>
                </c:pt>
                <c:pt idx="13">
                  <c:v>9.9128899999999991</c:v>
                </c:pt>
                <c:pt idx="14">
                  <c:v>9.2177999999999987</c:v>
                </c:pt>
                <c:pt idx="16">
                  <c:v>10.076610000000001</c:v>
                </c:pt>
                <c:pt idx="17">
                  <c:v>9.4447299999999998</c:v>
                </c:pt>
                <c:pt idx="18">
                  <c:v>23.52948</c:v>
                </c:pt>
                <c:pt idx="19">
                  <c:v>19.641150000000003</c:v>
                </c:pt>
                <c:pt idx="20">
                  <c:v>10.81174</c:v>
                </c:pt>
                <c:pt idx="21">
                  <c:v>10.2036</c:v>
                </c:pt>
                <c:pt idx="22">
                  <c:v>9.4455400000000012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0517248"/>
        <c:axId val="130527232"/>
      </c:barChart>
      <c:catAx>
        <c:axId val="1305172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130527232"/>
        <c:crosses val="autoZero"/>
        <c:auto val="1"/>
        <c:lblAlgn val="ctr"/>
        <c:lblOffset val="100"/>
        <c:noMultiLvlLbl val="0"/>
      </c:catAx>
      <c:valAx>
        <c:axId val="1305272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3051724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0.61836000000000002</c:v>
                </c:pt>
                <c:pt idx="1">
                  <c:v>0.17818999999999999</c:v>
                </c:pt>
                <c:pt idx="2">
                  <c:v>0.9368200000000001</c:v>
                </c:pt>
                <c:pt idx="3">
                  <c:v>0.68380999999999992</c:v>
                </c:pt>
                <c:pt idx="4">
                  <c:v>1.45126</c:v>
                </c:pt>
                <c:pt idx="5">
                  <c:v>1.83744</c:v>
                </c:pt>
                <c:pt idx="6">
                  <c:v>1.6838</c:v>
                </c:pt>
                <c:pt idx="7">
                  <c:v>0.22236</c:v>
                </c:pt>
                <c:pt idx="8">
                  <c:v>4.981E-2</c:v>
                </c:pt>
                <c:pt idx="10">
                  <c:v>0.44400000000000001</c:v>
                </c:pt>
                <c:pt idx="11">
                  <c:v>0.43995999999999996</c:v>
                </c:pt>
                <c:pt idx="12">
                  <c:v>0.92037999999999998</c:v>
                </c:pt>
                <c:pt idx="13">
                  <c:v>1.2947200000000001</c:v>
                </c:pt>
                <c:pt idx="14">
                  <c:v>5.7720600000000006</c:v>
                </c:pt>
                <c:pt idx="15">
                  <c:v>3.0894400000000002</c:v>
                </c:pt>
                <c:pt idx="16">
                  <c:v>1.1696900000000001</c:v>
                </c:pt>
                <c:pt idx="17">
                  <c:v>0.25502000000000002</c:v>
                </c:pt>
                <c:pt idx="18">
                  <c:v>8.4709999999999994E-2</c:v>
                </c:pt>
                <c:pt idx="20">
                  <c:v>1.0623499999999999</c:v>
                </c:pt>
                <c:pt idx="21">
                  <c:v>0.61814000000000002</c:v>
                </c:pt>
                <c:pt idx="22">
                  <c:v>1.8572</c:v>
                </c:pt>
                <c:pt idx="23">
                  <c:v>1.9785299999999999</c:v>
                </c:pt>
                <c:pt idx="24">
                  <c:v>7.2233100000000006</c:v>
                </c:pt>
                <c:pt idx="25">
                  <c:v>4.9268799999999997</c:v>
                </c:pt>
                <c:pt idx="26">
                  <c:v>2.8534800000000002</c:v>
                </c:pt>
                <c:pt idx="27">
                  <c:v>0.47737999999999997</c:v>
                </c:pt>
                <c:pt idx="28">
                  <c:v>0.13452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5.7269123999999998E-2</c:v>
                  </c:pt>
                  <c:pt idx="1">
                    <c:v>8.1892260000000008E-2</c:v>
                  </c:pt>
                  <c:pt idx="2">
                    <c:v>0.31672289600000003</c:v>
                  </c:pt>
                  <c:pt idx="3">
                    <c:v>0.374039552</c:v>
                  </c:pt>
                  <c:pt idx="4">
                    <c:v>0.48348832999999997</c:v>
                  </c:pt>
                  <c:pt idx="5">
                    <c:v>0.49811900399999998</c:v>
                  </c:pt>
                  <c:pt idx="6">
                    <c:v>0.39559542300000006</c:v>
                  </c:pt>
                  <c:pt idx="7">
                    <c:v>0.17703839999999998</c:v>
                  </c:pt>
                  <c:pt idx="8">
                    <c:v>2.2925409000000001E-2</c:v>
                  </c:pt>
                  <c:pt idx="10">
                    <c:v>1.3502218739999998</c:v>
                  </c:pt>
                  <c:pt idx="11">
                    <c:v>0.83625607999999996</c:v>
                  </c:pt>
                  <c:pt idx="12">
                    <c:v>0.82278779200000007</c:v>
                  </c:pt>
                  <c:pt idx="13">
                    <c:v>0.60552112999999996</c:v>
                  </c:pt>
                  <c:pt idx="14">
                    <c:v>0.69819596000000006</c:v>
                  </c:pt>
                  <c:pt idx="15">
                    <c:v>0.62517292999999996</c:v>
                  </c:pt>
                  <c:pt idx="16">
                    <c:v>0.75489846800000004</c:v>
                  </c:pt>
                  <c:pt idx="17">
                    <c:v>0.59524615199999997</c:v>
                  </c:pt>
                  <c:pt idx="18">
                    <c:v>0.40553957599999996</c:v>
                  </c:pt>
                  <c:pt idx="20">
                    <c:v>1.3575562560000001</c:v>
                  </c:pt>
                  <c:pt idx="21">
                    <c:v>0.84461422399999986</c:v>
                  </c:pt>
                  <c:pt idx="22">
                    <c:v>0.87684863000000002</c:v>
                  </c:pt>
                  <c:pt idx="23">
                    <c:v>0.71408786400000002</c:v>
                  </c:pt>
                  <c:pt idx="24">
                    <c:v>0.83780657099999989</c:v>
                  </c:pt>
                  <c:pt idx="25">
                    <c:v>0.80448073200000014</c:v>
                  </c:pt>
                  <c:pt idx="26">
                    <c:v>0.83469951500000006</c:v>
                  </c:pt>
                  <c:pt idx="27">
                    <c:v>0.61703347200000003</c:v>
                  </c:pt>
                  <c:pt idx="28">
                    <c:v>0.40900260000000005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5.7269123999999998E-2</c:v>
                  </c:pt>
                  <c:pt idx="1">
                    <c:v>8.1892260000000008E-2</c:v>
                  </c:pt>
                  <c:pt idx="2">
                    <c:v>0.31672289600000003</c:v>
                  </c:pt>
                  <c:pt idx="3">
                    <c:v>0.374039552</c:v>
                  </c:pt>
                  <c:pt idx="4">
                    <c:v>0.48348832999999997</c:v>
                  </c:pt>
                  <c:pt idx="5">
                    <c:v>0.49811900399999998</c:v>
                  </c:pt>
                  <c:pt idx="6">
                    <c:v>0.39559542300000006</c:v>
                  </c:pt>
                  <c:pt idx="7">
                    <c:v>0.17703839999999998</c:v>
                  </c:pt>
                  <c:pt idx="8">
                    <c:v>2.2925409000000001E-2</c:v>
                  </c:pt>
                  <c:pt idx="10">
                    <c:v>1.3502218739999998</c:v>
                  </c:pt>
                  <c:pt idx="11">
                    <c:v>0.83625607999999996</c:v>
                  </c:pt>
                  <c:pt idx="12">
                    <c:v>0.82278779200000007</c:v>
                  </c:pt>
                  <c:pt idx="13">
                    <c:v>0.60552112999999996</c:v>
                  </c:pt>
                  <c:pt idx="14">
                    <c:v>0.69819596000000006</c:v>
                  </c:pt>
                  <c:pt idx="15">
                    <c:v>0.62517292999999996</c:v>
                  </c:pt>
                  <c:pt idx="16">
                    <c:v>0.75489846800000004</c:v>
                  </c:pt>
                  <c:pt idx="17">
                    <c:v>0.59524615199999997</c:v>
                  </c:pt>
                  <c:pt idx="18">
                    <c:v>0.40553957599999996</c:v>
                  </c:pt>
                  <c:pt idx="20">
                    <c:v>1.3575562560000001</c:v>
                  </c:pt>
                  <c:pt idx="21">
                    <c:v>0.84461422399999986</c:v>
                  </c:pt>
                  <c:pt idx="22">
                    <c:v>0.87684863000000002</c:v>
                  </c:pt>
                  <c:pt idx="23">
                    <c:v>0.71408786400000002</c:v>
                  </c:pt>
                  <c:pt idx="24">
                    <c:v>0.83780657099999989</c:v>
                  </c:pt>
                  <c:pt idx="25">
                    <c:v>0.80448073200000014</c:v>
                  </c:pt>
                  <c:pt idx="26">
                    <c:v>0.83469951500000006</c:v>
                  </c:pt>
                  <c:pt idx="27">
                    <c:v>0.61703347200000003</c:v>
                  </c:pt>
                  <c:pt idx="28">
                    <c:v>0.40900260000000005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0.17918999999999999</c:v>
                </c:pt>
                <c:pt idx="1">
                  <c:v>0.21636000000000002</c:v>
                </c:pt>
                <c:pt idx="2">
                  <c:v>1.28176</c:v>
                </c:pt>
                <c:pt idx="3">
                  <c:v>1.8852800000000001</c:v>
                </c:pt>
                <c:pt idx="4">
                  <c:v>3.3459400000000001</c:v>
                </c:pt>
                <c:pt idx="5">
                  <c:v>3.37479</c:v>
                </c:pt>
                <c:pt idx="6">
                  <c:v>2.17719</c:v>
                </c:pt>
                <c:pt idx="7">
                  <c:v>0.63227999999999995</c:v>
                </c:pt>
                <c:pt idx="8">
                  <c:v>4.2290000000000001E-2</c:v>
                </c:pt>
                <c:pt idx="10">
                  <c:v>13.250459999999999</c:v>
                </c:pt>
                <c:pt idx="11">
                  <c:v>13.2319</c:v>
                </c:pt>
                <c:pt idx="12">
                  <c:v>11.459440000000001</c:v>
                </c:pt>
                <c:pt idx="13">
                  <c:v>7.3218999999999994</c:v>
                </c:pt>
                <c:pt idx="14">
                  <c:v>11.334350000000001</c:v>
                </c:pt>
                <c:pt idx="15">
                  <c:v>7.2948999999999993</c:v>
                </c:pt>
                <c:pt idx="16">
                  <c:v>8.9655400000000007</c:v>
                </c:pt>
                <c:pt idx="17">
                  <c:v>5.1941199999999998</c:v>
                </c:pt>
                <c:pt idx="18">
                  <c:v>1.8705699999999998</c:v>
                </c:pt>
                <c:pt idx="20">
                  <c:v>13.46782</c:v>
                </c:pt>
                <c:pt idx="21">
                  <c:v>13.492239999999999</c:v>
                </c:pt>
                <c:pt idx="22">
                  <c:v>12.78205</c:v>
                </c:pt>
                <c:pt idx="23">
                  <c:v>9.2618399999999994</c:v>
                </c:pt>
                <c:pt idx="24">
                  <c:v>14.776129999999998</c:v>
                </c:pt>
                <c:pt idx="25">
                  <c:v>10.755090000000001</c:v>
                </c:pt>
                <c:pt idx="26">
                  <c:v>10.85435</c:v>
                </c:pt>
                <c:pt idx="27">
                  <c:v>5.8431199999999999</c:v>
                </c:pt>
                <c:pt idx="28">
                  <c:v>1.9202000000000001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261312"/>
        <c:axId val="123262848"/>
      </c:barChart>
      <c:catAx>
        <c:axId val="1232613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262848"/>
        <c:crosses val="autoZero"/>
        <c:auto val="1"/>
        <c:lblAlgn val="ctr"/>
        <c:lblOffset val="100"/>
        <c:noMultiLvlLbl val="0"/>
      </c:catAx>
      <c:valAx>
        <c:axId val="1232628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2613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0.61836000000000002</c:v>
                </c:pt>
                <c:pt idx="1">
                  <c:v>0.17818999999999999</c:v>
                </c:pt>
                <c:pt idx="2">
                  <c:v>0.9368200000000001</c:v>
                </c:pt>
                <c:pt idx="3">
                  <c:v>0.68380999999999992</c:v>
                </c:pt>
                <c:pt idx="4">
                  <c:v>1.45126</c:v>
                </c:pt>
                <c:pt idx="5">
                  <c:v>1.83744</c:v>
                </c:pt>
                <c:pt idx="6">
                  <c:v>1.6838</c:v>
                </c:pt>
                <c:pt idx="7">
                  <c:v>0.22236</c:v>
                </c:pt>
                <c:pt idx="8">
                  <c:v>4.981E-2</c:v>
                </c:pt>
                <c:pt idx="10">
                  <c:v>0.44400000000000001</c:v>
                </c:pt>
                <c:pt idx="11">
                  <c:v>0.43995999999999996</c:v>
                </c:pt>
                <c:pt idx="12">
                  <c:v>0.92037999999999998</c:v>
                </c:pt>
                <c:pt idx="13">
                  <c:v>1.2947200000000001</c:v>
                </c:pt>
                <c:pt idx="14">
                  <c:v>5.7720600000000006</c:v>
                </c:pt>
                <c:pt idx="15">
                  <c:v>3.0894400000000002</c:v>
                </c:pt>
                <c:pt idx="16">
                  <c:v>1.1696900000000001</c:v>
                </c:pt>
                <c:pt idx="17">
                  <c:v>0.25502000000000002</c:v>
                </c:pt>
                <c:pt idx="18">
                  <c:v>8.4709999999999994E-2</c:v>
                </c:pt>
                <c:pt idx="20">
                  <c:v>1.0623499999999999</c:v>
                </c:pt>
                <c:pt idx="21">
                  <c:v>0.61814000000000002</c:v>
                </c:pt>
                <c:pt idx="22">
                  <c:v>1.8572</c:v>
                </c:pt>
                <c:pt idx="23">
                  <c:v>1.9785299999999999</c:v>
                </c:pt>
                <c:pt idx="24">
                  <c:v>7.2233100000000006</c:v>
                </c:pt>
                <c:pt idx="25">
                  <c:v>4.9268799999999997</c:v>
                </c:pt>
                <c:pt idx="26">
                  <c:v>2.8534800000000002</c:v>
                </c:pt>
                <c:pt idx="27">
                  <c:v>0.47737999999999997</c:v>
                </c:pt>
                <c:pt idx="28">
                  <c:v>0.13452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5.7269123999999998E-2</c:v>
                  </c:pt>
                  <c:pt idx="1">
                    <c:v>8.1892260000000008E-2</c:v>
                  </c:pt>
                  <c:pt idx="2">
                    <c:v>0.31672289600000003</c:v>
                  </c:pt>
                  <c:pt idx="3">
                    <c:v>0.374039552</c:v>
                  </c:pt>
                  <c:pt idx="4">
                    <c:v>0.48348832999999997</c:v>
                  </c:pt>
                  <c:pt idx="5">
                    <c:v>0.49811900399999998</c:v>
                  </c:pt>
                  <c:pt idx="6">
                    <c:v>0.39559542300000006</c:v>
                  </c:pt>
                  <c:pt idx="7">
                    <c:v>0.17703839999999998</c:v>
                  </c:pt>
                  <c:pt idx="8">
                    <c:v>2.2925409000000001E-2</c:v>
                  </c:pt>
                  <c:pt idx="10">
                    <c:v>1.3502218739999998</c:v>
                  </c:pt>
                  <c:pt idx="11">
                    <c:v>0.83625607999999996</c:v>
                  </c:pt>
                  <c:pt idx="12">
                    <c:v>0.82278779200000007</c:v>
                  </c:pt>
                  <c:pt idx="13">
                    <c:v>0.60552112999999996</c:v>
                  </c:pt>
                  <c:pt idx="14">
                    <c:v>0.69819596000000006</c:v>
                  </c:pt>
                  <c:pt idx="15">
                    <c:v>0.62517292999999996</c:v>
                  </c:pt>
                  <c:pt idx="16">
                    <c:v>0.75489846800000004</c:v>
                  </c:pt>
                  <c:pt idx="17">
                    <c:v>0.59524615199999997</c:v>
                  </c:pt>
                  <c:pt idx="18">
                    <c:v>0.40553957599999996</c:v>
                  </c:pt>
                  <c:pt idx="20">
                    <c:v>1.3575562560000001</c:v>
                  </c:pt>
                  <c:pt idx="21">
                    <c:v>0.84461422399999986</c:v>
                  </c:pt>
                  <c:pt idx="22">
                    <c:v>0.87684863000000002</c:v>
                  </c:pt>
                  <c:pt idx="23">
                    <c:v>0.71408786400000002</c:v>
                  </c:pt>
                  <c:pt idx="24">
                    <c:v>0.83780657099999989</c:v>
                  </c:pt>
                  <c:pt idx="25">
                    <c:v>0.80448073200000014</c:v>
                  </c:pt>
                  <c:pt idx="26">
                    <c:v>0.83469951500000006</c:v>
                  </c:pt>
                  <c:pt idx="27">
                    <c:v>0.61703347200000003</c:v>
                  </c:pt>
                  <c:pt idx="28">
                    <c:v>0.40900260000000005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5.7269123999999998E-2</c:v>
                  </c:pt>
                  <c:pt idx="1">
                    <c:v>8.1892260000000008E-2</c:v>
                  </c:pt>
                  <c:pt idx="2">
                    <c:v>0.31672289600000003</c:v>
                  </c:pt>
                  <c:pt idx="3">
                    <c:v>0.374039552</c:v>
                  </c:pt>
                  <c:pt idx="4">
                    <c:v>0.48348832999999997</c:v>
                  </c:pt>
                  <c:pt idx="5">
                    <c:v>0.49811900399999998</c:v>
                  </c:pt>
                  <c:pt idx="6">
                    <c:v>0.39559542300000006</c:v>
                  </c:pt>
                  <c:pt idx="7">
                    <c:v>0.17703839999999998</c:v>
                  </c:pt>
                  <c:pt idx="8">
                    <c:v>2.2925409000000001E-2</c:v>
                  </c:pt>
                  <c:pt idx="10">
                    <c:v>1.3502218739999998</c:v>
                  </c:pt>
                  <c:pt idx="11">
                    <c:v>0.83625607999999996</c:v>
                  </c:pt>
                  <c:pt idx="12">
                    <c:v>0.82278779200000007</c:v>
                  </c:pt>
                  <c:pt idx="13">
                    <c:v>0.60552112999999996</c:v>
                  </c:pt>
                  <c:pt idx="14">
                    <c:v>0.69819596000000006</c:v>
                  </c:pt>
                  <c:pt idx="15">
                    <c:v>0.62517292999999996</c:v>
                  </c:pt>
                  <c:pt idx="16">
                    <c:v>0.75489846800000004</c:v>
                  </c:pt>
                  <c:pt idx="17">
                    <c:v>0.59524615199999997</c:v>
                  </c:pt>
                  <c:pt idx="18">
                    <c:v>0.40553957599999996</c:v>
                  </c:pt>
                  <c:pt idx="20">
                    <c:v>1.3575562560000001</c:v>
                  </c:pt>
                  <c:pt idx="21">
                    <c:v>0.84461422399999986</c:v>
                  </c:pt>
                  <c:pt idx="22">
                    <c:v>0.87684863000000002</c:v>
                  </c:pt>
                  <c:pt idx="23">
                    <c:v>0.71408786400000002</c:v>
                  </c:pt>
                  <c:pt idx="24">
                    <c:v>0.83780657099999989</c:v>
                  </c:pt>
                  <c:pt idx="25">
                    <c:v>0.80448073200000014</c:v>
                  </c:pt>
                  <c:pt idx="26">
                    <c:v>0.83469951500000006</c:v>
                  </c:pt>
                  <c:pt idx="27">
                    <c:v>0.61703347200000003</c:v>
                  </c:pt>
                  <c:pt idx="28">
                    <c:v>0.40900260000000005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0.17918999999999999</c:v>
                </c:pt>
                <c:pt idx="1">
                  <c:v>0.21636000000000002</c:v>
                </c:pt>
                <c:pt idx="2">
                  <c:v>1.28176</c:v>
                </c:pt>
                <c:pt idx="3">
                  <c:v>1.8852800000000001</c:v>
                </c:pt>
                <c:pt idx="4">
                  <c:v>3.3459400000000001</c:v>
                </c:pt>
                <c:pt idx="5">
                  <c:v>3.37479</c:v>
                </c:pt>
                <c:pt idx="6">
                  <c:v>2.17719</c:v>
                </c:pt>
                <c:pt idx="7">
                  <c:v>0.63227999999999995</c:v>
                </c:pt>
                <c:pt idx="8">
                  <c:v>4.2290000000000001E-2</c:v>
                </c:pt>
                <c:pt idx="10">
                  <c:v>13.250459999999999</c:v>
                </c:pt>
                <c:pt idx="11">
                  <c:v>13.2319</c:v>
                </c:pt>
                <c:pt idx="12">
                  <c:v>11.459440000000001</c:v>
                </c:pt>
                <c:pt idx="13">
                  <c:v>7.3218999999999994</c:v>
                </c:pt>
                <c:pt idx="14">
                  <c:v>11.334350000000001</c:v>
                </c:pt>
                <c:pt idx="15">
                  <c:v>7.2948999999999993</c:v>
                </c:pt>
                <c:pt idx="16">
                  <c:v>8.9655400000000007</c:v>
                </c:pt>
                <c:pt idx="17">
                  <c:v>5.1941199999999998</c:v>
                </c:pt>
                <c:pt idx="18">
                  <c:v>1.8705699999999998</c:v>
                </c:pt>
                <c:pt idx="20">
                  <c:v>13.46782</c:v>
                </c:pt>
                <c:pt idx="21">
                  <c:v>13.492239999999999</c:v>
                </c:pt>
                <c:pt idx="22">
                  <c:v>12.78205</c:v>
                </c:pt>
                <c:pt idx="23">
                  <c:v>9.2618399999999994</c:v>
                </c:pt>
                <c:pt idx="24">
                  <c:v>14.776129999999998</c:v>
                </c:pt>
                <c:pt idx="25">
                  <c:v>10.755090000000001</c:v>
                </c:pt>
                <c:pt idx="26">
                  <c:v>10.85435</c:v>
                </c:pt>
                <c:pt idx="27">
                  <c:v>5.8431199999999999</c:v>
                </c:pt>
                <c:pt idx="28">
                  <c:v>1.9202000000000001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0723840"/>
        <c:axId val="130725376"/>
      </c:barChart>
      <c:catAx>
        <c:axId val="1307238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0725376"/>
        <c:crosses val="autoZero"/>
        <c:auto val="1"/>
        <c:lblAlgn val="ctr"/>
        <c:lblOffset val="100"/>
        <c:noMultiLvlLbl val="0"/>
      </c:catAx>
      <c:valAx>
        <c:axId val="1307253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072384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88.97877141612264</c:v>
                </c:pt>
                <c:pt idx="1">
                  <c:v>93.393150000000006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25.320745733499109</c:v>
                </c:pt>
                <c:pt idx="1">
                  <c:v>20.796909999999997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0919808"/>
        <c:axId val="130925696"/>
      </c:barChart>
      <c:catAx>
        <c:axId val="130919808"/>
        <c:scaling>
          <c:orientation val="maxMin"/>
        </c:scaling>
        <c:delete val="0"/>
        <c:axPos val="l"/>
        <c:majorTickMark val="out"/>
        <c:minorTickMark val="none"/>
        <c:tickLblPos val="nextTo"/>
        <c:crossAx val="130925696"/>
        <c:crosses val="autoZero"/>
        <c:auto val="1"/>
        <c:lblAlgn val="ctr"/>
        <c:lblOffset val="100"/>
        <c:noMultiLvlLbl val="0"/>
      </c:catAx>
      <c:valAx>
        <c:axId val="1309256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09198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88.97877141612264</c:v>
                </c:pt>
                <c:pt idx="1">
                  <c:v>93.393150000000006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25.320745733499109</c:v>
                </c:pt>
                <c:pt idx="1">
                  <c:v>20.796909999999997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1222144"/>
        <c:axId val="131240320"/>
      </c:barChart>
      <c:catAx>
        <c:axId val="131222144"/>
        <c:scaling>
          <c:orientation val="maxMin"/>
        </c:scaling>
        <c:delete val="0"/>
        <c:axPos val="l"/>
        <c:majorTickMark val="out"/>
        <c:minorTickMark val="none"/>
        <c:tickLblPos val="nextTo"/>
        <c:crossAx val="131240320"/>
        <c:crosses val="autoZero"/>
        <c:auto val="1"/>
        <c:lblAlgn val="ctr"/>
        <c:lblOffset val="100"/>
        <c:noMultiLvlLbl val="0"/>
      </c:catAx>
      <c:valAx>
        <c:axId val="1312403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12221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36.680999999999997</c:v>
                </c:pt>
                <c:pt idx="1">
                  <c:v>2004.5210000000002</c:v>
                </c:pt>
                <c:pt idx="2">
                  <c:v>960.03899999999999</c:v>
                </c:pt>
                <c:pt idx="3">
                  <c:v>769.11500000000001</c:v>
                </c:pt>
                <c:pt idx="4">
                  <c:v>673.1640000000001</c:v>
                </c:pt>
                <c:pt idx="5">
                  <c:v>1219.8050000000001</c:v>
                </c:pt>
                <c:pt idx="6">
                  <c:v>19.393999999999998</c:v>
                </c:pt>
                <c:pt idx="7">
                  <c:v>1208.6220000000001</c:v>
                </c:pt>
                <c:pt idx="8">
                  <c:v>7810.0700000000006</c:v>
                </c:pt>
                <c:pt idx="9">
                  <c:v>3643.6869999999999</c:v>
                </c:pt>
                <c:pt idx="10">
                  <c:v>498.952</c:v>
                </c:pt>
                <c:pt idx="11">
                  <c:v>3270.5929999999998</c:v>
                </c:pt>
                <c:pt idx="12">
                  <c:v>1423.7370000000001</c:v>
                </c:pt>
                <c:pt idx="13">
                  <c:v>1147.087</c:v>
                </c:pt>
                <c:pt idx="14">
                  <c:v>851.63200000000006</c:v>
                </c:pt>
                <c:pt idx="15">
                  <c:v>231.55099999999999</c:v>
                </c:pt>
                <c:pt idx="16">
                  <c:v>700.47500000000002</c:v>
                </c:pt>
                <c:pt idx="17">
                  <c:v>471.60199999999998</c:v>
                </c:pt>
                <c:pt idx="18">
                  <c:v>1873.0909999999999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1168896"/>
        <c:axId val="131166976"/>
      </c:barChart>
      <c:valAx>
        <c:axId val="1311669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1168896"/>
        <c:crosses val="max"/>
        <c:crossBetween val="between"/>
      </c:valAx>
      <c:catAx>
        <c:axId val="131168896"/>
        <c:scaling>
          <c:orientation val="maxMin"/>
        </c:scaling>
        <c:delete val="0"/>
        <c:axPos val="l"/>
        <c:majorTickMark val="out"/>
        <c:minorTickMark val="none"/>
        <c:tickLblPos val="nextTo"/>
        <c:crossAx val="1311669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36.680999999999997</c:v>
                </c:pt>
                <c:pt idx="1">
                  <c:v>2004.5210000000002</c:v>
                </c:pt>
                <c:pt idx="2">
                  <c:v>960.03899999999999</c:v>
                </c:pt>
                <c:pt idx="3">
                  <c:v>769.11500000000001</c:v>
                </c:pt>
                <c:pt idx="4">
                  <c:v>673.1640000000001</c:v>
                </c:pt>
                <c:pt idx="5">
                  <c:v>1219.8050000000001</c:v>
                </c:pt>
                <c:pt idx="6">
                  <c:v>19.393999999999998</c:v>
                </c:pt>
                <c:pt idx="7">
                  <c:v>1208.6220000000001</c:v>
                </c:pt>
                <c:pt idx="8">
                  <c:v>7810.0700000000006</c:v>
                </c:pt>
                <c:pt idx="9">
                  <c:v>3643.6869999999999</c:v>
                </c:pt>
                <c:pt idx="10">
                  <c:v>498.952</c:v>
                </c:pt>
                <c:pt idx="11">
                  <c:v>3270.5929999999998</c:v>
                </c:pt>
                <c:pt idx="12">
                  <c:v>1423.7370000000001</c:v>
                </c:pt>
                <c:pt idx="13">
                  <c:v>1147.087</c:v>
                </c:pt>
                <c:pt idx="14">
                  <c:v>851.63200000000006</c:v>
                </c:pt>
                <c:pt idx="15">
                  <c:v>231.55099999999999</c:v>
                </c:pt>
                <c:pt idx="16">
                  <c:v>700.47500000000002</c:v>
                </c:pt>
                <c:pt idx="17">
                  <c:v>471.60199999999998</c:v>
                </c:pt>
                <c:pt idx="18">
                  <c:v>1873.0909999999999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003904"/>
        <c:axId val="42997632"/>
      </c:barChart>
      <c:valAx>
        <c:axId val="429976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003904"/>
        <c:crosses val="max"/>
        <c:crossBetween val="between"/>
      </c:valAx>
      <c:catAx>
        <c:axId val="43003904"/>
        <c:scaling>
          <c:orientation val="maxMin"/>
        </c:scaling>
        <c:delete val="0"/>
        <c:axPos val="l"/>
        <c:majorTickMark val="out"/>
        <c:minorTickMark val="none"/>
        <c:tickLblPos val="nextTo"/>
        <c:crossAx val="429976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36.680999999999997</c:v>
                </c:pt>
                <c:pt idx="1">
                  <c:v>2004.5210000000002</c:v>
                </c:pt>
                <c:pt idx="2">
                  <c:v>960.03899999999999</c:v>
                </c:pt>
                <c:pt idx="3">
                  <c:v>769.11500000000001</c:v>
                </c:pt>
                <c:pt idx="4">
                  <c:v>673.1640000000001</c:v>
                </c:pt>
                <c:pt idx="5">
                  <c:v>1219.8050000000001</c:v>
                </c:pt>
                <c:pt idx="6">
                  <c:v>19.393999999999998</c:v>
                </c:pt>
                <c:pt idx="7">
                  <c:v>1208.6220000000001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23907.63800077952</c:v>
                </c:pt>
                <c:pt idx="1">
                  <c:v>96977.99753970874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36.680999999999997</c:v>
                </c:pt>
                <c:pt idx="1">
                  <c:v>2004.5210000000002</c:v>
                </c:pt>
                <c:pt idx="2">
                  <c:v>960.03899999999999</c:v>
                </c:pt>
                <c:pt idx="3">
                  <c:v>769.11500000000001</c:v>
                </c:pt>
                <c:pt idx="4">
                  <c:v>673.1640000000001</c:v>
                </c:pt>
                <c:pt idx="5">
                  <c:v>1219.8050000000001</c:v>
                </c:pt>
                <c:pt idx="6">
                  <c:v>19.393999999999998</c:v>
                </c:pt>
                <c:pt idx="7">
                  <c:v>1208.6220000000001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7810.0700000000006</c:v>
                </c:pt>
                <c:pt idx="1">
                  <c:v>3643.6869999999999</c:v>
                </c:pt>
                <c:pt idx="2">
                  <c:v>498.952</c:v>
                </c:pt>
                <c:pt idx="3">
                  <c:v>3270.5929999999998</c:v>
                </c:pt>
                <c:pt idx="4">
                  <c:v>1423.7370000000001</c:v>
                </c:pt>
                <c:pt idx="5">
                  <c:v>1147.087</c:v>
                </c:pt>
                <c:pt idx="6">
                  <c:v>851.63200000000006</c:v>
                </c:pt>
                <c:pt idx="7">
                  <c:v>231.55099999999999</c:v>
                </c:pt>
                <c:pt idx="8">
                  <c:v>700.47500000000002</c:v>
                </c:pt>
                <c:pt idx="9">
                  <c:v>471.60199999999998</c:v>
                </c:pt>
                <c:pt idx="10">
                  <c:v>1873.0909999999999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7810.0700000000006</c:v>
                </c:pt>
                <c:pt idx="1">
                  <c:v>3643.6869999999999</c:v>
                </c:pt>
                <c:pt idx="2">
                  <c:v>498.952</c:v>
                </c:pt>
                <c:pt idx="3">
                  <c:v>3270.5929999999998</c:v>
                </c:pt>
                <c:pt idx="4">
                  <c:v>1423.7370000000001</c:v>
                </c:pt>
                <c:pt idx="5">
                  <c:v>1147.087</c:v>
                </c:pt>
                <c:pt idx="6">
                  <c:v>851.63200000000006</c:v>
                </c:pt>
                <c:pt idx="7">
                  <c:v>231.55099999999999</c:v>
                </c:pt>
                <c:pt idx="8">
                  <c:v>700.47500000000002</c:v>
                </c:pt>
                <c:pt idx="9">
                  <c:v>471.60199999999998</c:v>
                </c:pt>
                <c:pt idx="10">
                  <c:v>1873.0909999999999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0.32200000000000001</c:v>
                </c:pt>
                <c:pt idx="1">
                  <c:v>41.838999999999999</c:v>
                </c:pt>
                <c:pt idx="2">
                  <c:v>226.292</c:v>
                </c:pt>
                <c:pt idx="3">
                  <c:v>928.33900000000006</c:v>
                </c:pt>
                <c:pt idx="4">
                  <c:v>544.83000000000004</c:v>
                </c:pt>
                <c:pt idx="5">
                  <c:v>242.67</c:v>
                </c:pt>
                <c:pt idx="6">
                  <c:v>198.96100000000001</c:v>
                </c:pt>
                <c:pt idx="8">
                  <c:v>2E-3</c:v>
                </c:pt>
                <c:pt idx="9">
                  <c:v>2.8250000000000002</c:v>
                </c:pt>
                <c:pt idx="10">
                  <c:v>31.666</c:v>
                </c:pt>
                <c:pt idx="11">
                  <c:v>375.88</c:v>
                </c:pt>
                <c:pt idx="12">
                  <c:v>565.74800000000005</c:v>
                </c:pt>
                <c:pt idx="13">
                  <c:v>201.51900000000001</c:v>
                </c:pt>
                <c:pt idx="14">
                  <c:v>2380.2840000000001</c:v>
                </c:pt>
                <c:pt idx="16">
                  <c:v>0.32400000000000001</c:v>
                </c:pt>
                <c:pt idx="17">
                  <c:v>44.664000000000001</c:v>
                </c:pt>
                <c:pt idx="18">
                  <c:v>257.959</c:v>
                </c:pt>
                <c:pt idx="19">
                  <c:v>1304.2190000000001</c:v>
                </c:pt>
                <c:pt idx="20">
                  <c:v>1110.578</c:v>
                </c:pt>
                <c:pt idx="21">
                  <c:v>444.18900000000002</c:v>
                </c:pt>
                <c:pt idx="22">
                  <c:v>2579.2429999999999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7.4871135000000004</c:v>
                  </c:pt>
                  <c:pt idx="2">
                    <c:v>146.01510449451226</c:v>
                  </c:pt>
                  <c:pt idx="3">
                    <c:v>291.51669337145984</c:v>
                  </c:pt>
                  <c:pt idx="4">
                    <c:v>139.6404886</c:v>
                  </c:pt>
                  <c:pt idx="5">
                    <c:v>99.589510800000014</c:v>
                  </c:pt>
                  <c:pt idx="6">
                    <c:v>108.12131903763094</c:v>
                  </c:pt>
                  <c:pt idx="8">
                    <c:v>8.665701799999999</c:v>
                  </c:pt>
                  <c:pt idx="9">
                    <c:v>87.322653599999995</c:v>
                  </c:pt>
                  <c:pt idx="10">
                    <c:v>173.66415894926737</c:v>
                  </c:pt>
                  <c:pt idx="11">
                    <c:v>241.3987784909497</c:v>
                  </c:pt>
                  <c:pt idx="12">
                    <c:v>275.74385100000001</c:v>
                  </c:pt>
                  <c:pt idx="13">
                    <c:v>419.6062215</c:v>
                  </c:pt>
                  <c:pt idx="14">
                    <c:v>545.08980860305519</c:v>
                  </c:pt>
                  <c:pt idx="16">
                    <c:v>8.693893199999998</c:v>
                  </c:pt>
                  <c:pt idx="17">
                    <c:v>87.915393800000004</c:v>
                  </c:pt>
                  <c:pt idx="18">
                    <c:v>227.0389012407316</c:v>
                  </c:pt>
                  <c:pt idx="19">
                    <c:v>389.27696313148789</c:v>
                  </c:pt>
                  <c:pt idx="20">
                    <c:v>309.60385949999994</c:v>
                  </c:pt>
                  <c:pt idx="21">
                    <c:v>432.8191362</c:v>
                  </c:pt>
                  <c:pt idx="22">
                    <c:v>563.11525822489591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7.4871135000000004</c:v>
                  </c:pt>
                  <c:pt idx="2">
                    <c:v>146.01510449451226</c:v>
                  </c:pt>
                  <c:pt idx="3">
                    <c:v>291.51669337145984</c:v>
                  </c:pt>
                  <c:pt idx="4">
                    <c:v>139.6404886</c:v>
                  </c:pt>
                  <c:pt idx="5">
                    <c:v>99.589510800000014</c:v>
                  </c:pt>
                  <c:pt idx="6">
                    <c:v>108.12131903763094</c:v>
                  </c:pt>
                  <c:pt idx="8">
                    <c:v>8.665701799999999</c:v>
                  </c:pt>
                  <c:pt idx="9">
                    <c:v>87.322653599999995</c:v>
                  </c:pt>
                  <c:pt idx="10">
                    <c:v>173.66415894926737</c:v>
                  </c:pt>
                  <c:pt idx="11">
                    <c:v>241.3987784909497</c:v>
                  </c:pt>
                  <c:pt idx="12">
                    <c:v>275.74385100000001</c:v>
                  </c:pt>
                  <c:pt idx="13">
                    <c:v>419.6062215</c:v>
                  </c:pt>
                  <c:pt idx="14">
                    <c:v>545.08980860305519</c:v>
                  </c:pt>
                  <c:pt idx="16">
                    <c:v>8.693893199999998</c:v>
                  </c:pt>
                  <c:pt idx="17">
                    <c:v>87.915393800000004</c:v>
                  </c:pt>
                  <c:pt idx="18">
                    <c:v>227.0389012407316</c:v>
                  </c:pt>
                  <c:pt idx="19">
                    <c:v>389.27696313148789</c:v>
                  </c:pt>
                  <c:pt idx="20">
                    <c:v>309.60385949999994</c:v>
                  </c:pt>
                  <c:pt idx="21">
                    <c:v>432.8191362</c:v>
                  </c:pt>
                  <c:pt idx="22">
                    <c:v>563.11525822489591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10.035</c:v>
                </c:pt>
                <c:pt idx="2">
                  <c:v>803.78399999999999</c:v>
                </c:pt>
                <c:pt idx="3">
                  <c:v>2819.027</c:v>
                </c:pt>
                <c:pt idx="4">
                  <c:v>674.26599999999996</c:v>
                </c:pt>
                <c:pt idx="5">
                  <c:v>157.404</c:v>
                </c:pt>
                <c:pt idx="6">
                  <c:v>248.48699999999999</c:v>
                </c:pt>
                <c:pt idx="8">
                  <c:v>18.957999999999998</c:v>
                </c:pt>
                <c:pt idx="9">
                  <c:v>442.36399999999998</c:v>
                </c:pt>
                <c:pt idx="10">
                  <c:v>2633.2669999999998</c:v>
                </c:pt>
                <c:pt idx="11">
                  <c:v>3009.14</c:v>
                </c:pt>
                <c:pt idx="12">
                  <c:v>3013.5940000000001</c:v>
                </c:pt>
                <c:pt idx="13">
                  <c:v>4348.2510000000002</c:v>
                </c:pt>
                <c:pt idx="14">
                  <c:v>4831.2269999999999</c:v>
                </c:pt>
                <c:pt idx="16">
                  <c:v>19.027999999999999</c:v>
                </c:pt>
                <c:pt idx="17">
                  <c:v>453.87400000000002</c:v>
                </c:pt>
                <c:pt idx="18">
                  <c:v>3455.7849999999999</c:v>
                </c:pt>
                <c:pt idx="19">
                  <c:v>5861.2280000000001</c:v>
                </c:pt>
                <c:pt idx="20">
                  <c:v>3663.951</c:v>
                </c:pt>
                <c:pt idx="21">
                  <c:v>4522.6660000000002</c:v>
                </c:pt>
                <c:pt idx="22">
                  <c:v>5044.3860000000004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550976"/>
        <c:axId val="43552768"/>
      </c:barChart>
      <c:catAx>
        <c:axId val="435509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552768"/>
        <c:crosses val="autoZero"/>
        <c:auto val="1"/>
        <c:lblAlgn val="ctr"/>
        <c:lblOffset val="100"/>
        <c:noMultiLvlLbl val="0"/>
      </c:catAx>
      <c:valAx>
        <c:axId val="435527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5509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0.32200000000000001</c:v>
                </c:pt>
                <c:pt idx="1">
                  <c:v>41.838999999999999</c:v>
                </c:pt>
                <c:pt idx="2">
                  <c:v>226.292</c:v>
                </c:pt>
                <c:pt idx="3">
                  <c:v>928.33900000000006</c:v>
                </c:pt>
                <c:pt idx="4">
                  <c:v>544.83000000000004</c:v>
                </c:pt>
                <c:pt idx="5">
                  <c:v>242.67</c:v>
                </c:pt>
                <c:pt idx="6">
                  <c:v>198.96100000000001</c:v>
                </c:pt>
                <c:pt idx="8">
                  <c:v>2E-3</c:v>
                </c:pt>
                <c:pt idx="9">
                  <c:v>2.8250000000000002</c:v>
                </c:pt>
                <c:pt idx="10">
                  <c:v>31.666</c:v>
                </c:pt>
                <c:pt idx="11">
                  <c:v>375.88</c:v>
                </c:pt>
                <c:pt idx="12">
                  <c:v>565.74800000000005</c:v>
                </c:pt>
                <c:pt idx="13">
                  <c:v>201.51900000000001</c:v>
                </c:pt>
                <c:pt idx="14">
                  <c:v>2380.2840000000001</c:v>
                </c:pt>
                <c:pt idx="16">
                  <c:v>0.32400000000000001</c:v>
                </c:pt>
                <c:pt idx="17">
                  <c:v>44.664000000000001</c:v>
                </c:pt>
                <c:pt idx="18">
                  <c:v>257.959</c:v>
                </c:pt>
                <c:pt idx="19">
                  <c:v>1304.2190000000001</c:v>
                </c:pt>
                <c:pt idx="20">
                  <c:v>1110.578</c:v>
                </c:pt>
                <c:pt idx="21">
                  <c:v>444.18900000000002</c:v>
                </c:pt>
                <c:pt idx="22">
                  <c:v>2579.2429999999999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7.4871135000000004</c:v>
                  </c:pt>
                  <c:pt idx="2">
                    <c:v>146.01510449451226</c:v>
                  </c:pt>
                  <c:pt idx="3">
                    <c:v>291.51669337145984</c:v>
                  </c:pt>
                  <c:pt idx="4">
                    <c:v>139.6404886</c:v>
                  </c:pt>
                  <c:pt idx="5">
                    <c:v>99.589510800000014</c:v>
                  </c:pt>
                  <c:pt idx="6">
                    <c:v>108.12131903763094</c:v>
                  </c:pt>
                  <c:pt idx="8">
                    <c:v>8.665701799999999</c:v>
                  </c:pt>
                  <c:pt idx="9">
                    <c:v>87.322653599999995</c:v>
                  </c:pt>
                  <c:pt idx="10">
                    <c:v>173.66415894926737</c:v>
                  </c:pt>
                  <c:pt idx="11">
                    <c:v>241.3987784909497</c:v>
                  </c:pt>
                  <c:pt idx="12">
                    <c:v>275.74385100000001</c:v>
                  </c:pt>
                  <c:pt idx="13">
                    <c:v>419.6062215</c:v>
                  </c:pt>
                  <c:pt idx="14">
                    <c:v>545.08980860305519</c:v>
                  </c:pt>
                  <c:pt idx="16">
                    <c:v>8.693893199999998</c:v>
                  </c:pt>
                  <c:pt idx="17">
                    <c:v>87.915393800000004</c:v>
                  </c:pt>
                  <c:pt idx="18">
                    <c:v>227.0389012407316</c:v>
                  </c:pt>
                  <c:pt idx="19">
                    <c:v>389.27696313148789</c:v>
                  </c:pt>
                  <c:pt idx="20">
                    <c:v>309.60385949999994</c:v>
                  </c:pt>
                  <c:pt idx="21">
                    <c:v>432.8191362</c:v>
                  </c:pt>
                  <c:pt idx="22">
                    <c:v>563.11525822489591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7.4871135000000004</c:v>
                  </c:pt>
                  <c:pt idx="2">
                    <c:v>146.01510449451226</c:v>
                  </c:pt>
                  <c:pt idx="3">
                    <c:v>291.51669337145984</c:v>
                  </c:pt>
                  <c:pt idx="4">
                    <c:v>139.6404886</c:v>
                  </c:pt>
                  <c:pt idx="5">
                    <c:v>99.589510800000014</c:v>
                  </c:pt>
                  <c:pt idx="6">
                    <c:v>108.12131903763094</c:v>
                  </c:pt>
                  <c:pt idx="8">
                    <c:v>8.665701799999999</c:v>
                  </c:pt>
                  <c:pt idx="9">
                    <c:v>87.322653599999995</c:v>
                  </c:pt>
                  <c:pt idx="10">
                    <c:v>173.66415894926737</c:v>
                  </c:pt>
                  <c:pt idx="11">
                    <c:v>241.3987784909497</c:v>
                  </c:pt>
                  <c:pt idx="12">
                    <c:v>275.74385100000001</c:v>
                  </c:pt>
                  <c:pt idx="13">
                    <c:v>419.6062215</c:v>
                  </c:pt>
                  <c:pt idx="14">
                    <c:v>545.08980860305519</c:v>
                  </c:pt>
                  <c:pt idx="16">
                    <c:v>8.693893199999998</c:v>
                  </c:pt>
                  <c:pt idx="17">
                    <c:v>87.915393800000004</c:v>
                  </c:pt>
                  <c:pt idx="18">
                    <c:v>227.0389012407316</c:v>
                  </c:pt>
                  <c:pt idx="19">
                    <c:v>389.27696313148789</c:v>
                  </c:pt>
                  <c:pt idx="20">
                    <c:v>309.60385949999994</c:v>
                  </c:pt>
                  <c:pt idx="21">
                    <c:v>432.8191362</c:v>
                  </c:pt>
                  <c:pt idx="22">
                    <c:v>563.11525822489591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10.035</c:v>
                </c:pt>
                <c:pt idx="2">
                  <c:v>803.78399999999999</c:v>
                </c:pt>
                <c:pt idx="3">
                  <c:v>2819.027</c:v>
                </c:pt>
                <c:pt idx="4">
                  <c:v>674.26599999999996</c:v>
                </c:pt>
                <c:pt idx="5">
                  <c:v>157.404</c:v>
                </c:pt>
                <c:pt idx="6">
                  <c:v>248.48699999999999</c:v>
                </c:pt>
                <c:pt idx="8">
                  <c:v>18.957999999999998</c:v>
                </c:pt>
                <c:pt idx="9">
                  <c:v>442.36399999999998</c:v>
                </c:pt>
                <c:pt idx="10">
                  <c:v>2633.2669999999998</c:v>
                </c:pt>
                <c:pt idx="11">
                  <c:v>3009.14</c:v>
                </c:pt>
                <c:pt idx="12">
                  <c:v>3013.5940000000001</c:v>
                </c:pt>
                <c:pt idx="13">
                  <c:v>4348.2510000000002</c:v>
                </c:pt>
                <c:pt idx="14">
                  <c:v>4831.2269999999999</c:v>
                </c:pt>
                <c:pt idx="16">
                  <c:v>19.027999999999999</c:v>
                </c:pt>
                <c:pt idx="17">
                  <c:v>453.87400000000002</c:v>
                </c:pt>
                <c:pt idx="18">
                  <c:v>3455.7849999999999</c:v>
                </c:pt>
                <c:pt idx="19">
                  <c:v>5861.2280000000001</c:v>
                </c:pt>
                <c:pt idx="20">
                  <c:v>3663.951</c:v>
                </c:pt>
                <c:pt idx="21">
                  <c:v>4522.6660000000002</c:v>
                </c:pt>
                <c:pt idx="22">
                  <c:v>5044.3860000000004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93952"/>
        <c:axId val="43695488"/>
      </c:barChart>
      <c:catAx>
        <c:axId val="436939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695488"/>
        <c:crosses val="autoZero"/>
        <c:auto val="1"/>
        <c:lblAlgn val="ctr"/>
        <c:lblOffset val="100"/>
        <c:noMultiLvlLbl val="0"/>
      </c:catAx>
      <c:valAx>
        <c:axId val="436954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6939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0.155</c:v>
                </c:pt>
                <c:pt idx="1">
                  <c:v>3.8410000000000002</c:v>
                </c:pt>
                <c:pt idx="2">
                  <c:v>93.203999999999994</c:v>
                </c:pt>
                <c:pt idx="3">
                  <c:v>135.64099999999999</c:v>
                </c:pt>
                <c:pt idx="4">
                  <c:v>510.399</c:v>
                </c:pt>
                <c:pt idx="5">
                  <c:v>726.43399999999997</c:v>
                </c:pt>
                <c:pt idx="6">
                  <c:v>593.85699999999997</c:v>
                </c:pt>
                <c:pt idx="7">
                  <c:v>92.608999999999995</c:v>
                </c:pt>
                <c:pt idx="8">
                  <c:v>27.111999999999998</c:v>
                </c:pt>
                <c:pt idx="10">
                  <c:v>3.0990000000000002</c:v>
                </c:pt>
                <c:pt idx="11">
                  <c:v>16.273</c:v>
                </c:pt>
                <c:pt idx="12">
                  <c:v>145.52500000000001</c:v>
                </c:pt>
                <c:pt idx="13">
                  <c:v>273.44400000000002</c:v>
                </c:pt>
                <c:pt idx="14">
                  <c:v>1778.46</c:v>
                </c:pt>
                <c:pt idx="15">
                  <c:v>986.89800000000002</c:v>
                </c:pt>
                <c:pt idx="16">
                  <c:v>276.59800000000001</c:v>
                </c:pt>
                <c:pt idx="17">
                  <c:v>61.054000000000002</c:v>
                </c:pt>
                <c:pt idx="18">
                  <c:v>16.573</c:v>
                </c:pt>
                <c:pt idx="20">
                  <c:v>3.254</c:v>
                </c:pt>
                <c:pt idx="21">
                  <c:v>20.114000000000001</c:v>
                </c:pt>
                <c:pt idx="22">
                  <c:v>238.72900000000001</c:v>
                </c:pt>
                <c:pt idx="23">
                  <c:v>409.08499999999998</c:v>
                </c:pt>
                <c:pt idx="24">
                  <c:v>2288.8589999999999</c:v>
                </c:pt>
                <c:pt idx="25">
                  <c:v>1713.3320000000001</c:v>
                </c:pt>
                <c:pt idx="26">
                  <c:v>870.45600000000002</c:v>
                </c:pt>
                <c:pt idx="27">
                  <c:v>153.66300000000001</c:v>
                </c:pt>
                <c:pt idx="28">
                  <c:v>43.683999999999997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2.0277099999999999E-2</c:v>
                  </c:pt>
                  <c:pt idx="1">
                    <c:v>2.2021037999999997</c:v>
                  </c:pt>
                  <c:pt idx="2">
                    <c:v>58.350991499999999</c:v>
                  </c:pt>
                  <c:pt idx="3">
                    <c:v>93.509757800000003</c:v>
                  </c:pt>
                  <c:pt idx="4">
                    <c:v>180.10389479999998</c:v>
                  </c:pt>
                  <c:pt idx="5">
                    <c:v>196.6328776</c:v>
                  </c:pt>
                  <c:pt idx="6">
                    <c:v>213.93601019999997</c:v>
                  </c:pt>
                  <c:pt idx="7">
                    <c:v>108.80851410000001</c:v>
                  </c:pt>
                  <c:pt idx="8">
                    <c:v>34.991644100000002</c:v>
                  </c:pt>
                  <c:pt idx="10">
                    <c:v>5.9565192000000016</c:v>
                  </c:pt>
                  <c:pt idx="11">
                    <c:v>57.387627000000002</c:v>
                  </c:pt>
                  <c:pt idx="12">
                    <c:v>128.26409799999999</c:v>
                  </c:pt>
                  <c:pt idx="13">
                    <c:v>110.15940549999999</c:v>
                  </c:pt>
                  <c:pt idx="14">
                    <c:v>224.81684000000001</c:v>
                  </c:pt>
                  <c:pt idx="15">
                    <c:v>264.47339320000003</c:v>
                  </c:pt>
                  <c:pt idx="16">
                    <c:v>336.3742944</c:v>
                  </c:pt>
                  <c:pt idx="17">
                    <c:v>385.05968489999998</c:v>
                  </c:pt>
                  <c:pt idx="18">
                    <c:v>417.83998650000001</c:v>
                  </c:pt>
                  <c:pt idx="20">
                    <c:v>5.9717319999999985</c:v>
                  </c:pt>
                  <c:pt idx="21">
                    <c:v>57.752893</c:v>
                  </c:pt>
                  <c:pt idx="22">
                    <c:v>139.92579900000001</c:v>
                  </c:pt>
                  <c:pt idx="23">
                    <c:v>142.5613328</c:v>
                  </c:pt>
                  <c:pt idx="24">
                    <c:v>287.39504249999999</c:v>
                  </c:pt>
                  <c:pt idx="25">
                    <c:v>333.94689399999993</c:v>
                  </c:pt>
                  <c:pt idx="26">
                    <c:v>402.63093300000003</c:v>
                  </c:pt>
                  <c:pt idx="27">
                    <c:v>400.18409079999998</c:v>
                  </c:pt>
                  <c:pt idx="28">
                    <c:v>421.81520699999993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2.0277099999999999E-2</c:v>
                  </c:pt>
                  <c:pt idx="1">
                    <c:v>2.2021037999999997</c:v>
                  </c:pt>
                  <c:pt idx="2">
                    <c:v>58.350991499999999</c:v>
                  </c:pt>
                  <c:pt idx="3">
                    <c:v>93.509757800000003</c:v>
                  </c:pt>
                  <c:pt idx="4">
                    <c:v>180.10389479999998</c:v>
                  </c:pt>
                  <c:pt idx="5">
                    <c:v>196.6328776</c:v>
                  </c:pt>
                  <c:pt idx="6">
                    <c:v>213.93601019999997</c:v>
                  </c:pt>
                  <c:pt idx="7">
                    <c:v>108.80851410000001</c:v>
                  </c:pt>
                  <c:pt idx="8">
                    <c:v>34.991644100000002</c:v>
                  </c:pt>
                  <c:pt idx="10">
                    <c:v>5.9565192000000016</c:v>
                  </c:pt>
                  <c:pt idx="11">
                    <c:v>57.387627000000002</c:v>
                  </c:pt>
                  <c:pt idx="12">
                    <c:v>128.26409799999999</c:v>
                  </c:pt>
                  <c:pt idx="13">
                    <c:v>110.15940549999999</c:v>
                  </c:pt>
                  <c:pt idx="14">
                    <c:v>224.81684000000001</c:v>
                  </c:pt>
                  <c:pt idx="15">
                    <c:v>264.47339320000003</c:v>
                  </c:pt>
                  <c:pt idx="16">
                    <c:v>336.3742944</c:v>
                  </c:pt>
                  <c:pt idx="17">
                    <c:v>385.05968489999998</c:v>
                  </c:pt>
                  <c:pt idx="18">
                    <c:v>417.83998650000001</c:v>
                  </c:pt>
                  <c:pt idx="20">
                    <c:v>5.9717319999999985</c:v>
                  </c:pt>
                  <c:pt idx="21">
                    <c:v>57.752893</c:v>
                  </c:pt>
                  <c:pt idx="22">
                    <c:v>139.92579900000001</c:v>
                  </c:pt>
                  <c:pt idx="23">
                    <c:v>142.5613328</c:v>
                  </c:pt>
                  <c:pt idx="24">
                    <c:v>287.39504249999999</c:v>
                  </c:pt>
                  <c:pt idx="25">
                    <c:v>333.94689399999993</c:v>
                  </c:pt>
                  <c:pt idx="26">
                    <c:v>402.63093300000003</c:v>
                  </c:pt>
                  <c:pt idx="27">
                    <c:v>400.18409079999998</c:v>
                  </c:pt>
                  <c:pt idx="28">
                    <c:v>421.81520699999993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3.1E-2</c:v>
                </c:pt>
                <c:pt idx="1">
                  <c:v>6.4219999999999997</c:v>
                </c:pt>
                <c:pt idx="2">
                  <c:v>188.655</c:v>
                </c:pt>
                <c:pt idx="3">
                  <c:v>458.83100000000002</c:v>
                </c:pt>
                <c:pt idx="4">
                  <c:v>1159.7159999999999</c:v>
                </c:pt>
                <c:pt idx="5">
                  <c:v>1317.0319999999999</c:v>
                </c:pt>
                <c:pt idx="6">
                  <c:v>1117.7429999999999</c:v>
                </c:pt>
                <c:pt idx="7">
                  <c:v>400.47300000000001</c:v>
                </c:pt>
                <c:pt idx="8">
                  <c:v>64.099000000000004</c:v>
                </c:pt>
                <c:pt idx="10">
                  <c:v>36.276000000000003</c:v>
                </c:pt>
                <c:pt idx="11">
                  <c:v>579.673</c:v>
                </c:pt>
                <c:pt idx="12">
                  <c:v>1491.443</c:v>
                </c:pt>
                <c:pt idx="13">
                  <c:v>1291.4349999999999</c:v>
                </c:pt>
                <c:pt idx="14">
                  <c:v>3306.13</c:v>
                </c:pt>
                <c:pt idx="15">
                  <c:v>2650.0340000000001</c:v>
                </c:pt>
                <c:pt idx="16">
                  <c:v>3893.221</c:v>
                </c:pt>
                <c:pt idx="17">
                  <c:v>3339.6329999999998</c:v>
                </c:pt>
                <c:pt idx="18">
                  <c:v>1708.9570000000001</c:v>
                </c:pt>
                <c:pt idx="20">
                  <c:v>36.412999999999997</c:v>
                </c:pt>
                <c:pt idx="21">
                  <c:v>588.11500000000001</c:v>
                </c:pt>
                <c:pt idx="22">
                  <c:v>1685.8530000000001</c:v>
                </c:pt>
                <c:pt idx="23">
                  <c:v>1762.192</c:v>
                </c:pt>
                <c:pt idx="24">
                  <c:v>4497.5749999999998</c:v>
                </c:pt>
                <c:pt idx="25">
                  <c:v>3999.364</c:v>
                </c:pt>
                <c:pt idx="26">
                  <c:v>4952.41</c:v>
                </c:pt>
                <c:pt idx="27">
                  <c:v>3719.183</c:v>
                </c:pt>
                <c:pt idx="28">
                  <c:v>1779.8109999999999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200320"/>
        <c:axId val="44201856"/>
      </c:barChart>
      <c:catAx>
        <c:axId val="442003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201856"/>
        <c:crosses val="autoZero"/>
        <c:auto val="1"/>
        <c:lblAlgn val="ctr"/>
        <c:lblOffset val="100"/>
        <c:noMultiLvlLbl val="0"/>
      </c:catAx>
      <c:valAx>
        <c:axId val="442018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2003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0.155</c:v>
                </c:pt>
                <c:pt idx="1">
                  <c:v>3.8410000000000002</c:v>
                </c:pt>
                <c:pt idx="2">
                  <c:v>93.203999999999994</c:v>
                </c:pt>
                <c:pt idx="3">
                  <c:v>135.64099999999999</c:v>
                </c:pt>
                <c:pt idx="4">
                  <c:v>510.399</c:v>
                </c:pt>
                <c:pt idx="5">
                  <c:v>726.43399999999997</c:v>
                </c:pt>
                <c:pt idx="6">
                  <c:v>593.85699999999997</c:v>
                </c:pt>
                <c:pt idx="7">
                  <c:v>92.608999999999995</c:v>
                </c:pt>
                <c:pt idx="8">
                  <c:v>27.111999999999998</c:v>
                </c:pt>
                <c:pt idx="10">
                  <c:v>3.0990000000000002</c:v>
                </c:pt>
                <c:pt idx="11">
                  <c:v>16.273</c:v>
                </c:pt>
                <c:pt idx="12">
                  <c:v>145.52500000000001</c:v>
                </c:pt>
                <c:pt idx="13">
                  <c:v>273.44400000000002</c:v>
                </c:pt>
                <c:pt idx="14">
                  <c:v>1778.46</c:v>
                </c:pt>
                <c:pt idx="15">
                  <c:v>986.89800000000002</c:v>
                </c:pt>
                <c:pt idx="16">
                  <c:v>276.59800000000001</c:v>
                </c:pt>
                <c:pt idx="17">
                  <c:v>61.054000000000002</c:v>
                </c:pt>
                <c:pt idx="18">
                  <c:v>16.573</c:v>
                </c:pt>
                <c:pt idx="20">
                  <c:v>3.254</c:v>
                </c:pt>
                <c:pt idx="21">
                  <c:v>20.114000000000001</c:v>
                </c:pt>
                <c:pt idx="22">
                  <c:v>238.72900000000001</c:v>
                </c:pt>
                <c:pt idx="23">
                  <c:v>409.08499999999998</c:v>
                </c:pt>
                <c:pt idx="24">
                  <c:v>2288.8589999999999</c:v>
                </c:pt>
                <c:pt idx="25">
                  <c:v>1713.3320000000001</c:v>
                </c:pt>
                <c:pt idx="26">
                  <c:v>870.45600000000002</c:v>
                </c:pt>
                <c:pt idx="27">
                  <c:v>153.66300000000001</c:v>
                </c:pt>
                <c:pt idx="28">
                  <c:v>43.683999999999997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2.0277099999999999E-2</c:v>
                  </c:pt>
                  <c:pt idx="1">
                    <c:v>2.2021037999999997</c:v>
                  </c:pt>
                  <c:pt idx="2">
                    <c:v>58.350991499999999</c:v>
                  </c:pt>
                  <c:pt idx="3">
                    <c:v>93.509757800000003</c:v>
                  </c:pt>
                  <c:pt idx="4">
                    <c:v>180.10389479999998</c:v>
                  </c:pt>
                  <c:pt idx="5">
                    <c:v>196.6328776</c:v>
                  </c:pt>
                  <c:pt idx="6">
                    <c:v>213.93601019999997</c:v>
                  </c:pt>
                  <c:pt idx="7">
                    <c:v>108.80851410000001</c:v>
                  </c:pt>
                  <c:pt idx="8">
                    <c:v>34.991644100000002</c:v>
                  </c:pt>
                  <c:pt idx="10">
                    <c:v>5.9565192000000016</c:v>
                  </c:pt>
                  <c:pt idx="11">
                    <c:v>57.387627000000002</c:v>
                  </c:pt>
                  <c:pt idx="12">
                    <c:v>128.26409799999999</c:v>
                  </c:pt>
                  <c:pt idx="13">
                    <c:v>110.15940549999999</c:v>
                  </c:pt>
                  <c:pt idx="14">
                    <c:v>224.81684000000001</c:v>
                  </c:pt>
                  <c:pt idx="15">
                    <c:v>264.47339320000003</c:v>
                  </c:pt>
                  <c:pt idx="16">
                    <c:v>336.3742944</c:v>
                  </c:pt>
                  <c:pt idx="17">
                    <c:v>385.05968489999998</c:v>
                  </c:pt>
                  <c:pt idx="18">
                    <c:v>417.83998650000001</c:v>
                  </c:pt>
                  <c:pt idx="20">
                    <c:v>5.9717319999999985</c:v>
                  </c:pt>
                  <c:pt idx="21">
                    <c:v>57.752893</c:v>
                  </c:pt>
                  <c:pt idx="22">
                    <c:v>139.92579900000001</c:v>
                  </c:pt>
                  <c:pt idx="23">
                    <c:v>142.5613328</c:v>
                  </c:pt>
                  <c:pt idx="24">
                    <c:v>287.39504249999999</c:v>
                  </c:pt>
                  <c:pt idx="25">
                    <c:v>333.94689399999993</c:v>
                  </c:pt>
                  <c:pt idx="26">
                    <c:v>402.63093300000003</c:v>
                  </c:pt>
                  <c:pt idx="27">
                    <c:v>400.18409079999998</c:v>
                  </c:pt>
                  <c:pt idx="28">
                    <c:v>421.81520699999993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2.0277099999999999E-2</c:v>
                  </c:pt>
                  <c:pt idx="1">
                    <c:v>2.2021037999999997</c:v>
                  </c:pt>
                  <c:pt idx="2">
                    <c:v>58.350991499999999</c:v>
                  </c:pt>
                  <c:pt idx="3">
                    <c:v>93.509757800000003</c:v>
                  </c:pt>
                  <c:pt idx="4">
                    <c:v>180.10389479999998</c:v>
                  </c:pt>
                  <c:pt idx="5">
                    <c:v>196.6328776</c:v>
                  </c:pt>
                  <c:pt idx="6">
                    <c:v>213.93601019999997</c:v>
                  </c:pt>
                  <c:pt idx="7">
                    <c:v>108.80851410000001</c:v>
                  </c:pt>
                  <c:pt idx="8">
                    <c:v>34.991644100000002</c:v>
                  </c:pt>
                  <c:pt idx="10">
                    <c:v>5.9565192000000016</c:v>
                  </c:pt>
                  <c:pt idx="11">
                    <c:v>57.387627000000002</c:v>
                  </c:pt>
                  <c:pt idx="12">
                    <c:v>128.26409799999999</c:v>
                  </c:pt>
                  <c:pt idx="13">
                    <c:v>110.15940549999999</c:v>
                  </c:pt>
                  <c:pt idx="14">
                    <c:v>224.81684000000001</c:v>
                  </c:pt>
                  <c:pt idx="15">
                    <c:v>264.47339320000003</c:v>
                  </c:pt>
                  <c:pt idx="16">
                    <c:v>336.3742944</c:v>
                  </c:pt>
                  <c:pt idx="17">
                    <c:v>385.05968489999998</c:v>
                  </c:pt>
                  <c:pt idx="18">
                    <c:v>417.83998650000001</c:v>
                  </c:pt>
                  <c:pt idx="20">
                    <c:v>5.9717319999999985</c:v>
                  </c:pt>
                  <c:pt idx="21">
                    <c:v>57.752893</c:v>
                  </c:pt>
                  <c:pt idx="22">
                    <c:v>139.92579900000001</c:v>
                  </c:pt>
                  <c:pt idx="23">
                    <c:v>142.5613328</c:v>
                  </c:pt>
                  <c:pt idx="24">
                    <c:v>287.39504249999999</c:v>
                  </c:pt>
                  <c:pt idx="25">
                    <c:v>333.94689399999993</c:v>
                  </c:pt>
                  <c:pt idx="26">
                    <c:v>402.63093300000003</c:v>
                  </c:pt>
                  <c:pt idx="27">
                    <c:v>400.18409079999998</c:v>
                  </c:pt>
                  <c:pt idx="28">
                    <c:v>421.81520699999993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3.1E-2</c:v>
                </c:pt>
                <c:pt idx="1">
                  <c:v>6.4219999999999997</c:v>
                </c:pt>
                <c:pt idx="2">
                  <c:v>188.655</c:v>
                </c:pt>
                <c:pt idx="3">
                  <c:v>458.83100000000002</c:v>
                </c:pt>
                <c:pt idx="4">
                  <c:v>1159.7159999999999</c:v>
                </c:pt>
                <c:pt idx="5">
                  <c:v>1317.0319999999999</c:v>
                </c:pt>
                <c:pt idx="6">
                  <c:v>1117.7429999999999</c:v>
                </c:pt>
                <c:pt idx="7">
                  <c:v>400.47300000000001</c:v>
                </c:pt>
                <c:pt idx="8">
                  <c:v>64.099000000000004</c:v>
                </c:pt>
                <c:pt idx="10">
                  <c:v>36.276000000000003</c:v>
                </c:pt>
                <c:pt idx="11">
                  <c:v>579.673</c:v>
                </c:pt>
                <c:pt idx="12">
                  <c:v>1491.443</c:v>
                </c:pt>
                <c:pt idx="13">
                  <c:v>1291.4349999999999</c:v>
                </c:pt>
                <c:pt idx="14">
                  <c:v>3306.13</c:v>
                </c:pt>
                <c:pt idx="15">
                  <c:v>2650.0340000000001</c:v>
                </c:pt>
                <c:pt idx="16">
                  <c:v>3893.221</c:v>
                </c:pt>
                <c:pt idx="17">
                  <c:v>3339.6329999999998</c:v>
                </c:pt>
                <c:pt idx="18">
                  <c:v>1708.9570000000001</c:v>
                </c:pt>
                <c:pt idx="20">
                  <c:v>36.412999999999997</c:v>
                </c:pt>
                <c:pt idx="21">
                  <c:v>588.11500000000001</c:v>
                </c:pt>
                <c:pt idx="22">
                  <c:v>1685.8530000000001</c:v>
                </c:pt>
                <c:pt idx="23">
                  <c:v>1762.192</c:v>
                </c:pt>
                <c:pt idx="24">
                  <c:v>4497.5749999999998</c:v>
                </c:pt>
                <c:pt idx="25">
                  <c:v>3999.364</c:v>
                </c:pt>
                <c:pt idx="26">
                  <c:v>4952.41</c:v>
                </c:pt>
                <c:pt idx="27">
                  <c:v>3719.183</c:v>
                </c:pt>
                <c:pt idx="28">
                  <c:v>1779.8109999999999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240896"/>
        <c:axId val="44242432"/>
      </c:barChart>
      <c:catAx>
        <c:axId val="442408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242432"/>
        <c:crosses val="autoZero"/>
        <c:auto val="1"/>
        <c:lblAlgn val="ctr"/>
        <c:lblOffset val="100"/>
        <c:noMultiLvlLbl val="0"/>
      </c:catAx>
      <c:valAx>
        <c:axId val="442424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8708580283724192"/>
              <c:y val="0.797258724252022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424089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measureable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232.714</c:v>
                </c:pt>
                <c:pt idx="1">
                  <c:v>4059.0919999999996</c:v>
                </c:pt>
                <c:pt idx="2">
                  <c:v>4033.3209999999999</c:v>
                </c:pt>
                <c:pt idx="3">
                  <c:v>2834.0540000000001</c:v>
                </c:pt>
                <c:pt idx="4">
                  <c:v>1494.2929999999999</c:v>
                </c:pt>
                <c:pt idx="5">
                  <c:v>2496.0230000000001</c:v>
                </c:pt>
                <c:pt idx="6">
                  <c:v>62.174999999999997</c:v>
                </c:pt>
                <c:pt idx="7">
                  <c:v>3040.047</c:v>
                </c:pt>
                <c:pt idx="8">
                  <c:v>11631.566999999999</c:v>
                </c:pt>
                <c:pt idx="9">
                  <c:v>8563.4950000000008</c:v>
                </c:pt>
                <c:pt idx="10">
                  <c:v>2028.5940000000001</c:v>
                </c:pt>
                <c:pt idx="11">
                  <c:v>10112.77</c:v>
                </c:pt>
                <c:pt idx="12">
                  <c:v>15687.168</c:v>
                </c:pt>
                <c:pt idx="13">
                  <c:v>8697.3320000000003</c:v>
                </c:pt>
                <c:pt idx="14">
                  <c:v>23627.945</c:v>
                </c:pt>
                <c:pt idx="15">
                  <c:v>5631.7139999999999</c:v>
                </c:pt>
                <c:pt idx="16">
                  <c:v>1982.3809999999999</c:v>
                </c:pt>
                <c:pt idx="17">
                  <c:v>3966.3290000000002</c:v>
                </c:pt>
                <c:pt idx="18">
                  <c:v>16712.629000000001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154880"/>
        <c:axId val="44140416"/>
      </c:barChart>
      <c:valAx>
        <c:axId val="441404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154880"/>
        <c:crosses val="max"/>
        <c:crossBetween val="between"/>
      </c:valAx>
      <c:catAx>
        <c:axId val="44154880"/>
        <c:scaling>
          <c:orientation val="maxMin"/>
        </c:scaling>
        <c:delete val="0"/>
        <c:axPos val="l"/>
        <c:majorTickMark val="out"/>
        <c:minorTickMark val="none"/>
        <c:tickLblPos val="nextTo"/>
        <c:crossAx val="441404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232.714</c:v>
                </c:pt>
                <c:pt idx="1">
                  <c:v>4059.0919999999996</c:v>
                </c:pt>
                <c:pt idx="2">
                  <c:v>4033.3209999999999</c:v>
                </c:pt>
                <c:pt idx="3">
                  <c:v>2834.0540000000001</c:v>
                </c:pt>
                <c:pt idx="4">
                  <c:v>1494.2929999999999</c:v>
                </c:pt>
                <c:pt idx="5">
                  <c:v>2496.0230000000001</c:v>
                </c:pt>
                <c:pt idx="6">
                  <c:v>62.174999999999997</c:v>
                </c:pt>
                <c:pt idx="7">
                  <c:v>3040.047</c:v>
                </c:pt>
                <c:pt idx="8">
                  <c:v>11631.566999999999</c:v>
                </c:pt>
                <c:pt idx="9">
                  <c:v>8563.4950000000008</c:v>
                </c:pt>
                <c:pt idx="10">
                  <c:v>2028.5940000000001</c:v>
                </c:pt>
                <c:pt idx="11">
                  <c:v>10112.77</c:v>
                </c:pt>
                <c:pt idx="12">
                  <c:v>15687.168</c:v>
                </c:pt>
                <c:pt idx="13">
                  <c:v>8697.3320000000003</c:v>
                </c:pt>
                <c:pt idx="14">
                  <c:v>23627.945</c:v>
                </c:pt>
                <c:pt idx="15">
                  <c:v>5631.7139999999999</c:v>
                </c:pt>
                <c:pt idx="16">
                  <c:v>1982.3809999999999</c:v>
                </c:pt>
                <c:pt idx="17">
                  <c:v>3966.3290000000002</c:v>
                </c:pt>
                <c:pt idx="18">
                  <c:v>16712.629000000001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594304"/>
        <c:axId val="44583936"/>
      </c:barChart>
      <c:valAx>
        <c:axId val="445839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594304"/>
        <c:crosses val="max"/>
        <c:crossBetween val="between"/>
      </c:valAx>
      <c:catAx>
        <c:axId val="44594304"/>
        <c:scaling>
          <c:orientation val="maxMin"/>
        </c:scaling>
        <c:delete val="0"/>
        <c:axPos val="l"/>
        <c:majorTickMark val="out"/>
        <c:minorTickMark val="none"/>
        <c:tickLblPos val="nextTo"/>
        <c:crossAx val="4458393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54.572000000000003</c:v>
                </c:pt>
                <c:pt idx="1">
                  <c:v>1528.848</c:v>
                </c:pt>
                <c:pt idx="2">
                  <c:v>2114.8629999999998</c:v>
                </c:pt>
                <c:pt idx="3">
                  <c:v>1348.8140000000001</c:v>
                </c:pt>
                <c:pt idx="4">
                  <c:v>661.56899999999996</c:v>
                </c:pt>
                <c:pt idx="5">
                  <c:v>334.12</c:v>
                </c:pt>
                <c:pt idx="6">
                  <c:v>253.02099999999999</c:v>
                </c:pt>
                <c:pt idx="8">
                  <c:v>1.857</c:v>
                </c:pt>
                <c:pt idx="9">
                  <c:v>438.86399999999998</c:v>
                </c:pt>
                <c:pt idx="10">
                  <c:v>1732.595</c:v>
                </c:pt>
                <c:pt idx="11">
                  <c:v>2517.2689999999998</c:v>
                </c:pt>
                <c:pt idx="12">
                  <c:v>1935.4110000000001</c:v>
                </c:pt>
                <c:pt idx="13">
                  <c:v>618.471</c:v>
                </c:pt>
                <c:pt idx="14">
                  <c:v>5351.1019999999999</c:v>
                </c:pt>
                <c:pt idx="16">
                  <c:v>56.43</c:v>
                </c:pt>
                <c:pt idx="17">
                  <c:v>1967.712</c:v>
                </c:pt>
                <c:pt idx="18">
                  <c:v>3847.4580000000001</c:v>
                </c:pt>
                <c:pt idx="19">
                  <c:v>3866.0830000000001</c:v>
                </c:pt>
                <c:pt idx="20">
                  <c:v>2596.98</c:v>
                </c:pt>
                <c:pt idx="21">
                  <c:v>952.59</c:v>
                </c:pt>
                <c:pt idx="22">
                  <c:v>5604.1220000000003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182.88402159999998</c:v>
                  </c:pt>
                  <c:pt idx="2">
                    <c:v>1109.8336587679867</c:v>
                  </c:pt>
                  <c:pt idx="3">
                    <c:v>626.39933004015529</c:v>
                  </c:pt>
                  <c:pt idx="4">
                    <c:v>152.63986149999999</c:v>
                  </c:pt>
                  <c:pt idx="5">
                    <c:v>38.677708000000003</c:v>
                  </c:pt>
                  <c:pt idx="6">
                    <c:v>74.161944611243513</c:v>
                  </c:pt>
                  <c:pt idx="8">
                    <c:v>167.39945309999999</c:v>
                  </c:pt>
                  <c:pt idx="9">
                    <c:v>1687.3355949999998</c:v>
                  </c:pt>
                  <c:pt idx="10">
                    <c:v>2556.4635199571385</c:v>
                  </c:pt>
                  <c:pt idx="11">
                    <c:v>1089.8997434446712</c:v>
                  </c:pt>
                  <c:pt idx="12">
                    <c:v>917.84942169999999</c:v>
                  </c:pt>
                  <c:pt idx="13">
                    <c:v>1897.6533207</c:v>
                  </c:pt>
                  <c:pt idx="14">
                    <c:v>1308.7065354409167</c:v>
                  </c:pt>
                  <c:pt idx="16">
                    <c:v>167.87513600000003</c:v>
                  </c:pt>
                  <c:pt idx="17">
                    <c:v>1697.999456</c:v>
                  </c:pt>
                  <c:pt idx="18">
                    <c:v>2783.5791274739922</c:v>
                  </c:pt>
                  <c:pt idx="19">
                    <c:v>1303.017880540832</c:v>
                  </c:pt>
                  <c:pt idx="20">
                    <c:v>934.36970499999995</c:v>
                  </c:pt>
                  <c:pt idx="21">
                    <c:v>1902.9843877000001</c:v>
                  </c:pt>
                  <c:pt idx="22">
                    <c:v>1315.0745611607081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182.88402159999998</c:v>
                  </c:pt>
                  <c:pt idx="2">
                    <c:v>1109.8336587679867</c:v>
                  </c:pt>
                  <c:pt idx="3">
                    <c:v>626.39933004015529</c:v>
                  </c:pt>
                  <c:pt idx="4">
                    <c:v>152.63986149999999</c:v>
                  </c:pt>
                  <c:pt idx="5">
                    <c:v>38.677708000000003</c:v>
                  </c:pt>
                  <c:pt idx="6">
                    <c:v>74.161944611243513</c:v>
                  </c:pt>
                  <c:pt idx="8">
                    <c:v>167.39945309999999</c:v>
                  </c:pt>
                  <c:pt idx="9">
                    <c:v>1687.3355949999998</c:v>
                  </c:pt>
                  <c:pt idx="10">
                    <c:v>2556.4635199571385</c:v>
                  </c:pt>
                  <c:pt idx="11">
                    <c:v>1089.8997434446712</c:v>
                  </c:pt>
                  <c:pt idx="12">
                    <c:v>917.84942169999999</c:v>
                  </c:pt>
                  <c:pt idx="13">
                    <c:v>1897.6533207</c:v>
                  </c:pt>
                  <c:pt idx="14">
                    <c:v>1308.7065354409167</c:v>
                  </c:pt>
                  <c:pt idx="16">
                    <c:v>167.87513600000003</c:v>
                  </c:pt>
                  <c:pt idx="17">
                    <c:v>1697.999456</c:v>
                  </c:pt>
                  <c:pt idx="18">
                    <c:v>2783.5791274739922</c:v>
                  </c:pt>
                  <c:pt idx="19">
                    <c:v>1303.017880540832</c:v>
                  </c:pt>
                  <c:pt idx="20">
                    <c:v>934.36970499999995</c:v>
                  </c:pt>
                  <c:pt idx="21">
                    <c:v>1902.9843877000001</c:v>
                  </c:pt>
                  <c:pt idx="22">
                    <c:v>1315.0745611607081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316.79199999999997</c:v>
                </c:pt>
                <c:pt idx="2">
                  <c:v>5767.1729999999998</c:v>
                </c:pt>
                <c:pt idx="3">
                  <c:v>4993.3670000000002</c:v>
                </c:pt>
                <c:pt idx="4">
                  <c:v>624.80499999999995</c:v>
                </c:pt>
                <c:pt idx="5">
                  <c:v>58.744999999999997</c:v>
                </c:pt>
                <c:pt idx="6">
                  <c:v>204.874</c:v>
                </c:pt>
                <c:pt idx="8">
                  <c:v>757.12099999999998</c:v>
                </c:pt>
                <c:pt idx="9">
                  <c:v>18046.37</c:v>
                </c:pt>
                <c:pt idx="10">
                  <c:v>41174.737999999998</c:v>
                </c:pt>
                <c:pt idx="11">
                  <c:v>12314.09</c:v>
                </c:pt>
                <c:pt idx="12">
                  <c:v>7210.1289999999999</c:v>
                </c:pt>
                <c:pt idx="13">
                  <c:v>8797.6509999999998</c:v>
                </c:pt>
                <c:pt idx="14">
                  <c:v>7979.35</c:v>
                </c:pt>
                <c:pt idx="16">
                  <c:v>759.61599999999999</c:v>
                </c:pt>
                <c:pt idx="17">
                  <c:v>18416.48</c:v>
                </c:pt>
                <c:pt idx="18">
                  <c:v>47135.41</c:v>
                </c:pt>
                <c:pt idx="19">
                  <c:v>17420.605</c:v>
                </c:pt>
                <c:pt idx="20">
                  <c:v>7858.45</c:v>
                </c:pt>
                <c:pt idx="21">
                  <c:v>8888.2970000000005</c:v>
                </c:pt>
                <c:pt idx="22">
                  <c:v>8193.56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675456"/>
        <c:axId val="44676992"/>
      </c:barChart>
      <c:catAx>
        <c:axId val="446754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676992"/>
        <c:crosses val="autoZero"/>
        <c:auto val="1"/>
        <c:lblAlgn val="ctr"/>
        <c:lblOffset val="100"/>
        <c:noMultiLvlLbl val="0"/>
      </c:catAx>
      <c:valAx>
        <c:axId val="44676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6754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23907.63800077952</c:v>
                </c:pt>
                <c:pt idx="1">
                  <c:v>96977.99753970874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54.572000000000003</c:v>
                </c:pt>
                <c:pt idx="1">
                  <c:v>1528.848</c:v>
                </c:pt>
                <c:pt idx="2">
                  <c:v>2114.8629999999998</c:v>
                </c:pt>
                <c:pt idx="3">
                  <c:v>1348.8140000000001</c:v>
                </c:pt>
                <c:pt idx="4">
                  <c:v>661.56899999999996</c:v>
                </c:pt>
                <c:pt idx="5">
                  <c:v>334.12</c:v>
                </c:pt>
                <c:pt idx="6">
                  <c:v>253.02099999999999</c:v>
                </c:pt>
                <c:pt idx="8">
                  <c:v>1.857</c:v>
                </c:pt>
                <c:pt idx="9">
                  <c:v>438.86399999999998</c:v>
                </c:pt>
                <c:pt idx="10">
                  <c:v>1732.595</c:v>
                </c:pt>
                <c:pt idx="11">
                  <c:v>2517.2689999999998</c:v>
                </c:pt>
                <c:pt idx="12">
                  <c:v>1935.4110000000001</c:v>
                </c:pt>
                <c:pt idx="13">
                  <c:v>618.471</c:v>
                </c:pt>
                <c:pt idx="14">
                  <c:v>5351.1019999999999</c:v>
                </c:pt>
                <c:pt idx="16">
                  <c:v>56.43</c:v>
                </c:pt>
                <c:pt idx="17">
                  <c:v>1967.712</c:v>
                </c:pt>
                <c:pt idx="18">
                  <c:v>3847.4580000000001</c:v>
                </c:pt>
                <c:pt idx="19">
                  <c:v>3866.0830000000001</c:v>
                </c:pt>
                <c:pt idx="20">
                  <c:v>2596.98</c:v>
                </c:pt>
                <c:pt idx="21">
                  <c:v>952.59</c:v>
                </c:pt>
                <c:pt idx="22">
                  <c:v>5604.1220000000003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182.88402159999998</c:v>
                  </c:pt>
                  <c:pt idx="2">
                    <c:v>1109.8336587679867</c:v>
                  </c:pt>
                  <c:pt idx="3">
                    <c:v>626.39933004015529</c:v>
                  </c:pt>
                  <c:pt idx="4">
                    <c:v>152.63986149999999</c:v>
                  </c:pt>
                  <c:pt idx="5">
                    <c:v>38.677708000000003</c:v>
                  </c:pt>
                  <c:pt idx="6">
                    <c:v>74.161944611243513</c:v>
                  </c:pt>
                  <c:pt idx="8">
                    <c:v>167.39945309999999</c:v>
                  </c:pt>
                  <c:pt idx="9">
                    <c:v>1687.3355949999998</c:v>
                  </c:pt>
                  <c:pt idx="10">
                    <c:v>2556.4635199571385</c:v>
                  </c:pt>
                  <c:pt idx="11">
                    <c:v>1089.8997434446712</c:v>
                  </c:pt>
                  <c:pt idx="12">
                    <c:v>917.84942169999999</c:v>
                  </c:pt>
                  <c:pt idx="13">
                    <c:v>1897.6533207</c:v>
                  </c:pt>
                  <c:pt idx="14">
                    <c:v>1308.7065354409167</c:v>
                  </c:pt>
                  <c:pt idx="16">
                    <c:v>167.87513600000003</c:v>
                  </c:pt>
                  <c:pt idx="17">
                    <c:v>1697.999456</c:v>
                  </c:pt>
                  <c:pt idx="18">
                    <c:v>2783.5791274739922</c:v>
                  </c:pt>
                  <c:pt idx="19">
                    <c:v>1303.017880540832</c:v>
                  </c:pt>
                  <c:pt idx="20">
                    <c:v>934.36970499999995</c:v>
                  </c:pt>
                  <c:pt idx="21">
                    <c:v>1902.9843877000001</c:v>
                  </c:pt>
                  <c:pt idx="22">
                    <c:v>1315.0745611607081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182.88402159999998</c:v>
                  </c:pt>
                  <c:pt idx="2">
                    <c:v>1109.8336587679867</c:v>
                  </c:pt>
                  <c:pt idx="3">
                    <c:v>626.39933004015529</c:v>
                  </c:pt>
                  <c:pt idx="4">
                    <c:v>152.63986149999999</c:v>
                  </c:pt>
                  <c:pt idx="5">
                    <c:v>38.677708000000003</c:v>
                  </c:pt>
                  <c:pt idx="6">
                    <c:v>74.161944611243513</c:v>
                  </c:pt>
                  <c:pt idx="8">
                    <c:v>167.39945309999999</c:v>
                  </c:pt>
                  <c:pt idx="9">
                    <c:v>1687.3355949999998</c:v>
                  </c:pt>
                  <c:pt idx="10">
                    <c:v>2556.4635199571385</c:v>
                  </c:pt>
                  <c:pt idx="11">
                    <c:v>1089.8997434446712</c:v>
                  </c:pt>
                  <c:pt idx="12">
                    <c:v>917.84942169999999</c:v>
                  </c:pt>
                  <c:pt idx="13">
                    <c:v>1897.6533207</c:v>
                  </c:pt>
                  <c:pt idx="14">
                    <c:v>1308.7065354409167</c:v>
                  </c:pt>
                  <c:pt idx="16">
                    <c:v>167.87513600000003</c:v>
                  </c:pt>
                  <c:pt idx="17">
                    <c:v>1697.999456</c:v>
                  </c:pt>
                  <c:pt idx="18">
                    <c:v>2783.5791274739922</c:v>
                  </c:pt>
                  <c:pt idx="19">
                    <c:v>1303.017880540832</c:v>
                  </c:pt>
                  <c:pt idx="20">
                    <c:v>934.36970499999995</c:v>
                  </c:pt>
                  <c:pt idx="21">
                    <c:v>1902.9843877000001</c:v>
                  </c:pt>
                  <c:pt idx="22">
                    <c:v>1315.0745611607081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316.79199999999997</c:v>
                </c:pt>
                <c:pt idx="2">
                  <c:v>5767.1729999999998</c:v>
                </c:pt>
                <c:pt idx="3">
                  <c:v>4993.3670000000002</c:v>
                </c:pt>
                <c:pt idx="4">
                  <c:v>624.80499999999995</c:v>
                </c:pt>
                <c:pt idx="5">
                  <c:v>58.744999999999997</c:v>
                </c:pt>
                <c:pt idx="6">
                  <c:v>204.874</c:v>
                </c:pt>
                <c:pt idx="8">
                  <c:v>757.12099999999998</c:v>
                </c:pt>
                <c:pt idx="9">
                  <c:v>18046.37</c:v>
                </c:pt>
                <c:pt idx="10">
                  <c:v>41174.737999999998</c:v>
                </c:pt>
                <c:pt idx="11">
                  <c:v>12314.09</c:v>
                </c:pt>
                <c:pt idx="12">
                  <c:v>7210.1289999999999</c:v>
                </c:pt>
                <c:pt idx="13">
                  <c:v>8797.6509999999998</c:v>
                </c:pt>
                <c:pt idx="14">
                  <c:v>7979.35</c:v>
                </c:pt>
                <c:pt idx="16">
                  <c:v>759.61599999999999</c:v>
                </c:pt>
                <c:pt idx="17">
                  <c:v>18416.48</c:v>
                </c:pt>
                <c:pt idx="18">
                  <c:v>47135.41</c:v>
                </c:pt>
                <c:pt idx="19">
                  <c:v>17420.605</c:v>
                </c:pt>
                <c:pt idx="20">
                  <c:v>7858.45</c:v>
                </c:pt>
                <c:pt idx="21">
                  <c:v>8888.2970000000005</c:v>
                </c:pt>
                <c:pt idx="22">
                  <c:v>8193.56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437504"/>
        <c:axId val="44439040"/>
      </c:barChart>
      <c:catAx>
        <c:axId val="444375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439040"/>
        <c:crosses val="autoZero"/>
        <c:auto val="1"/>
        <c:lblAlgn val="ctr"/>
        <c:lblOffset val="100"/>
        <c:noMultiLvlLbl val="0"/>
      </c:catAx>
      <c:valAx>
        <c:axId val="444390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4375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45.177</c:v>
                </c:pt>
                <c:pt idx="1">
                  <c:v>421.21100000000001</c:v>
                </c:pt>
                <c:pt idx="2">
                  <c:v>2175.7190000000001</c:v>
                </c:pt>
                <c:pt idx="3">
                  <c:v>1133.9639999999999</c:v>
                </c:pt>
                <c:pt idx="4">
                  <c:v>1281.5719999999999</c:v>
                </c:pt>
                <c:pt idx="5">
                  <c:v>849.11400000000003</c:v>
                </c:pt>
                <c:pt idx="6">
                  <c:v>360.62099999999998</c:v>
                </c:pt>
                <c:pt idx="7">
                  <c:v>24.666</c:v>
                </c:pt>
                <c:pt idx="8">
                  <c:v>3.7629999999999999</c:v>
                </c:pt>
                <c:pt idx="10">
                  <c:v>589.95600000000002</c:v>
                </c:pt>
                <c:pt idx="11">
                  <c:v>1469.662</c:v>
                </c:pt>
                <c:pt idx="12">
                  <c:v>2258.4409999999998</c:v>
                </c:pt>
                <c:pt idx="13">
                  <c:v>1897.9380000000001</c:v>
                </c:pt>
                <c:pt idx="14">
                  <c:v>4699.2740000000003</c:v>
                </c:pt>
                <c:pt idx="15">
                  <c:v>1466.5029999999999</c:v>
                </c:pt>
                <c:pt idx="16">
                  <c:v>192.29</c:v>
                </c:pt>
                <c:pt idx="17">
                  <c:v>18.103000000000002</c:v>
                </c:pt>
                <c:pt idx="18">
                  <c:v>3.4009999999999998</c:v>
                </c:pt>
                <c:pt idx="20">
                  <c:v>635.13300000000004</c:v>
                </c:pt>
                <c:pt idx="21">
                  <c:v>1890.873</c:v>
                </c:pt>
                <c:pt idx="22">
                  <c:v>4434.16</c:v>
                </c:pt>
                <c:pt idx="23">
                  <c:v>3031.902</c:v>
                </c:pt>
                <c:pt idx="24">
                  <c:v>5980.8459999999995</c:v>
                </c:pt>
                <c:pt idx="25">
                  <c:v>2315.6170000000002</c:v>
                </c:pt>
                <c:pt idx="26">
                  <c:v>552.91</c:v>
                </c:pt>
                <c:pt idx="27">
                  <c:v>42.768999999999998</c:v>
                </c:pt>
                <c:pt idx="28">
                  <c:v>7.1639999999999997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4.3973180999999997</c:v>
                  </c:pt>
                  <c:pt idx="1">
                    <c:v>136.34924400000003</c:v>
                  </c:pt>
                  <c:pt idx="2">
                    <c:v>935.34674640000014</c:v>
                  </c:pt>
                  <c:pt idx="3">
                    <c:v>605.35979899999995</c:v>
                  </c:pt>
                  <c:pt idx="4">
                    <c:v>442.86327400000005</c:v>
                  </c:pt>
                  <c:pt idx="5">
                    <c:v>289.61811840000001</c:v>
                  </c:pt>
                  <c:pt idx="6">
                    <c:v>116.65358739999999</c:v>
                  </c:pt>
                  <c:pt idx="7">
                    <c:v>27.146389600000003</c:v>
                  </c:pt>
                  <c:pt idx="8">
                    <c:v>4.9449480000000001</c:v>
                  </c:pt>
                  <c:pt idx="10">
                    <c:v>783.76180049999994</c:v>
                  </c:pt>
                  <c:pt idx="11">
                    <c:v>2823.9144555999997</c:v>
                  </c:pt>
                  <c:pt idx="12">
                    <c:v>2173.9703161000002</c:v>
                  </c:pt>
                  <c:pt idx="13">
                    <c:v>739.06864940000003</c:v>
                  </c:pt>
                  <c:pt idx="14">
                    <c:v>625.21529280000004</c:v>
                  </c:pt>
                  <c:pt idx="15">
                    <c:v>306.47085500000003</c:v>
                  </c:pt>
                  <c:pt idx="16">
                    <c:v>186.71490199999997</c:v>
                  </c:pt>
                  <c:pt idx="17">
                    <c:v>101.5157452</c:v>
                  </c:pt>
                  <c:pt idx="18">
                    <c:v>38.040885000000003</c:v>
                  </c:pt>
                  <c:pt idx="20">
                    <c:v>785.18502000000012</c:v>
                  </c:pt>
                  <c:pt idx="21">
                    <c:v>2841.5507834999999</c:v>
                  </c:pt>
                  <c:pt idx="22">
                    <c:v>2362.5838416000001</c:v>
                  </c:pt>
                  <c:pt idx="23">
                    <c:v>944.72837140000001</c:v>
                  </c:pt>
                  <c:pt idx="24">
                    <c:v>763.25751840000009</c:v>
                  </c:pt>
                  <c:pt idx="25">
                    <c:v>423.80959319999999</c:v>
                  </c:pt>
                  <c:pt idx="26">
                    <c:v>221.5955807</c:v>
                  </c:pt>
                  <c:pt idx="27">
                    <c:v>105.2004096</c:v>
                  </c:pt>
                  <c:pt idx="28">
                    <c:v>38.537551799999996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4.3973180999999997</c:v>
                  </c:pt>
                  <c:pt idx="1">
                    <c:v>136.34924400000003</c:v>
                  </c:pt>
                  <c:pt idx="2">
                    <c:v>935.34674640000014</c:v>
                  </c:pt>
                  <c:pt idx="3">
                    <c:v>605.35979899999995</c:v>
                  </c:pt>
                  <c:pt idx="4">
                    <c:v>442.86327400000005</c:v>
                  </c:pt>
                  <c:pt idx="5">
                    <c:v>289.61811840000001</c:v>
                  </c:pt>
                  <c:pt idx="6">
                    <c:v>116.65358739999999</c:v>
                  </c:pt>
                  <c:pt idx="7">
                    <c:v>27.146389600000003</c:v>
                  </c:pt>
                  <c:pt idx="8">
                    <c:v>4.9449480000000001</c:v>
                  </c:pt>
                  <c:pt idx="10">
                    <c:v>783.76180049999994</c:v>
                  </c:pt>
                  <c:pt idx="11">
                    <c:v>2823.9144555999997</c:v>
                  </c:pt>
                  <c:pt idx="12">
                    <c:v>2173.9703161000002</c:v>
                  </c:pt>
                  <c:pt idx="13">
                    <c:v>739.06864940000003</c:v>
                  </c:pt>
                  <c:pt idx="14">
                    <c:v>625.21529280000004</c:v>
                  </c:pt>
                  <c:pt idx="15">
                    <c:v>306.47085500000003</c:v>
                  </c:pt>
                  <c:pt idx="16">
                    <c:v>186.71490199999997</c:v>
                  </c:pt>
                  <c:pt idx="17">
                    <c:v>101.5157452</c:v>
                  </c:pt>
                  <c:pt idx="18">
                    <c:v>38.040885000000003</c:v>
                  </c:pt>
                  <c:pt idx="20">
                    <c:v>785.18502000000012</c:v>
                  </c:pt>
                  <c:pt idx="21">
                    <c:v>2841.5507834999999</c:v>
                  </c:pt>
                  <c:pt idx="22">
                    <c:v>2362.5838416000001</c:v>
                  </c:pt>
                  <c:pt idx="23">
                    <c:v>944.72837140000001</c:v>
                  </c:pt>
                  <c:pt idx="24">
                    <c:v>763.25751840000009</c:v>
                  </c:pt>
                  <c:pt idx="25">
                    <c:v>423.80959319999999</c:v>
                  </c:pt>
                  <c:pt idx="26">
                    <c:v>221.5955807</c:v>
                  </c:pt>
                  <c:pt idx="27">
                    <c:v>105.2004096</c:v>
                  </c:pt>
                  <c:pt idx="28">
                    <c:v>38.537551799999996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7.2169999999999996</c:v>
                </c:pt>
                <c:pt idx="1">
                  <c:v>442.98</c:v>
                </c:pt>
                <c:pt idx="2">
                  <c:v>3172.8180000000002</c:v>
                </c:pt>
                <c:pt idx="3">
                  <c:v>3037.43</c:v>
                </c:pt>
                <c:pt idx="4">
                  <c:v>2846.165</c:v>
                </c:pt>
                <c:pt idx="5">
                  <c:v>1707.654</c:v>
                </c:pt>
                <c:pt idx="6">
                  <c:v>636.06100000000004</c:v>
                </c:pt>
                <c:pt idx="7">
                  <c:v>106.373</c:v>
                </c:pt>
                <c:pt idx="8">
                  <c:v>9.06</c:v>
                </c:pt>
                <c:pt idx="10">
                  <c:v>5767.1949999999997</c:v>
                </c:pt>
                <c:pt idx="11">
                  <c:v>39166.635999999999</c:v>
                </c:pt>
                <c:pt idx="12">
                  <c:v>26479.541000000001</c:v>
                </c:pt>
                <c:pt idx="13">
                  <c:v>8980.1779999999999</c:v>
                </c:pt>
                <c:pt idx="14">
                  <c:v>9303.7990000000009</c:v>
                </c:pt>
                <c:pt idx="15">
                  <c:v>3226.009</c:v>
                </c:pt>
                <c:pt idx="16">
                  <c:v>2277.011</c:v>
                </c:pt>
                <c:pt idx="17">
                  <c:v>892.05399999999997</c:v>
                </c:pt>
                <c:pt idx="18">
                  <c:v>187.02500000000001</c:v>
                </c:pt>
                <c:pt idx="20">
                  <c:v>5790.45</c:v>
                </c:pt>
                <c:pt idx="21">
                  <c:v>39741.968999999997</c:v>
                </c:pt>
                <c:pt idx="22">
                  <c:v>29755.464</c:v>
                </c:pt>
                <c:pt idx="23">
                  <c:v>12096.394</c:v>
                </c:pt>
                <c:pt idx="24">
                  <c:v>12231.691000000001</c:v>
                </c:pt>
                <c:pt idx="25">
                  <c:v>4974.2910000000002</c:v>
                </c:pt>
                <c:pt idx="26">
                  <c:v>2889.1210000000001</c:v>
                </c:pt>
                <c:pt idx="27">
                  <c:v>996.21600000000001</c:v>
                </c:pt>
                <c:pt idx="28">
                  <c:v>196.821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250048"/>
        <c:axId val="44448384"/>
      </c:barChart>
      <c:catAx>
        <c:axId val="432500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448384"/>
        <c:crosses val="autoZero"/>
        <c:auto val="1"/>
        <c:lblAlgn val="ctr"/>
        <c:lblOffset val="100"/>
        <c:noMultiLvlLbl val="0"/>
      </c:catAx>
      <c:valAx>
        <c:axId val="444483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2500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45.177</c:v>
                </c:pt>
                <c:pt idx="1">
                  <c:v>421.21100000000001</c:v>
                </c:pt>
                <c:pt idx="2">
                  <c:v>2175.7190000000001</c:v>
                </c:pt>
                <c:pt idx="3">
                  <c:v>1133.9639999999999</c:v>
                </c:pt>
                <c:pt idx="4">
                  <c:v>1281.5719999999999</c:v>
                </c:pt>
                <c:pt idx="5">
                  <c:v>849.11400000000003</c:v>
                </c:pt>
                <c:pt idx="6">
                  <c:v>360.62099999999998</c:v>
                </c:pt>
                <c:pt idx="7">
                  <c:v>24.666</c:v>
                </c:pt>
                <c:pt idx="8">
                  <c:v>3.7629999999999999</c:v>
                </c:pt>
                <c:pt idx="10">
                  <c:v>589.95600000000002</c:v>
                </c:pt>
                <c:pt idx="11">
                  <c:v>1469.662</c:v>
                </c:pt>
                <c:pt idx="12">
                  <c:v>2258.4409999999998</c:v>
                </c:pt>
                <c:pt idx="13">
                  <c:v>1897.9380000000001</c:v>
                </c:pt>
                <c:pt idx="14">
                  <c:v>4699.2740000000003</c:v>
                </c:pt>
                <c:pt idx="15">
                  <c:v>1466.5029999999999</c:v>
                </c:pt>
                <c:pt idx="16">
                  <c:v>192.29</c:v>
                </c:pt>
                <c:pt idx="17">
                  <c:v>18.103000000000002</c:v>
                </c:pt>
                <c:pt idx="18">
                  <c:v>3.4009999999999998</c:v>
                </c:pt>
                <c:pt idx="20">
                  <c:v>635.13300000000004</c:v>
                </c:pt>
                <c:pt idx="21">
                  <c:v>1890.873</c:v>
                </c:pt>
                <c:pt idx="22">
                  <c:v>4434.16</c:v>
                </c:pt>
                <c:pt idx="23">
                  <c:v>3031.902</c:v>
                </c:pt>
                <c:pt idx="24">
                  <c:v>5980.8459999999995</c:v>
                </c:pt>
                <c:pt idx="25">
                  <c:v>2315.6170000000002</c:v>
                </c:pt>
                <c:pt idx="26">
                  <c:v>552.91</c:v>
                </c:pt>
                <c:pt idx="27">
                  <c:v>42.768999999999998</c:v>
                </c:pt>
                <c:pt idx="28">
                  <c:v>7.1639999999999997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4.3973180999999997</c:v>
                  </c:pt>
                  <c:pt idx="1">
                    <c:v>136.34924400000003</c:v>
                  </c:pt>
                  <c:pt idx="2">
                    <c:v>935.34674640000014</c:v>
                  </c:pt>
                  <c:pt idx="3">
                    <c:v>605.35979899999995</c:v>
                  </c:pt>
                  <c:pt idx="4">
                    <c:v>442.86327400000005</c:v>
                  </c:pt>
                  <c:pt idx="5">
                    <c:v>289.61811840000001</c:v>
                  </c:pt>
                  <c:pt idx="6">
                    <c:v>116.65358739999999</c:v>
                  </c:pt>
                  <c:pt idx="7">
                    <c:v>27.146389600000003</c:v>
                  </c:pt>
                  <c:pt idx="8">
                    <c:v>4.9449480000000001</c:v>
                  </c:pt>
                  <c:pt idx="10">
                    <c:v>783.76180049999994</c:v>
                  </c:pt>
                  <c:pt idx="11">
                    <c:v>2823.9144555999997</c:v>
                  </c:pt>
                  <c:pt idx="12">
                    <c:v>2173.9703161000002</c:v>
                  </c:pt>
                  <c:pt idx="13">
                    <c:v>739.06864940000003</c:v>
                  </c:pt>
                  <c:pt idx="14">
                    <c:v>625.21529280000004</c:v>
                  </c:pt>
                  <c:pt idx="15">
                    <c:v>306.47085500000003</c:v>
                  </c:pt>
                  <c:pt idx="16">
                    <c:v>186.71490199999997</c:v>
                  </c:pt>
                  <c:pt idx="17">
                    <c:v>101.5157452</c:v>
                  </c:pt>
                  <c:pt idx="18">
                    <c:v>38.040885000000003</c:v>
                  </c:pt>
                  <c:pt idx="20">
                    <c:v>785.18502000000012</c:v>
                  </c:pt>
                  <c:pt idx="21">
                    <c:v>2841.5507834999999</c:v>
                  </c:pt>
                  <c:pt idx="22">
                    <c:v>2362.5838416000001</c:v>
                  </c:pt>
                  <c:pt idx="23">
                    <c:v>944.72837140000001</c:v>
                  </c:pt>
                  <c:pt idx="24">
                    <c:v>763.25751840000009</c:v>
                  </c:pt>
                  <c:pt idx="25">
                    <c:v>423.80959319999999</c:v>
                  </c:pt>
                  <c:pt idx="26">
                    <c:v>221.5955807</c:v>
                  </c:pt>
                  <c:pt idx="27">
                    <c:v>105.2004096</c:v>
                  </c:pt>
                  <c:pt idx="28">
                    <c:v>38.537551799999996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4.3973180999999997</c:v>
                  </c:pt>
                  <c:pt idx="1">
                    <c:v>136.34924400000003</c:v>
                  </c:pt>
                  <c:pt idx="2">
                    <c:v>935.34674640000014</c:v>
                  </c:pt>
                  <c:pt idx="3">
                    <c:v>605.35979899999995</c:v>
                  </c:pt>
                  <c:pt idx="4">
                    <c:v>442.86327400000005</c:v>
                  </c:pt>
                  <c:pt idx="5">
                    <c:v>289.61811840000001</c:v>
                  </c:pt>
                  <c:pt idx="6">
                    <c:v>116.65358739999999</c:v>
                  </c:pt>
                  <c:pt idx="7">
                    <c:v>27.146389600000003</c:v>
                  </c:pt>
                  <c:pt idx="8">
                    <c:v>4.9449480000000001</c:v>
                  </c:pt>
                  <c:pt idx="10">
                    <c:v>783.76180049999994</c:v>
                  </c:pt>
                  <c:pt idx="11">
                    <c:v>2823.9144555999997</c:v>
                  </c:pt>
                  <c:pt idx="12">
                    <c:v>2173.9703161000002</c:v>
                  </c:pt>
                  <c:pt idx="13">
                    <c:v>739.06864940000003</c:v>
                  </c:pt>
                  <c:pt idx="14">
                    <c:v>625.21529280000004</c:v>
                  </c:pt>
                  <c:pt idx="15">
                    <c:v>306.47085500000003</c:v>
                  </c:pt>
                  <c:pt idx="16">
                    <c:v>186.71490199999997</c:v>
                  </c:pt>
                  <c:pt idx="17">
                    <c:v>101.5157452</c:v>
                  </c:pt>
                  <c:pt idx="18">
                    <c:v>38.040885000000003</c:v>
                  </c:pt>
                  <c:pt idx="20">
                    <c:v>785.18502000000012</c:v>
                  </c:pt>
                  <c:pt idx="21">
                    <c:v>2841.5507834999999</c:v>
                  </c:pt>
                  <c:pt idx="22">
                    <c:v>2362.5838416000001</c:v>
                  </c:pt>
                  <c:pt idx="23">
                    <c:v>944.72837140000001</c:v>
                  </c:pt>
                  <c:pt idx="24">
                    <c:v>763.25751840000009</c:v>
                  </c:pt>
                  <c:pt idx="25">
                    <c:v>423.80959319999999</c:v>
                  </c:pt>
                  <c:pt idx="26">
                    <c:v>221.5955807</c:v>
                  </c:pt>
                  <c:pt idx="27">
                    <c:v>105.2004096</c:v>
                  </c:pt>
                  <c:pt idx="28">
                    <c:v>38.537551799999996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7.2169999999999996</c:v>
                </c:pt>
                <c:pt idx="1">
                  <c:v>442.98</c:v>
                </c:pt>
                <c:pt idx="2">
                  <c:v>3172.8180000000002</c:v>
                </c:pt>
                <c:pt idx="3">
                  <c:v>3037.43</c:v>
                </c:pt>
                <c:pt idx="4">
                  <c:v>2846.165</c:v>
                </c:pt>
                <c:pt idx="5">
                  <c:v>1707.654</c:v>
                </c:pt>
                <c:pt idx="6">
                  <c:v>636.06100000000004</c:v>
                </c:pt>
                <c:pt idx="7">
                  <c:v>106.373</c:v>
                </c:pt>
                <c:pt idx="8">
                  <c:v>9.06</c:v>
                </c:pt>
                <c:pt idx="10">
                  <c:v>5767.1949999999997</c:v>
                </c:pt>
                <c:pt idx="11">
                  <c:v>39166.635999999999</c:v>
                </c:pt>
                <c:pt idx="12">
                  <c:v>26479.541000000001</c:v>
                </c:pt>
                <c:pt idx="13">
                  <c:v>8980.1779999999999</c:v>
                </c:pt>
                <c:pt idx="14">
                  <c:v>9303.7990000000009</c:v>
                </c:pt>
                <c:pt idx="15">
                  <c:v>3226.009</c:v>
                </c:pt>
                <c:pt idx="16">
                  <c:v>2277.011</c:v>
                </c:pt>
                <c:pt idx="17">
                  <c:v>892.05399999999997</c:v>
                </c:pt>
                <c:pt idx="18">
                  <c:v>187.02500000000001</c:v>
                </c:pt>
                <c:pt idx="20">
                  <c:v>5790.45</c:v>
                </c:pt>
                <c:pt idx="21">
                  <c:v>39741.968999999997</c:v>
                </c:pt>
                <c:pt idx="22">
                  <c:v>29755.464</c:v>
                </c:pt>
                <c:pt idx="23">
                  <c:v>12096.394</c:v>
                </c:pt>
                <c:pt idx="24">
                  <c:v>12231.691000000001</c:v>
                </c:pt>
                <c:pt idx="25">
                  <c:v>4974.2910000000002</c:v>
                </c:pt>
                <c:pt idx="26">
                  <c:v>2889.1210000000001</c:v>
                </c:pt>
                <c:pt idx="27">
                  <c:v>996.21600000000001</c:v>
                </c:pt>
                <c:pt idx="28">
                  <c:v>196.821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301888"/>
        <c:axId val="44385024"/>
      </c:barChart>
      <c:catAx>
        <c:axId val="433018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385024"/>
        <c:crosses val="autoZero"/>
        <c:auto val="1"/>
        <c:lblAlgn val="ctr"/>
        <c:lblOffset val="100"/>
        <c:noMultiLvlLbl val="0"/>
      </c:catAx>
      <c:valAx>
        <c:axId val="443850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767308839099902"/>
              <c:y val="0.806910568443680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33018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22.141999999999999</c:v>
                </c:pt>
                <c:pt idx="1">
                  <c:v>1363.45</c:v>
                </c:pt>
                <c:pt idx="2">
                  <c:v>570.52200000000005</c:v>
                </c:pt>
                <c:pt idx="3">
                  <c:v>415.90100000000001</c:v>
                </c:pt>
                <c:pt idx="4">
                  <c:v>408.548</c:v>
                </c:pt>
                <c:pt idx="5">
                  <c:v>781.05700000000002</c:v>
                </c:pt>
                <c:pt idx="6">
                  <c:v>12.405000000000001</c:v>
                </c:pt>
                <c:pt idx="7">
                  <c:v>682.68399999999997</c:v>
                </c:pt>
                <c:pt idx="8">
                  <c:v>6563.9509999999991</c:v>
                </c:pt>
                <c:pt idx="9">
                  <c:v>3216.0529999999999</c:v>
                </c:pt>
                <c:pt idx="10">
                  <c:v>409.57900000000001</c:v>
                </c:pt>
                <c:pt idx="11">
                  <c:v>2699.9929999999999</c:v>
                </c:pt>
                <c:pt idx="12">
                  <c:v>1336.65</c:v>
                </c:pt>
                <c:pt idx="13">
                  <c:v>901.31200000000001</c:v>
                </c:pt>
                <c:pt idx="14">
                  <c:v>835.50600000000009</c:v>
                </c:pt>
                <c:pt idx="15">
                  <c:v>275.33</c:v>
                </c:pt>
                <c:pt idx="16">
                  <c:v>509.822</c:v>
                </c:pt>
                <c:pt idx="17">
                  <c:v>481.34800000000001</c:v>
                </c:pt>
                <c:pt idx="18">
                  <c:v>1651.0719999999999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968960"/>
        <c:axId val="44967040"/>
      </c:barChart>
      <c:valAx>
        <c:axId val="449670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968960"/>
        <c:crosses val="max"/>
        <c:crossBetween val="between"/>
      </c:valAx>
      <c:catAx>
        <c:axId val="44968960"/>
        <c:scaling>
          <c:orientation val="maxMin"/>
        </c:scaling>
        <c:delete val="0"/>
        <c:axPos val="l"/>
        <c:majorTickMark val="out"/>
        <c:minorTickMark val="none"/>
        <c:tickLblPos val="nextTo"/>
        <c:crossAx val="449670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22.141999999999999</c:v>
                </c:pt>
                <c:pt idx="1">
                  <c:v>1363.45</c:v>
                </c:pt>
                <c:pt idx="2">
                  <c:v>570.52200000000005</c:v>
                </c:pt>
                <c:pt idx="3">
                  <c:v>415.90100000000001</c:v>
                </c:pt>
                <c:pt idx="4">
                  <c:v>408.548</c:v>
                </c:pt>
                <c:pt idx="5">
                  <c:v>781.05700000000002</c:v>
                </c:pt>
                <c:pt idx="6">
                  <c:v>12.405000000000001</c:v>
                </c:pt>
                <c:pt idx="7">
                  <c:v>682.68399999999997</c:v>
                </c:pt>
                <c:pt idx="8">
                  <c:v>6563.9509999999991</c:v>
                </c:pt>
                <c:pt idx="9">
                  <c:v>3216.0529999999999</c:v>
                </c:pt>
                <c:pt idx="10">
                  <c:v>409.57900000000001</c:v>
                </c:pt>
                <c:pt idx="11">
                  <c:v>2699.9929999999999</c:v>
                </c:pt>
                <c:pt idx="12">
                  <c:v>1336.65</c:v>
                </c:pt>
                <c:pt idx="13">
                  <c:v>901.31200000000001</c:v>
                </c:pt>
                <c:pt idx="14">
                  <c:v>835.50600000000009</c:v>
                </c:pt>
                <c:pt idx="15">
                  <c:v>275.33</c:v>
                </c:pt>
                <c:pt idx="16">
                  <c:v>509.822</c:v>
                </c:pt>
                <c:pt idx="17">
                  <c:v>481.34800000000001</c:v>
                </c:pt>
                <c:pt idx="18">
                  <c:v>1651.0719999999999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5064576"/>
        <c:axId val="45054208"/>
      </c:barChart>
      <c:valAx>
        <c:axId val="450542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5064576"/>
        <c:crosses val="max"/>
        <c:crossBetween val="between"/>
      </c:valAx>
      <c:catAx>
        <c:axId val="45064576"/>
        <c:scaling>
          <c:orientation val="maxMin"/>
        </c:scaling>
        <c:delete val="0"/>
        <c:axPos val="l"/>
        <c:majorTickMark val="out"/>
        <c:minorTickMark val="none"/>
        <c:tickLblPos val="nextTo"/>
        <c:crossAx val="450542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11.071</c:v>
                </c:pt>
                <c:pt idx="1">
                  <c:v>681.72500000000002</c:v>
                </c:pt>
                <c:pt idx="2">
                  <c:v>285.26</c:v>
                </c:pt>
                <c:pt idx="3">
                  <c:v>207.95000000000002</c:v>
                </c:pt>
                <c:pt idx="4">
                  <c:v>204.274</c:v>
                </c:pt>
                <c:pt idx="5">
                  <c:v>390.529</c:v>
                </c:pt>
                <c:pt idx="6">
                  <c:v>6.2029999999999994</c:v>
                </c:pt>
                <c:pt idx="7">
                  <c:v>341.34199999999998</c:v>
                </c:pt>
                <c:pt idx="8">
                  <c:v>3281.9759999999997</c:v>
                </c:pt>
                <c:pt idx="9">
                  <c:v>1608.027</c:v>
                </c:pt>
                <c:pt idx="10">
                  <c:v>204.78900000000002</c:v>
                </c:pt>
                <c:pt idx="11">
                  <c:v>1349.9959999999999</c:v>
                </c:pt>
                <c:pt idx="12">
                  <c:v>668.32600000000002</c:v>
                </c:pt>
                <c:pt idx="13">
                  <c:v>450.65600000000001</c:v>
                </c:pt>
                <c:pt idx="14">
                  <c:v>417.75300000000004</c:v>
                </c:pt>
                <c:pt idx="15">
                  <c:v>137.66499999999999</c:v>
                </c:pt>
                <c:pt idx="16">
                  <c:v>254.911</c:v>
                </c:pt>
                <c:pt idx="17">
                  <c:v>240.67400000000001</c:v>
                </c:pt>
                <c:pt idx="18">
                  <c:v>825.53599999999994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27808"/>
        <c:axId val="43925888"/>
      </c:barChart>
      <c:valAx>
        <c:axId val="439258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layout>
            <c:manualLayout>
              <c:xMode val="edge"/>
              <c:yMode val="edge"/>
              <c:x val="0.50380110971382885"/>
              <c:y val="0.9166862511966756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3927808"/>
        <c:crosses val="max"/>
        <c:crossBetween val="between"/>
      </c:valAx>
      <c:catAx>
        <c:axId val="43927808"/>
        <c:scaling>
          <c:orientation val="maxMin"/>
        </c:scaling>
        <c:delete val="0"/>
        <c:axPos val="l"/>
        <c:majorTickMark val="out"/>
        <c:minorTickMark val="none"/>
        <c:tickLblPos val="nextTo"/>
        <c:crossAx val="439258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11.071</c:v>
                </c:pt>
                <c:pt idx="1">
                  <c:v>681.72500000000002</c:v>
                </c:pt>
                <c:pt idx="2">
                  <c:v>285.26</c:v>
                </c:pt>
                <c:pt idx="3">
                  <c:v>207.95000000000002</c:v>
                </c:pt>
                <c:pt idx="4">
                  <c:v>204.274</c:v>
                </c:pt>
                <c:pt idx="5">
                  <c:v>390.529</c:v>
                </c:pt>
                <c:pt idx="6">
                  <c:v>6.2029999999999994</c:v>
                </c:pt>
                <c:pt idx="7">
                  <c:v>341.34199999999998</c:v>
                </c:pt>
                <c:pt idx="8">
                  <c:v>3281.9759999999997</c:v>
                </c:pt>
                <c:pt idx="9">
                  <c:v>1608.027</c:v>
                </c:pt>
                <c:pt idx="10">
                  <c:v>204.78900000000002</c:v>
                </c:pt>
                <c:pt idx="11">
                  <c:v>1349.9959999999999</c:v>
                </c:pt>
                <c:pt idx="12">
                  <c:v>668.32600000000002</c:v>
                </c:pt>
                <c:pt idx="13">
                  <c:v>450.65600000000001</c:v>
                </c:pt>
                <c:pt idx="14">
                  <c:v>417.75300000000004</c:v>
                </c:pt>
                <c:pt idx="15">
                  <c:v>137.66499999999999</c:v>
                </c:pt>
                <c:pt idx="16">
                  <c:v>254.911</c:v>
                </c:pt>
                <c:pt idx="17">
                  <c:v>240.67400000000001</c:v>
                </c:pt>
                <c:pt idx="18">
                  <c:v>825.53599999999994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027264"/>
        <c:axId val="44025344"/>
      </c:barChart>
      <c:valAx>
        <c:axId val="440253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027264"/>
        <c:crosses val="max"/>
        <c:crossBetween val="between"/>
      </c:valAx>
      <c:catAx>
        <c:axId val="44027264"/>
        <c:scaling>
          <c:orientation val="maxMin"/>
        </c:scaling>
        <c:delete val="0"/>
        <c:axPos val="l"/>
        <c:majorTickMark val="out"/>
        <c:minorTickMark val="none"/>
        <c:tickLblPos val="nextTo"/>
        <c:crossAx val="440253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1.1102762093953176</c:v>
                </c:pt>
                <c:pt idx="5">
                  <c:v>0</c:v>
                </c:pt>
                <c:pt idx="6">
                  <c:v>0.93015053596452524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1.2522472306606758</c:v>
                </c:pt>
                <c:pt idx="17">
                  <c:v>0</c:v>
                </c:pt>
                <c:pt idx="18">
                  <c:v>0.17718821988260747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0.22024385843606398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0.63474772673688562</c:v>
                </c:pt>
                <c:pt idx="29">
                  <c:v>0</c:v>
                </c:pt>
                <c:pt idx="30">
                  <c:v>0.1881215059954732</c:v>
                </c:pt>
                <c:pt idx="31">
                  <c:v>0.19160127043617342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0.29332541789060845</c:v>
                </c:pt>
                <c:pt idx="3">
                  <c:v>0.29502640643103489</c:v>
                </c:pt>
                <c:pt idx="4">
                  <c:v>9.1060832276738441</c:v>
                </c:pt>
                <c:pt idx="5">
                  <c:v>0</c:v>
                </c:pt>
                <c:pt idx="6">
                  <c:v>31.872374100734707</c:v>
                </c:pt>
                <c:pt idx="7">
                  <c:v>0</c:v>
                </c:pt>
                <c:pt idx="8">
                  <c:v>3.7608315083371027</c:v>
                </c:pt>
                <c:pt idx="9">
                  <c:v>3.5100446774715186</c:v>
                </c:pt>
                <c:pt idx="10">
                  <c:v>10.224265330989002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3.515006994360971</c:v>
                </c:pt>
                <c:pt idx="17">
                  <c:v>0</c:v>
                </c:pt>
                <c:pt idx="18">
                  <c:v>7.7767985723767179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1.6705686117174021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5.3789626370117061</c:v>
                </c:pt>
                <c:pt idx="28">
                  <c:v>6.4626216958248568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0.1112533382342623</c:v>
                </c:pt>
                <c:pt idx="3">
                  <c:v>2.2563803390781256</c:v>
                </c:pt>
                <c:pt idx="4">
                  <c:v>1.4197611140993864</c:v>
                </c:pt>
                <c:pt idx="5">
                  <c:v>0.90443564221306016</c:v>
                </c:pt>
                <c:pt idx="6">
                  <c:v>2.9415389632871727</c:v>
                </c:pt>
                <c:pt idx="7">
                  <c:v>0</c:v>
                </c:pt>
                <c:pt idx="8">
                  <c:v>0.44966729508998443</c:v>
                </c:pt>
                <c:pt idx="9">
                  <c:v>0.97552515636376391</c:v>
                </c:pt>
                <c:pt idx="10">
                  <c:v>2.0772484876728368</c:v>
                </c:pt>
                <c:pt idx="11">
                  <c:v>0.2111139378316895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4.330598181458015</c:v>
                </c:pt>
                <c:pt idx="17">
                  <c:v>0</c:v>
                </c:pt>
                <c:pt idx="18">
                  <c:v>2.8065390481117531</c:v>
                </c:pt>
                <c:pt idx="19">
                  <c:v>0</c:v>
                </c:pt>
                <c:pt idx="20">
                  <c:v>0.36556509422178629</c:v>
                </c:pt>
                <c:pt idx="21">
                  <c:v>0.85804815958584557</c:v>
                </c:pt>
                <c:pt idx="22">
                  <c:v>2.4772928052271208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3.4366955027088641</c:v>
                </c:pt>
                <c:pt idx="28">
                  <c:v>3.1985672490665618</c:v>
                </c:pt>
                <c:pt idx="29">
                  <c:v>0</c:v>
                </c:pt>
                <c:pt idx="30">
                  <c:v>0</c:v>
                </c:pt>
                <c:pt idx="31">
                  <c:v>0.16115091567495893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592960"/>
        <c:axId val="177594752"/>
      </c:barChart>
      <c:catAx>
        <c:axId val="1775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594752"/>
        <c:crosses val="autoZero"/>
        <c:auto val="1"/>
        <c:lblAlgn val="ctr"/>
        <c:lblOffset val="100"/>
        <c:noMultiLvlLbl val="0"/>
      </c:catAx>
      <c:valAx>
        <c:axId val="1775947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59296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3.7190710678792378E-2"/>
          <c:w val="0.74663879533660471"/>
          <c:h val="0.544130761348529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1.1102762093953176</c:v>
                </c:pt>
                <c:pt idx="5">
                  <c:v>0</c:v>
                </c:pt>
                <c:pt idx="6">
                  <c:v>0.93015053596452524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1.2522472306606758</c:v>
                </c:pt>
                <c:pt idx="17">
                  <c:v>0</c:v>
                </c:pt>
                <c:pt idx="18">
                  <c:v>0.17718821988260747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0.22024385843606398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0.63474772673688562</c:v>
                </c:pt>
                <c:pt idx="29">
                  <c:v>0</c:v>
                </c:pt>
                <c:pt idx="30">
                  <c:v>0.1881215059954732</c:v>
                </c:pt>
                <c:pt idx="31">
                  <c:v>0.19160127043617342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0.29332541789060845</c:v>
                </c:pt>
                <c:pt idx="3">
                  <c:v>0.29502640643103489</c:v>
                </c:pt>
                <c:pt idx="4">
                  <c:v>9.1060832276738441</c:v>
                </c:pt>
                <c:pt idx="5">
                  <c:v>0</c:v>
                </c:pt>
                <c:pt idx="6">
                  <c:v>31.872374100734707</c:v>
                </c:pt>
                <c:pt idx="7">
                  <c:v>0</c:v>
                </c:pt>
                <c:pt idx="8">
                  <c:v>3.7608315083371027</c:v>
                </c:pt>
                <c:pt idx="9">
                  <c:v>3.5100446774715186</c:v>
                </c:pt>
                <c:pt idx="10">
                  <c:v>10.224265330989002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3.515006994360971</c:v>
                </c:pt>
                <c:pt idx="17">
                  <c:v>0</c:v>
                </c:pt>
                <c:pt idx="18">
                  <c:v>7.7767985723767179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1.6705686117174021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5.3789626370117061</c:v>
                </c:pt>
                <c:pt idx="28">
                  <c:v>6.4626216958248568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0.1112533382342623</c:v>
                </c:pt>
                <c:pt idx="3">
                  <c:v>2.2563803390781256</c:v>
                </c:pt>
                <c:pt idx="4">
                  <c:v>1.4197611140993864</c:v>
                </c:pt>
                <c:pt idx="5">
                  <c:v>0.90443564221306016</c:v>
                </c:pt>
                <c:pt idx="6">
                  <c:v>2.9415389632871727</c:v>
                </c:pt>
                <c:pt idx="7">
                  <c:v>0</c:v>
                </c:pt>
                <c:pt idx="8">
                  <c:v>0.44966729508998443</c:v>
                </c:pt>
                <c:pt idx="9">
                  <c:v>0.97552515636376391</c:v>
                </c:pt>
                <c:pt idx="10">
                  <c:v>2.0772484876728368</c:v>
                </c:pt>
                <c:pt idx="11">
                  <c:v>0.2111139378316895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4.330598181458015</c:v>
                </c:pt>
                <c:pt idx="17">
                  <c:v>0</c:v>
                </c:pt>
                <c:pt idx="18">
                  <c:v>2.8065390481117531</c:v>
                </c:pt>
                <c:pt idx="19">
                  <c:v>0</c:v>
                </c:pt>
                <c:pt idx="20">
                  <c:v>0.36556509422178629</c:v>
                </c:pt>
                <c:pt idx="21">
                  <c:v>0.85804815958584557</c:v>
                </c:pt>
                <c:pt idx="22">
                  <c:v>2.4772928052271208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3.4366955027088641</c:v>
                </c:pt>
                <c:pt idx="28">
                  <c:v>3.1985672490665618</c:v>
                </c:pt>
                <c:pt idx="29">
                  <c:v>0</c:v>
                </c:pt>
                <c:pt idx="30">
                  <c:v>0</c:v>
                </c:pt>
                <c:pt idx="31">
                  <c:v>0.16115091567495893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726976"/>
        <c:axId val="177728512"/>
      </c:barChart>
      <c:catAx>
        <c:axId val="1777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7728512"/>
        <c:crosses val="autoZero"/>
        <c:auto val="1"/>
        <c:lblAlgn val="ctr"/>
        <c:lblOffset val="100"/>
        <c:noMultiLvlLbl val="0"/>
      </c:catAx>
      <c:valAx>
        <c:axId val="1777285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72697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1.1102762093953176</c:v>
                </c:pt>
                <c:pt idx="5">
                  <c:v>0</c:v>
                </c:pt>
                <c:pt idx="6">
                  <c:v>0.93015053596452524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1.2522472306606758</c:v>
                </c:pt>
                <c:pt idx="17">
                  <c:v>0</c:v>
                </c:pt>
                <c:pt idx="18">
                  <c:v>0.17718821988260747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0.22024385843606398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0.63474772673688562</c:v>
                </c:pt>
                <c:pt idx="29">
                  <c:v>0</c:v>
                </c:pt>
                <c:pt idx="30">
                  <c:v>0.1881215059954732</c:v>
                </c:pt>
                <c:pt idx="31">
                  <c:v>0.19160127043617342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0.29332541789060845</c:v>
                </c:pt>
                <c:pt idx="3">
                  <c:v>0.29502640643103489</c:v>
                </c:pt>
                <c:pt idx="4">
                  <c:v>9.1060832276738441</c:v>
                </c:pt>
                <c:pt idx="5">
                  <c:v>0</c:v>
                </c:pt>
                <c:pt idx="6">
                  <c:v>31.872374100734707</c:v>
                </c:pt>
                <c:pt idx="7">
                  <c:v>0</c:v>
                </c:pt>
                <c:pt idx="8">
                  <c:v>3.7608315083371027</c:v>
                </c:pt>
                <c:pt idx="9">
                  <c:v>3.5100446774715186</c:v>
                </c:pt>
                <c:pt idx="10">
                  <c:v>10.224265330989002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3.515006994360971</c:v>
                </c:pt>
                <c:pt idx="17">
                  <c:v>0</c:v>
                </c:pt>
                <c:pt idx="18">
                  <c:v>7.7767985723767179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1.6705686117174021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5.3789626370117061</c:v>
                </c:pt>
                <c:pt idx="28">
                  <c:v>6.4626216958248568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0.1112533382342623</c:v>
                </c:pt>
                <c:pt idx="3">
                  <c:v>2.2563803390781256</c:v>
                </c:pt>
                <c:pt idx="4">
                  <c:v>1.4197611140993864</c:v>
                </c:pt>
                <c:pt idx="5">
                  <c:v>0.90443564221306016</c:v>
                </c:pt>
                <c:pt idx="6">
                  <c:v>2.9415389632871727</c:v>
                </c:pt>
                <c:pt idx="7">
                  <c:v>0</c:v>
                </c:pt>
                <c:pt idx="8">
                  <c:v>0.44966729508998443</c:v>
                </c:pt>
                <c:pt idx="9">
                  <c:v>0.97552515636376391</c:v>
                </c:pt>
                <c:pt idx="10">
                  <c:v>2.0772484876728368</c:v>
                </c:pt>
                <c:pt idx="11">
                  <c:v>0.2111139378316895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4.330598181458015</c:v>
                </c:pt>
                <c:pt idx="17">
                  <c:v>0</c:v>
                </c:pt>
                <c:pt idx="18">
                  <c:v>2.8065390481117531</c:v>
                </c:pt>
                <c:pt idx="19">
                  <c:v>0</c:v>
                </c:pt>
                <c:pt idx="20">
                  <c:v>0.36556509422178629</c:v>
                </c:pt>
                <c:pt idx="21">
                  <c:v>0.85804815958584557</c:v>
                </c:pt>
                <c:pt idx="22">
                  <c:v>2.4772928052271208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3.4366955027088641</c:v>
                </c:pt>
                <c:pt idx="28">
                  <c:v>3.1985672490665618</c:v>
                </c:pt>
                <c:pt idx="29">
                  <c:v>0</c:v>
                </c:pt>
                <c:pt idx="30">
                  <c:v>0</c:v>
                </c:pt>
                <c:pt idx="31">
                  <c:v>0.16115091567495893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4711296"/>
        <c:axId val="44733568"/>
      </c:barChart>
      <c:catAx>
        <c:axId val="4471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4733568"/>
        <c:crosses val="autoZero"/>
        <c:auto val="1"/>
        <c:lblAlgn val="ctr"/>
        <c:lblOffset val="100"/>
        <c:noMultiLvlLbl val="0"/>
      </c:catAx>
      <c:valAx>
        <c:axId val="4473356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471129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Solent and South Downs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86613.289447613774</c:v>
                </c:pt>
                <c:pt idx="1">
                  <c:v>22429.517718957872</c:v>
                </c:pt>
                <c:pt idx="2">
                  <c:v>829.74488472069356</c:v>
                </c:pt>
                <c:pt idx="3">
                  <c:v>433.13334557390482</c:v>
                </c:pt>
                <c:pt idx="4">
                  <c:v>1832.4576773079702</c:v>
                </c:pt>
                <c:pt idx="5">
                  <c:v>2891.2280145412356</c:v>
                </c:pt>
                <c:pt idx="6">
                  <c:v>3565.9465980615628</c:v>
                </c:pt>
                <c:pt idx="7">
                  <c:v>496.54508291970444</c:v>
                </c:pt>
                <c:pt idx="8">
                  <c:v>36.479208281195</c:v>
                </c:pt>
                <c:pt idx="9">
                  <c:v>458.76869484207009</c:v>
                </c:pt>
                <c:pt idx="10">
                  <c:v>893.03449083793828</c:v>
                </c:pt>
                <c:pt idx="11">
                  <c:v>405.49037683028996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3613686994013096E-2"/>
          <c:w val="0.74939668458281283"/>
          <c:h val="0.575810483279681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1.1102762093953176</c:v>
                </c:pt>
                <c:pt idx="5">
                  <c:v>0</c:v>
                </c:pt>
                <c:pt idx="6">
                  <c:v>0.93015053596452524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1.2522472306606758</c:v>
                </c:pt>
                <c:pt idx="17">
                  <c:v>0</c:v>
                </c:pt>
                <c:pt idx="18">
                  <c:v>0.17718821988260747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0.22024385843606398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0.63474772673688562</c:v>
                </c:pt>
                <c:pt idx="29">
                  <c:v>0</c:v>
                </c:pt>
                <c:pt idx="30">
                  <c:v>0.1881215059954732</c:v>
                </c:pt>
                <c:pt idx="31">
                  <c:v>0.19160127043617342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0.29332541789060845</c:v>
                </c:pt>
                <c:pt idx="3">
                  <c:v>0.29502640643103489</c:v>
                </c:pt>
                <c:pt idx="4">
                  <c:v>9.1060832276738441</c:v>
                </c:pt>
                <c:pt idx="5">
                  <c:v>0</c:v>
                </c:pt>
                <c:pt idx="6">
                  <c:v>31.872374100734707</c:v>
                </c:pt>
                <c:pt idx="7">
                  <c:v>0</c:v>
                </c:pt>
                <c:pt idx="8">
                  <c:v>3.7608315083371027</c:v>
                </c:pt>
                <c:pt idx="9">
                  <c:v>3.5100446774715186</c:v>
                </c:pt>
                <c:pt idx="10">
                  <c:v>10.224265330989002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3.515006994360971</c:v>
                </c:pt>
                <c:pt idx="17">
                  <c:v>0</c:v>
                </c:pt>
                <c:pt idx="18">
                  <c:v>7.7767985723767179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1.6705686117174021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5.3789626370117061</c:v>
                </c:pt>
                <c:pt idx="28">
                  <c:v>6.4626216958248568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0.1112533382342623</c:v>
                </c:pt>
                <c:pt idx="3">
                  <c:v>2.2563803390781256</c:v>
                </c:pt>
                <c:pt idx="4">
                  <c:v>1.4197611140993864</c:v>
                </c:pt>
                <c:pt idx="5">
                  <c:v>0.90443564221306016</c:v>
                </c:pt>
                <c:pt idx="6">
                  <c:v>2.9415389632871727</c:v>
                </c:pt>
                <c:pt idx="7">
                  <c:v>0</c:v>
                </c:pt>
                <c:pt idx="8">
                  <c:v>0.44966729508998443</c:v>
                </c:pt>
                <c:pt idx="9">
                  <c:v>0.97552515636376391</c:v>
                </c:pt>
                <c:pt idx="10">
                  <c:v>2.0772484876728368</c:v>
                </c:pt>
                <c:pt idx="11">
                  <c:v>0.2111139378316895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4.330598181458015</c:v>
                </c:pt>
                <c:pt idx="17">
                  <c:v>0</c:v>
                </c:pt>
                <c:pt idx="18">
                  <c:v>2.8065390481117531</c:v>
                </c:pt>
                <c:pt idx="19">
                  <c:v>0</c:v>
                </c:pt>
                <c:pt idx="20">
                  <c:v>0.36556509422178629</c:v>
                </c:pt>
                <c:pt idx="21">
                  <c:v>0.85804815958584557</c:v>
                </c:pt>
                <c:pt idx="22">
                  <c:v>2.4772928052271208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3.4366955027088641</c:v>
                </c:pt>
                <c:pt idx="28">
                  <c:v>3.1985672490665618</c:v>
                </c:pt>
                <c:pt idx="29">
                  <c:v>0</c:v>
                </c:pt>
                <c:pt idx="30">
                  <c:v>0</c:v>
                </c:pt>
                <c:pt idx="31">
                  <c:v>0.16115091567495893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4812160"/>
        <c:axId val="44813696"/>
      </c:barChart>
      <c:catAx>
        <c:axId val="4481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4813696"/>
        <c:crosses val="autoZero"/>
        <c:auto val="1"/>
        <c:lblAlgn val="ctr"/>
        <c:lblOffset val="100"/>
        <c:noMultiLvlLbl val="0"/>
      </c:catAx>
      <c:valAx>
        <c:axId val="448136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81216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0.58118002292874904</c:v>
                </c:pt>
                <c:pt idx="3">
                  <c:v>0</c:v>
                </c:pt>
                <c:pt idx="4">
                  <c:v>1.8023310805580557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0.71785505218609069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0.75853650205028611</c:v>
                </c:pt>
                <c:pt idx="28">
                  <c:v>2.9763040665754046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5.4219145350101794</c:v>
                </c:pt>
                <c:pt idx="3">
                  <c:v>0</c:v>
                </c:pt>
                <c:pt idx="4">
                  <c:v>7.7203539547735138</c:v>
                </c:pt>
                <c:pt idx="5">
                  <c:v>0</c:v>
                </c:pt>
                <c:pt idx="6">
                  <c:v>16.217484771977546</c:v>
                </c:pt>
                <c:pt idx="7">
                  <c:v>0</c:v>
                </c:pt>
                <c:pt idx="8">
                  <c:v>1.3392335080937825</c:v>
                </c:pt>
                <c:pt idx="9">
                  <c:v>3.1569541673045141</c:v>
                </c:pt>
                <c:pt idx="10">
                  <c:v>7.1927075592749663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0.44641116936459424</c:v>
                </c:pt>
                <c:pt idx="17">
                  <c:v>0</c:v>
                </c:pt>
                <c:pt idx="18">
                  <c:v>11.910712480618834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1.3423481188224393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22.443697418009577</c:v>
                </c:pt>
                <c:pt idx="28">
                  <c:v>17.49518764295313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1.7352511061934854</c:v>
                </c:pt>
                <c:pt idx="2">
                  <c:v>2.3657332250780296</c:v>
                </c:pt>
                <c:pt idx="3">
                  <c:v>0</c:v>
                </c:pt>
                <c:pt idx="4">
                  <c:v>0.49986712125132687</c:v>
                </c:pt>
                <c:pt idx="5">
                  <c:v>0</c:v>
                </c:pt>
                <c:pt idx="6">
                  <c:v>0.44641116936459424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1.6224282721264631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2.1190080215265894</c:v>
                </c:pt>
                <c:pt idx="17">
                  <c:v>0</c:v>
                </c:pt>
                <c:pt idx="18">
                  <c:v>1.9078698235745559</c:v>
                </c:pt>
                <c:pt idx="19">
                  <c:v>0</c:v>
                </c:pt>
                <c:pt idx="20">
                  <c:v>0</c:v>
                </c:pt>
                <c:pt idx="21">
                  <c:v>1.6224282721264631</c:v>
                </c:pt>
                <c:pt idx="22">
                  <c:v>3.0226759196154909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4.3121225292235481</c:v>
                </c:pt>
                <c:pt idx="28">
                  <c:v>4.7581238931346661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130944"/>
        <c:axId val="178132480"/>
      </c:barChart>
      <c:catAx>
        <c:axId val="1781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132480"/>
        <c:crosses val="autoZero"/>
        <c:auto val="1"/>
        <c:lblAlgn val="ctr"/>
        <c:lblOffset val="100"/>
        <c:noMultiLvlLbl val="0"/>
      </c:catAx>
      <c:valAx>
        <c:axId val="1781324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130944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1663170082938"/>
          <c:y val="2.5876524274809645E-2"/>
          <c:w val="0.71905990287452404"/>
          <c:h val="0.603868061976084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0.58118002292874904</c:v>
                </c:pt>
                <c:pt idx="3">
                  <c:v>0</c:v>
                </c:pt>
                <c:pt idx="4">
                  <c:v>1.8023310805580557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0.71785505218609069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0.75853650205028611</c:v>
                </c:pt>
                <c:pt idx="28">
                  <c:v>2.9763040665754046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5.4219145350101794</c:v>
                </c:pt>
                <c:pt idx="3">
                  <c:v>0</c:v>
                </c:pt>
                <c:pt idx="4">
                  <c:v>7.7203539547735138</c:v>
                </c:pt>
                <c:pt idx="5">
                  <c:v>0</c:v>
                </c:pt>
                <c:pt idx="6">
                  <c:v>16.217484771977546</c:v>
                </c:pt>
                <c:pt idx="7">
                  <c:v>0</c:v>
                </c:pt>
                <c:pt idx="8">
                  <c:v>1.3392335080937825</c:v>
                </c:pt>
                <c:pt idx="9">
                  <c:v>3.1569541673045141</c:v>
                </c:pt>
                <c:pt idx="10">
                  <c:v>7.1927075592749663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0.44641116936459424</c:v>
                </c:pt>
                <c:pt idx="17">
                  <c:v>0</c:v>
                </c:pt>
                <c:pt idx="18">
                  <c:v>11.910712480618834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1.3423481188224393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22.443697418009577</c:v>
                </c:pt>
                <c:pt idx="28">
                  <c:v>17.49518764295313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1.7352511061934854</c:v>
                </c:pt>
                <c:pt idx="2">
                  <c:v>2.3657332250780296</c:v>
                </c:pt>
                <c:pt idx="3">
                  <c:v>0</c:v>
                </c:pt>
                <c:pt idx="4">
                  <c:v>0.49986712125132687</c:v>
                </c:pt>
                <c:pt idx="5">
                  <c:v>0</c:v>
                </c:pt>
                <c:pt idx="6">
                  <c:v>0.44641116936459424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1.6224282721264631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2.1190080215265894</c:v>
                </c:pt>
                <c:pt idx="17">
                  <c:v>0</c:v>
                </c:pt>
                <c:pt idx="18">
                  <c:v>1.9078698235745559</c:v>
                </c:pt>
                <c:pt idx="19">
                  <c:v>0</c:v>
                </c:pt>
                <c:pt idx="20">
                  <c:v>0</c:v>
                </c:pt>
                <c:pt idx="21">
                  <c:v>1.6224282721264631</c:v>
                </c:pt>
                <c:pt idx="22">
                  <c:v>3.0226759196154909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4.3121225292235481</c:v>
                </c:pt>
                <c:pt idx="28">
                  <c:v>4.7581238931346661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460928"/>
        <c:axId val="178466816"/>
      </c:barChart>
      <c:catAx>
        <c:axId val="1784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466816"/>
        <c:crosses val="autoZero"/>
        <c:auto val="1"/>
        <c:lblAlgn val="ctr"/>
        <c:lblOffset val="100"/>
        <c:noMultiLvlLbl val="0"/>
      </c:catAx>
      <c:valAx>
        <c:axId val="1784668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46092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1.9323698907385785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14.217249328318301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8.2488110922361404</c:v>
                </c:pt>
                <c:pt idx="5">
                  <c:v>0</c:v>
                </c:pt>
                <c:pt idx="6">
                  <c:v>0.21197219706689283</c:v>
                </c:pt>
                <c:pt idx="7">
                  <c:v>0</c:v>
                </c:pt>
                <c:pt idx="8">
                  <c:v>0.32811483886172366</c:v>
                </c:pt>
                <c:pt idx="9">
                  <c:v>4.6062770344976203</c:v>
                </c:pt>
                <c:pt idx="10">
                  <c:v>1.9629097218894431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7.2018283419990849</c:v>
                </c:pt>
                <c:pt idx="17">
                  <c:v>0</c:v>
                </c:pt>
                <c:pt idx="18">
                  <c:v>0.92743234795659935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0.14429880105113194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0.24400104754580418</c:v>
                </c:pt>
                <c:pt idx="4">
                  <c:v>4.4503046047402526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0.34237444638159653</c:v>
                </c:pt>
                <c:pt idx="9">
                  <c:v>0.34237444638159653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5.7039482017751091</c:v>
                </c:pt>
                <c:pt idx="17">
                  <c:v>0</c:v>
                </c:pt>
                <c:pt idx="18">
                  <c:v>0.14986599309448564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233728"/>
        <c:axId val="178235264"/>
      </c:barChart>
      <c:catAx>
        <c:axId val="1782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235264"/>
        <c:crosses val="autoZero"/>
        <c:auto val="1"/>
        <c:lblAlgn val="ctr"/>
        <c:lblOffset val="100"/>
        <c:noMultiLvlLbl val="0"/>
      </c:catAx>
      <c:valAx>
        <c:axId val="1782352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23372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8139361555606191E-2"/>
          <c:w val="0.74250196146729264"/>
          <c:h val="0.587124669683664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1.9323698907385785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14.217249328318301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8.2488110922361404</c:v>
                </c:pt>
                <c:pt idx="5">
                  <c:v>0</c:v>
                </c:pt>
                <c:pt idx="6">
                  <c:v>0.21197219706689283</c:v>
                </c:pt>
                <c:pt idx="7">
                  <c:v>0</c:v>
                </c:pt>
                <c:pt idx="8">
                  <c:v>0.32811483886172366</c:v>
                </c:pt>
                <c:pt idx="9">
                  <c:v>4.6062770344976203</c:v>
                </c:pt>
                <c:pt idx="10">
                  <c:v>1.9629097218894431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7.2018283419990849</c:v>
                </c:pt>
                <c:pt idx="17">
                  <c:v>0</c:v>
                </c:pt>
                <c:pt idx="18">
                  <c:v>0.92743234795659935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0.14429880105113194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0.24400104754580418</c:v>
                </c:pt>
                <c:pt idx="4">
                  <c:v>4.4503046047402526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0.34237444638159653</c:v>
                </c:pt>
                <c:pt idx="9">
                  <c:v>0.34237444638159653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5.7039482017751091</c:v>
                </c:pt>
                <c:pt idx="17">
                  <c:v>0</c:v>
                </c:pt>
                <c:pt idx="18">
                  <c:v>0.14986599309448564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318336"/>
        <c:axId val="45155072"/>
      </c:barChart>
      <c:catAx>
        <c:axId val="1783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5155072"/>
        <c:crosses val="autoZero"/>
        <c:auto val="1"/>
        <c:lblAlgn val="ctr"/>
        <c:lblOffset val="100"/>
        <c:noMultiLvlLbl val="0"/>
      </c:catAx>
      <c:valAx>
        <c:axId val="451550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31833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0.63474772673688562</c:v>
                </c:pt>
                <c:pt idx="1">
                  <c:v>0</c:v>
                </c:pt>
                <c:pt idx="3">
                  <c:v>3.6818106444328738</c:v>
                </c:pt>
                <c:pt idx="4">
                  <c:v>0</c:v>
                </c:pt>
                <c:pt idx="6">
                  <c:v>2.9763040665754046</c:v>
                </c:pt>
                <c:pt idx="7">
                  <c:v>0.75853650205028611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6.1755834676057502</c:v>
                </c:pt>
                <c:pt idx="1">
                  <c:v>5.3789626370117061</c:v>
                </c:pt>
                <c:pt idx="3">
                  <c:v>10.895242224188408</c:v>
                </c:pt>
                <c:pt idx="4">
                  <c:v>42.271208099251965</c:v>
                </c:pt>
                <c:pt idx="6">
                  <c:v>16.770983731116338</c:v>
                </c:pt>
                <c:pt idx="7">
                  <c:v>22.443697418009577</c:v>
                </c:pt>
                <c:pt idx="9">
                  <c:v>0</c:v>
                </c:pt>
                <c:pt idx="10">
                  <c:v>0.14429880105113194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2.2144030074686785</c:v>
                </c:pt>
                <c:pt idx="1">
                  <c:v>3.4366955027088641</c:v>
                </c:pt>
                <c:pt idx="3">
                  <c:v>5.2206316909720929</c:v>
                </c:pt>
                <c:pt idx="4">
                  <c:v>1.2018734274162257</c:v>
                </c:pt>
                <c:pt idx="6">
                  <c:v>3.0228727869411807</c:v>
                </c:pt>
                <c:pt idx="7">
                  <c:v>4.3121225292235481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016256"/>
        <c:axId val="178017792"/>
      </c:barChart>
      <c:catAx>
        <c:axId val="17801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17792"/>
        <c:crosses val="autoZero"/>
        <c:auto val="1"/>
        <c:lblAlgn val="ctr"/>
        <c:lblOffset val="100"/>
        <c:noMultiLvlLbl val="0"/>
      </c:catAx>
      <c:valAx>
        <c:axId val="178017792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16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3.1018881459615889E-2"/>
          <c:w val="0.75284384694932782"/>
          <c:h val="0.767594596857727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0.63474772673688562</c:v>
                </c:pt>
                <c:pt idx="1">
                  <c:v>0</c:v>
                </c:pt>
                <c:pt idx="3">
                  <c:v>3.6818106444328738</c:v>
                </c:pt>
                <c:pt idx="4">
                  <c:v>0</c:v>
                </c:pt>
                <c:pt idx="6">
                  <c:v>2.9763040665754046</c:v>
                </c:pt>
                <c:pt idx="7">
                  <c:v>0.75853650205028611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6.1755834676057502</c:v>
                </c:pt>
                <c:pt idx="1">
                  <c:v>5.3789626370117061</c:v>
                </c:pt>
                <c:pt idx="3">
                  <c:v>10.895242224188408</c:v>
                </c:pt>
                <c:pt idx="4">
                  <c:v>42.271208099251965</c:v>
                </c:pt>
                <c:pt idx="6">
                  <c:v>16.770983731116338</c:v>
                </c:pt>
                <c:pt idx="7">
                  <c:v>22.443697418009577</c:v>
                </c:pt>
                <c:pt idx="9">
                  <c:v>0</c:v>
                </c:pt>
                <c:pt idx="10">
                  <c:v>0.14429880105113194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2.2144030074686785</c:v>
                </c:pt>
                <c:pt idx="1">
                  <c:v>3.4366955027088641</c:v>
                </c:pt>
                <c:pt idx="3">
                  <c:v>5.2206316909720929</c:v>
                </c:pt>
                <c:pt idx="4">
                  <c:v>1.2018734274162257</c:v>
                </c:pt>
                <c:pt idx="6">
                  <c:v>3.0228727869411807</c:v>
                </c:pt>
                <c:pt idx="7">
                  <c:v>4.3121225292235481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087424"/>
        <c:axId val="178088960"/>
      </c:barChart>
      <c:catAx>
        <c:axId val="17808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88960"/>
        <c:crosses val="autoZero"/>
        <c:auto val="1"/>
        <c:lblAlgn val="ctr"/>
        <c:lblOffset val="100"/>
        <c:noMultiLvlLbl val="0"/>
      </c:catAx>
      <c:valAx>
        <c:axId val="17808896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087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0.91470844212358571</c:v>
                </c:pt>
                <c:pt idx="1">
                  <c:v>0.92105263157894735</c:v>
                </c:pt>
                <c:pt idx="2">
                  <c:v>0.9464285714285714</c:v>
                </c:pt>
                <c:pt idx="3">
                  <c:v>0.8571428571428571</c:v>
                </c:pt>
                <c:pt idx="4">
                  <c:v>0.92359550561797754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5.0478677110530897E-2</c:v>
                </c:pt>
                <c:pt idx="1">
                  <c:v>5.0607287449392711E-2</c:v>
                </c:pt>
                <c:pt idx="2">
                  <c:v>1.7857142857142856E-2</c:v>
                </c:pt>
                <c:pt idx="3">
                  <c:v>7.792207792207792E-2</c:v>
                </c:pt>
                <c:pt idx="4">
                  <c:v>4.49438202247191E-2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2.0887728459530026E-2</c:v>
                </c:pt>
                <c:pt idx="1">
                  <c:v>1.6194331983805668E-2</c:v>
                </c:pt>
                <c:pt idx="2">
                  <c:v>0</c:v>
                </c:pt>
                <c:pt idx="3">
                  <c:v>5.1948051948051951E-2</c:v>
                </c:pt>
                <c:pt idx="4">
                  <c:v>1.7977528089887642E-2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1.392515230635335E-2</c:v>
                </c:pt>
                <c:pt idx="1">
                  <c:v>1.2145748987854251E-2</c:v>
                </c:pt>
                <c:pt idx="2">
                  <c:v>3.5714285714285712E-2</c:v>
                </c:pt>
                <c:pt idx="3">
                  <c:v>1.2987012987012988E-2</c:v>
                </c:pt>
                <c:pt idx="4">
                  <c:v>1.3483146067415731E-2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393472"/>
        <c:axId val="178395008"/>
      </c:barChart>
      <c:catAx>
        <c:axId val="1783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395008"/>
        <c:crosses val="autoZero"/>
        <c:auto val="1"/>
        <c:lblAlgn val="ctr"/>
        <c:lblOffset val="100"/>
        <c:noMultiLvlLbl val="0"/>
      </c:catAx>
      <c:valAx>
        <c:axId val="17839500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393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0.91470844212358571</c:v>
                </c:pt>
                <c:pt idx="1">
                  <c:v>0.92105263157894735</c:v>
                </c:pt>
                <c:pt idx="2">
                  <c:v>0.9464285714285714</c:v>
                </c:pt>
                <c:pt idx="3">
                  <c:v>0.8571428571428571</c:v>
                </c:pt>
                <c:pt idx="4">
                  <c:v>0.92359550561797754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5.0478677110530897E-2</c:v>
                </c:pt>
                <c:pt idx="1">
                  <c:v>5.0607287449392711E-2</c:v>
                </c:pt>
                <c:pt idx="2">
                  <c:v>1.7857142857142856E-2</c:v>
                </c:pt>
                <c:pt idx="3">
                  <c:v>7.792207792207792E-2</c:v>
                </c:pt>
                <c:pt idx="4">
                  <c:v>4.49438202247191E-2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2.0887728459530026E-2</c:v>
                </c:pt>
                <c:pt idx="1">
                  <c:v>1.6194331983805668E-2</c:v>
                </c:pt>
                <c:pt idx="2">
                  <c:v>0</c:v>
                </c:pt>
                <c:pt idx="3">
                  <c:v>5.1948051948051951E-2</c:v>
                </c:pt>
                <c:pt idx="4">
                  <c:v>1.7977528089887642E-2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1.392515230635335E-2</c:v>
                </c:pt>
                <c:pt idx="1">
                  <c:v>1.2145748987854251E-2</c:v>
                </c:pt>
                <c:pt idx="2">
                  <c:v>3.5714285714285712E-2</c:v>
                </c:pt>
                <c:pt idx="3">
                  <c:v>1.2987012987012988E-2</c:v>
                </c:pt>
                <c:pt idx="4">
                  <c:v>1.3483146067415731E-2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423680"/>
        <c:axId val="178425216"/>
      </c:barChart>
      <c:catAx>
        <c:axId val="1784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425216"/>
        <c:crosses val="autoZero"/>
        <c:auto val="1"/>
        <c:lblAlgn val="ctr"/>
        <c:lblOffset val="100"/>
        <c:noMultiLvlLbl val="0"/>
      </c:catAx>
      <c:valAx>
        <c:axId val="178425216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423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0.67543859649122806</c:v>
                </c:pt>
                <c:pt idx="1">
                  <c:v>0.67413441955193487</c:v>
                </c:pt>
                <c:pt idx="2">
                  <c:v>0.87272727272727268</c:v>
                </c:pt>
                <c:pt idx="3">
                  <c:v>0.71895424836601307</c:v>
                </c:pt>
                <c:pt idx="4">
                  <c:v>0.63718820861678005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0.19824561403508772</c:v>
                </c:pt>
                <c:pt idx="1">
                  <c:v>0.18940936863543789</c:v>
                </c:pt>
                <c:pt idx="2">
                  <c:v>7.2727272727272724E-2</c:v>
                </c:pt>
                <c:pt idx="3">
                  <c:v>0.20915032679738563</c:v>
                </c:pt>
                <c:pt idx="4">
                  <c:v>0.2199546485260771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5.1754385964912282E-2</c:v>
                </c:pt>
                <c:pt idx="1">
                  <c:v>5.0916496945010187E-2</c:v>
                </c:pt>
                <c:pt idx="2">
                  <c:v>3.6363636363636362E-2</c:v>
                </c:pt>
                <c:pt idx="3">
                  <c:v>4.5751633986928102E-2</c:v>
                </c:pt>
                <c:pt idx="4">
                  <c:v>5.6689342403628121E-2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5.4385964912280704E-2</c:v>
                </c:pt>
                <c:pt idx="1">
                  <c:v>6.720977596741344E-2</c:v>
                </c:pt>
                <c:pt idx="2">
                  <c:v>0</c:v>
                </c:pt>
                <c:pt idx="3">
                  <c:v>0</c:v>
                </c:pt>
                <c:pt idx="4">
                  <c:v>6.5759637188208611E-2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1.5789473684210527E-2</c:v>
                </c:pt>
                <c:pt idx="1">
                  <c:v>1.4256619144602852E-2</c:v>
                </c:pt>
                <c:pt idx="2">
                  <c:v>0</c:v>
                </c:pt>
                <c:pt idx="3">
                  <c:v>2.6143790849673203E-2</c:v>
                </c:pt>
                <c:pt idx="4">
                  <c:v>1.5873015873015872E-2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4.3859649122807015E-3</c:v>
                </c:pt>
                <c:pt idx="1">
                  <c:v>4.0733197556008143E-3</c:v>
                </c:pt>
                <c:pt idx="2">
                  <c:v>1.8181818181818181E-2</c:v>
                </c:pt>
                <c:pt idx="3">
                  <c:v>0</c:v>
                </c:pt>
                <c:pt idx="4">
                  <c:v>4.5351473922902496E-3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917376"/>
        <c:axId val="178918912"/>
      </c:barChart>
      <c:catAx>
        <c:axId val="1789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918912"/>
        <c:crosses val="autoZero"/>
        <c:auto val="1"/>
        <c:lblAlgn val="ctr"/>
        <c:lblOffset val="100"/>
        <c:noMultiLvlLbl val="0"/>
      </c:catAx>
      <c:valAx>
        <c:axId val="178918912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917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Solent and South Downs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86613.289447613774</c:v>
                </c:pt>
                <c:pt idx="1">
                  <c:v>22429.517718957872</c:v>
                </c:pt>
                <c:pt idx="2">
                  <c:v>829.74488472069356</c:v>
                </c:pt>
                <c:pt idx="3">
                  <c:v>433.13334557390482</c:v>
                </c:pt>
                <c:pt idx="4">
                  <c:v>1832.4576773079702</c:v>
                </c:pt>
                <c:pt idx="5">
                  <c:v>2891.2280145412356</c:v>
                </c:pt>
                <c:pt idx="6">
                  <c:v>3565.9465980615628</c:v>
                </c:pt>
                <c:pt idx="7">
                  <c:v>496.54508291970444</c:v>
                </c:pt>
                <c:pt idx="8">
                  <c:v>36.479208281195</c:v>
                </c:pt>
                <c:pt idx="9">
                  <c:v>458.76869484207009</c:v>
                </c:pt>
                <c:pt idx="10">
                  <c:v>893.03449083793828</c:v>
                </c:pt>
                <c:pt idx="11">
                  <c:v>405.49037683028996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0.67543859649122806</c:v>
                </c:pt>
                <c:pt idx="1">
                  <c:v>0.67413441955193487</c:v>
                </c:pt>
                <c:pt idx="2">
                  <c:v>0.87272727272727268</c:v>
                </c:pt>
                <c:pt idx="3">
                  <c:v>0.71895424836601307</c:v>
                </c:pt>
                <c:pt idx="4">
                  <c:v>0.63718820861678005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0.19824561403508772</c:v>
                </c:pt>
                <c:pt idx="1">
                  <c:v>0.18940936863543789</c:v>
                </c:pt>
                <c:pt idx="2">
                  <c:v>7.2727272727272724E-2</c:v>
                </c:pt>
                <c:pt idx="3">
                  <c:v>0.20915032679738563</c:v>
                </c:pt>
                <c:pt idx="4">
                  <c:v>0.2199546485260771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5.1754385964912282E-2</c:v>
                </c:pt>
                <c:pt idx="1">
                  <c:v>5.0916496945010187E-2</c:v>
                </c:pt>
                <c:pt idx="2">
                  <c:v>3.6363636363636362E-2</c:v>
                </c:pt>
                <c:pt idx="3">
                  <c:v>4.5751633986928102E-2</c:v>
                </c:pt>
                <c:pt idx="4">
                  <c:v>5.6689342403628121E-2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5.4385964912280704E-2</c:v>
                </c:pt>
                <c:pt idx="1">
                  <c:v>6.720977596741344E-2</c:v>
                </c:pt>
                <c:pt idx="2">
                  <c:v>0</c:v>
                </c:pt>
                <c:pt idx="3">
                  <c:v>0</c:v>
                </c:pt>
                <c:pt idx="4">
                  <c:v>6.5759637188208611E-2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1.5789473684210527E-2</c:v>
                </c:pt>
                <c:pt idx="1">
                  <c:v>1.4256619144602852E-2</c:v>
                </c:pt>
                <c:pt idx="2">
                  <c:v>0</c:v>
                </c:pt>
                <c:pt idx="3">
                  <c:v>2.6143790849673203E-2</c:v>
                </c:pt>
                <c:pt idx="4">
                  <c:v>1.5873015873015872E-2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Solent and South Downs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4.3859649122807015E-3</c:v>
                </c:pt>
                <c:pt idx="1">
                  <c:v>4.0733197556008143E-3</c:v>
                </c:pt>
                <c:pt idx="2">
                  <c:v>1.8181818181818181E-2</c:v>
                </c:pt>
                <c:pt idx="3">
                  <c:v>0</c:v>
                </c:pt>
                <c:pt idx="4">
                  <c:v>4.5351473922902496E-3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985216"/>
        <c:axId val="178991104"/>
      </c:barChart>
      <c:catAx>
        <c:axId val="1789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991104"/>
        <c:crosses val="autoZero"/>
        <c:auto val="1"/>
        <c:lblAlgn val="ctr"/>
        <c:lblOffset val="100"/>
        <c:noMultiLvlLbl val="0"/>
      </c:catAx>
      <c:valAx>
        <c:axId val="17899110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985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27.916729001043539</c:v>
                </c:pt>
                <c:pt idx="1">
                  <c:v>25.503462687444038</c:v>
                </c:pt>
                <c:pt idx="2">
                  <c:v>34.939540662057382</c:v>
                </c:pt>
                <c:pt idx="3">
                  <c:v>27.638614275685132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72.083270998956479</c:v>
                </c:pt>
                <c:pt idx="1">
                  <c:v>74.496537312555958</c:v>
                </c:pt>
                <c:pt idx="2">
                  <c:v>65.060459337942618</c:v>
                </c:pt>
                <c:pt idx="3">
                  <c:v>72.361385724314857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076480"/>
        <c:axId val="179078272"/>
      </c:barChart>
      <c:catAx>
        <c:axId val="17907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078272"/>
        <c:crosses val="autoZero"/>
        <c:auto val="1"/>
        <c:lblAlgn val="ctr"/>
        <c:lblOffset val="100"/>
        <c:noMultiLvlLbl val="0"/>
      </c:catAx>
      <c:valAx>
        <c:axId val="17907827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907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27.916729001043539</c:v>
                </c:pt>
                <c:pt idx="1">
                  <c:v>25.503462687444038</c:v>
                </c:pt>
                <c:pt idx="2">
                  <c:v>34.939540662057382</c:v>
                </c:pt>
                <c:pt idx="3">
                  <c:v>27.638614275685132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72.083270998956479</c:v>
                </c:pt>
                <c:pt idx="1">
                  <c:v>74.496537312555958</c:v>
                </c:pt>
                <c:pt idx="2">
                  <c:v>65.060459337942618</c:v>
                </c:pt>
                <c:pt idx="3">
                  <c:v>72.361385724314857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7874048"/>
        <c:axId val="177875584"/>
      </c:barChart>
      <c:catAx>
        <c:axId val="1778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7875584"/>
        <c:crosses val="autoZero"/>
        <c:auto val="1"/>
        <c:lblAlgn val="ctr"/>
        <c:lblOffset val="100"/>
        <c:noMultiLvlLbl val="0"/>
      </c:catAx>
      <c:valAx>
        <c:axId val="177875584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7874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10.775892320055144</c:v>
                </c:pt>
                <c:pt idx="1">
                  <c:v>2.1367525142145376</c:v>
                </c:pt>
                <c:pt idx="2">
                  <c:v>8.3410278336103651</c:v>
                </c:pt>
                <c:pt idx="3">
                  <c:v>0.20961114205595061</c:v>
                </c:pt>
                <c:pt idx="4">
                  <c:v>9.1814976480388548</c:v>
                </c:pt>
                <c:pt idx="5">
                  <c:v>1.1738221010926502</c:v>
                </c:pt>
                <c:pt idx="6">
                  <c:v>0</c:v>
                </c:pt>
                <c:pt idx="8">
                  <c:v>7.4594872624883246</c:v>
                </c:pt>
                <c:pt idx="9">
                  <c:v>1.5329033785358017</c:v>
                </c:pt>
                <c:pt idx="10">
                  <c:v>13.785624411233696</c:v>
                </c:pt>
                <c:pt idx="11">
                  <c:v>0</c:v>
                </c:pt>
                <c:pt idx="12">
                  <c:v>8.7013518117514508</c:v>
                </c:pt>
                <c:pt idx="13">
                  <c:v>0</c:v>
                </c:pt>
                <c:pt idx="14">
                  <c:v>0</c:v>
                </c:pt>
                <c:pt idx="16">
                  <c:v>10.864023024140094</c:v>
                </c:pt>
                <c:pt idx="17">
                  <c:v>4.1628437624156307</c:v>
                </c:pt>
                <c:pt idx="18">
                  <c:v>16.342945428185871</c:v>
                </c:pt>
                <c:pt idx="19">
                  <c:v>0.64560484558852282</c:v>
                </c:pt>
                <c:pt idx="20">
                  <c:v>9.010801917242544</c:v>
                </c:pt>
                <c:pt idx="21">
                  <c:v>0.5947249192222438</c:v>
                </c:pt>
                <c:pt idx="22">
                  <c:v>0</c:v>
                </c:pt>
                <c:pt idx="24">
                  <c:v>12.471342863170293</c:v>
                </c:pt>
                <c:pt idx="25">
                  <c:v>2.2580684104545425</c:v>
                </c:pt>
                <c:pt idx="26">
                  <c:v>8.7501271183752927</c:v>
                </c:pt>
                <c:pt idx="27">
                  <c:v>0.23308159291140879</c:v>
                </c:pt>
                <c:pt idx="28">
                  <c:v>9.0722087618271239</c:v>
                </c:pt>
                <c:pt idx="29">
                  <c:v>0.48678818057950435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979392"/>
        <c:axId val="177980928"/>
      </c:barChart>
      <c:catAx>
        <c:axId val="1779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80928"/>
        <c:crosses val="autoZero"/>
        <c:auto val="1"/>
        <c:lblAlgn val="ctr"/>
        <c:lblOffset val="100"/>
        <c:noMultiLvlLbl val="0"/>
      </c:catAx>
      <c:valAx>
        <c:axId val="17798092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79392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10.775892320055144</c:v>
                </c:pt>
                <c:pt idx="1">
                  <c:v>2.1367525142145376</c:v>
                </c:pt>
                <c:pt idx="2">
                  <c:v>8.3410278336103651</c:v>
                </c:pt>
                <c:pt idx="3">
                  <c:v>0.20961114205595061</c:v>
                </c:pt>
                <c:pt idx="4">
                  <c:v>9.1814976480388548</c:v>
                </c:pt>
                <c:pt idx="5">
                  <c:v>1.1738221010926502</c:v>
                </c:pt>
                <c:pt idx="6">
                  <c:v>0</c:v>
                </c:pt>
                <c:pt idx="8">
                  <c:v>7.4594872624883246</c:v>
                </c:pt>
                <c:pt idx="9">
                  <c:v>1.5329033785358017</c:v>
                </c:pt>
                <c:pt idx="10">
                  <c:v>13.785624411233696</c:v>
                </c:pt>
                <c:pt idx="11">
                  <c:v>0</c:v>
                </c:pt>
                <c:pt idx="12">
                  <c:v>8.7013518117514508</c:v>
                </c:pt>
                <c:pt idx="13">
                  <c:v>0</c:v>
                </c:pt>
                <c:pt idx="14">
                  <c:v>0</c:v>
                </c:pt>
                <c:pt idx="16">
                  <c:v>10.864023024140094</c:v>
                </c:pt>
                <c:pt idx="17">
                  <c:v>4.1628437624156307</c:v>
                </c:pt>
                <c:pt idx="18">
                  <c:v>16.342945428185871</c:v>
                </c:pt>
                <c:pt idx="19">
                  <c:v>0.64560484558852282</c:v>
                </c:pt>
                <c:pt idx="20">
                  <c:v>9.010801917242544</c:v>
                </c:pt>
                <c:pt idx="21">
                  <c:v>0.5947249192222438</c:v>
                </c:pt>
                <c:pt idx="22">
                  <c:v>0</c:v>
                </c:pt>
                <c:pt idx="24">
                  <c:v>12.471342863170293</c:v>
                </c:pt>
                <c:pt idx="25">
                  <c:v>2.2580684104545425</c:v>
                </c:pt>
                <c:pt idx="26">
                  <c:v>8.7501271183752927</c:v>
                </c:pt>
                <c:pt idx="27">
                  <c:v>0.23308159291140879</c:v>
                </c:pt>
                <c:pt idx="28">
                  <c:v>9.0722087618271239</c:v>
                </c:pt>
                <c:pt idx="29">
                  <c:v>0.48678818057950435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704384"/>
        <c:axId val="178705920"/>
      </c:barChart>
      <c:catAx>
        <c:axId val="1787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705920"/>
        <c:crosses val="autoZero"/>
        <c:auto val="1"/>
        <c:lblAlgn val="ctr"/>
        <c:lblOffset val="100"/>
        <c:noMultiLvlLbl val="0"/>
      </c:catAx>
      <c:valAx>
        <c:axId val="17870592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704384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9.6199999999999992</c:v>
                </c:pt>
                <c:pt idx="1">
                  <c:v>14.05</c:v>
                </c:pt>
                <c:pt idx="2">
                  <c:v>5.82</c:v>
                </c:pt>
                <c:pt idx="3">
                  <c:v>15.8</c:v>
                </c:pt>
                <c:pt idx="4">
                  <c:v>11.06</c:v>
                </c:pt>
                <c:pt idx="5">
                  <c:v>15.06</c:v>
                </c:pt>
                <c:pt idx="6">
                  <c:v>15.43</c:v>
                </c:pt>
                <c:pt idx="7">
                  <c:v>11.25</c:v>
                </c:pt>
                <c:pt idx="8">
                  <c:v>16.350000000000001</c:v>
                </c:pt>
                <c:pt idx="9">
                  <c:v>9.33</c:v>
                </c:pt>
                <c:pt idx="10">
                  <c:v>15.28</c:v>
                </c:pt>
                <c:pt idx="11">
                  <c:v>4.8099999999999996</c:v>
                </c:pt>
                <c:pt idx="12">
                  <c:v>6.85</c:v>
                </c:pt>
                <c:pt idx="13">
                  <c:v>6.13</c:v>
                </c:pt>
                <c:pt idx="14">
                  <c:v>5.89</c:v>
                </c:pt>
                <c:pt idx="15">
                  <c:v>4.97</c:v>
                </c:pt>
                <c:pt idx="16">
                  <c:v>5.79</c:v>
                </c:pt>
                <c:pt idx="17">
                  <c:v>4.33</c:v>
                </c:pt>
                <c:pt idx="18">
                  <c:v>0</c:v>
                </c:pt>
                <c:pt idx="19">
                  <c:v>3.4</c:v>
                </c:pt>
                <c:pt idx="20">
                  <c:v>0</c:v>
                </c:pt>
                <c:pt idx="21">
                  <c:v>4.96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6.32</c:v>
                </c:pt>
                <c:pt idx="1">
                  <c:v>11.61</c:v>
                </c:pt>
                <c:pt idx="2">
                  <c:v>5.24</c:v>
                </c:pt>
                <c:pt idx="3">
                  <c:v>11.04</c:v>
                </c:pt>
                <c:pt idx="4">
                  <c:v>10.37</c:v>
                </c:pt>
                <c:pt idx="5">
                  <c:v>12.2</c:v>
                </c:pt>
                <c:pt idx="6">
                  <c:v>13.18</c:v>
                </c:pt>
                <c:pt idx="7">
                  <c:v>10.17</c:v>
                </c:pt>
                <c:pt idx="8">
                  <c:v>13.3</c:v>
                </c:pt>
                <c:pt idx="9">
                  <c:v>8</c:v>
                </c:pt>
                <c:pt idx="10">
                  <c:v>11.32</c:v>
                </c:pt>
                <c:pt idx="11">
                  <c:v>4.84</c:v>
                </c:pt>
                <c:pt idx="12">
                  <c:v>6.59</c:v>
                </c:pt>
                <c:pt idx="13">
                  <c:v>6.66</c:v>
                </c:pt>
                <c:pt idx="14">
                  <c:v>7.41</c:v>
                </c:pt>
                <c:pt idx="15">
                  <c:v>5.59</c:v>
                </c:pt>
                <c:pt idx="16">
                  <c:v>6.66</c:v>
                </c:pt>
                <c:pt idx="17">
                  <c:v>2.4</c:v>
                </c:pt>
                <c:pt idx="18">
                  <c:v>3.03</c:v>
                </c:pt>
                <c:pt idx="19">
                  <c:v>7.12</c:v>
                </c:pt>
                <c:pt idx="20">
                  <c:v>4.9800000000000004</c:v>
                </c:pt>
                <c:pt idx="21">
                  <c:v>4.76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399168"/>
        <c:axId val="163400704"/>
      </c:barChart>
      <c:catAx>
        <c:axId val="163399168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400704"/>
        <c:crosses val="autoZero"/>
        <c:auto val="1"/>
        <c:lblAlgn val="ctr"/>
        <c:lblOffset val="100"/>
        <c:noMultiLvlLbl val="0"/>
      </c:catAx>
      <c:valAx>
        <c:axId val="1634007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3991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9.6199999999999992</c:v>
                </c:pt>
                <c:pt idx="1">
                  <c:v>14.05</c:v>
                </c:pt>
                <c:pt idx="2">
                  <c:v>5.82</c:v>
                </c:pt>
                <c:pt idx="3">
                  <c:v>15.8</c:v>
                </c:pt>
                <c:pt idx="4">
                  <c:v>11.06</c:v>
                </c:pt>
                <c:pt idx="5">
                  <c:v>15.06</c:v>
                </c:pt>
                <c:pt idx="6">
                  <c:v>15.43</c:v>
                </c:pt>
                <c:pt idx="7">
                  <c:v>11.25</c:v>
                </c:pt>
                <c:pt idx="8">
                  <c:v>16.350000000000001</c:v>
                </c:pt>
                <c:pt idx="9">
                  <c:v>9.33</c:v>
                </c:pt>
                <c:pt idx="10">
                  <c:v>15.28</c:v>
                </c:pt>
                <c:pt idx="11">
                  <c:v>4.8099999999999996</c:v>
                </c:pt>
                <c:pt idx="12">
                  <c:v>6.85</c:v>
                </c:pt>
                <c:pt idx="13">
                  <c:v>6.13</c:v>
                </c:pt>
                <c:pt idx="14">
                  <c:v>5.89</c:v>
                </c:pt>
                <c:pt idx="15">
                  <c:v>4.97</c:v>
                </c:pt>
                <c:pt idx="16">
                  <c:v>5.79</c:v>
                </c:pt>
                <c:pt idx="17">
                  <c:v>4.33</c:v>
                </c:pt>
                <c:pt idx="18">
                  <c:v>0</c:v>
                </c:pt>
                <c:pt idx="19">
                  <c:v>3.4</c:v>
                </c:pt>
                <c:pt idx="20">
                  <c:v>0</c:v>
                </c:pt>
                <c:pt idx="21">
                  <c:v>4.96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6.32</c:v>
                </c:pt>
                <c:pt idx="1">
                  <c:v>11.61</c:v>
                </c:pt>
                <c:pt idx="2">
                  <c:v>5.24</c:v>
                </c:pt>
                <c:pt idx="3">
                  <c:v>11.04</c:v>
                </c:pt>
                <c:pt idx="4">
                  <c:v>10.37</c:v>
                </c:pt>
                <c:pt idx="5">
                  <c:v>12.2</c:v>
                </c:pt>
                <c:pt idx="6">
                  <c:v>13.18</c:v>
                </c:pt>
                <c:pt idx="7">
                  <c:v>10.17</c:v>
                </c:pt>
                <c:pt idx="8">
                  <c:v>13.3</c:v>
                </c:pt>
                <c:pt idx="9">
                  <c:v>8</c:v>
                </c:pt>
                <c:pt idx="10">
                  <c:v>11.32</c:v>
                </c:pt>
                <c:pt idx="11">
                  <c:v>4.84</c:v>
                </c:pt>
                <c:pt idx="12">
                  <c:v>6.59</c:v>
                </c:pt>
                <c:pt idx="13">
                  <c:v>6.66</c:v>
                </c:pt>
                <c:pt idx="14">
                  <c:v>7.41</c:v>
                </c:pt>
                <c:pt idx="15">
                  <c:v>5.59</c:v>
                </c:pt>
                <c:pt idx="16">
                  <c:v>6.66</c:v>
                </c:pt>
                <c:pt idx="17">
                  <c:v>2.4</c:v>
                </c:pt>
                <c:pt idx="18">
                  <c:v>3.03</c:v>
                </c:pt>
                <c:pt idx="19">
                  <c:v>7.12</c:v>
                </c:pt>
                <c:pt idx="20">
                  <c:v>4.9800000000000004</c:v>
                </c:pt>
                <c:pt idx="21">
                  <c:v>4.76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79426816"/>
        <c:axId val="179428352"/>
      </c:barChart>
      <c:catAx>
        <c:axId val="179426816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428352"/>
        <c:crosses val="autoZero"/>
        <c:auto val="1"/>
        <c:lblAlgn val="ctr"/>
        <c:lblOffset val="100"/>
        <c:noMultiLvlLbl val="0"/>
      </c:catAx>
      <c:valAx>
        <c:axId val="1794283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94268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45.831000000000003</c:v>
                </c:pt>
                <c:pt idx="1">
                  <c:v>60.098999999999997</c:v>
                </c:pt>
                <c:pt idx="2">
                  <c:v>50.536000000000001</c:v>
                </c:pt>
                <c:pt idx="3">
                  <c:v>60.746000000000002</c:v>
                </c:pt>
                <c:pt idx="4">
                  <c:v>62.706000000000003</c:v>
                </c:pt>
                <c:pt idx="5">
                  <c:v>74.778000000000006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215.75200000000001</c:v>
                </c:pt>
                <c:pt idx="1">
                  <c:v>244.52500000000001</c:v>
                </c:pt>
                <c:pt idx="2">
                  <c:v>207.72200000000001</c:v>
                </c:pt>
                <c:pt idx="3">
                  <c:v>217.655</c:v>
                </c:pt>
                <c:pt idx="4">
                  <c:v>220.10900000000001</c:v>
                </c:pt>
                <c:pt idx="5">
                  <c:v>136.70099999999999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261.58300000000003</c:v>
                </c:pt>
                <c:pt idx="1">
                  <c:v>304.62400000000002</c:v>
                </c:pt>
                <c:pt idx="2">
                  <c:v>258.25800000000004</c:v>
                </c:pt>
                <c:pt idx="3">
                  <c:v>278.40100000000001</c:v>
                </c:pt>
                <c:pt idx="4">
                  <c:v>282.815</c:v>
                </c:pt>
                <c:pt idx="5">
                  <c:v>211.47899999999998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97120"/>
        <c:axId val="164199040"/>
      </c:lineChart>
      <c:catAx>
        <c:axId val="16419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199040"/>
        <c:crosses val="autoZero"/>
        <c:auto val="1"/>
        <c:lblAlgn val="ctr"/>
        <c:lblOffset val="100"/>
        <c:noMultiLvlLbl val="0"/>
      </c:catAx>
      <c:valAx>
        <c:axId val="1641990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197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45.831000000000003</c:v>
                </c:pt>
                <c:pt idx="1">
                  <c:v>60.098999999999997</c:v>
                </c:pt>
                <c:pt idx="2">
                  <c:v>50.536000000000001</c:v>
                </c:pt>
                <c:pt idx="3">
                  <c:v>60.746000000000002</c:v>
                </c:pt>
                <c:pt idx="4">
                  <c:v>62.706000000000003</c:v>
                </c:pt>
                <c:pt idx="5">
                  <c:v>74.778000000000006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215.75200000000001</c:v>
                </c:pt>
                <c:pt idx="1">
                  <c:v>244.52500000000001</c:v>
                </c:pt>
                <c:pt idx="2">
                  <c:v>207.72200000000001</c:v>
                </c:pt>
                <c:pt idx="3">
                  <c:v>217.655</c:v>
                </c:pt>
                <c:pt idx="4">
                  <c:v>220.10900000000001</c:v>
                </c:pt>
                <c:pt idx="5">
                  <c:v>136.70099999999999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261.58300000000003</c:v>
                </c:pt>
                <c:pt idx="1">
                  <c:v>304.62400000000002</c:v>
                </c:pt>
                <c:pt idx="2">
                  <c:v>258.25800000000004</c:v>
                </c:pt>
                <c:pt idx="3">
                  <c:v>278.40100000000001</c:v>
                </c:pt>
                <c:pt idx="4">
                  <c:v>282.815</c:v>
                </c:pt>
                <c:pt idx="5">
                  <c:v>211.47899999999998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12192"/>
        <c:axId val="164314112"/>
      </c:lineChart>
      <c:catAx>
        <c:axId val="16431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314112"/>
        <c:crosses val="autoZero"/>
        <c:auto val="1"/>
        <c:lblAlgn val="ctr"/>
        <c:lblOffset val="100"/>
        <c:noMultiLvlLbl val="0"/>
      </c:catAx>
      <c:valAx>
        <c:axId val="164314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312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45.831000000000003</c:v>
                </c:pt>
                <c:pt idx="1">
                  <c:v>60.098999999999997</c:v>
                </c:pt>
                <c:pt idx="2">
                  <c:v>50.536000000000001</c:v>
                </c:pt>
                <c:pt idx="3">
                  <c:v>60.746000000000002</c:v>
                </c:pt>
                <c:pt idx="4">
                  <c:v>62.706000000000003</c:v>
                </c:pt>
                <c:pt idx="5">
                  <c:v>74.778000000000006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28.932343200000002</c:v>
                  </c:pt>
                  <c:pt idx="1">
                    <c:v>27.313442500000001</c:v>
                  </c:pt>
                  <c:pt idx="2">
                    <c:v>27.024632199999999</c:v>
                  </c:pt>
                  <c:pt idx="3">
                    <c:v>30.254045000000001</c:v>
                  </c:pt>
                  <c:pt idx="4">
                    <c:v>35.701679799999994</c:v>
                  </c:pt>
                  <c:pt idx="5">
                    <c:v>30.839745599999997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28.932343200000002</c:v>
                  </c:pt>
                  <c:pt idx="1">
                    <c:v>27.313442500000001</c:v>
                  </c:pt>
                  <c:pt idx="2">
                    <c:v>27.024632199999999</c:v>
                  </c:pt>
                  <c:pt idx="3">
                    <c:v>30.254045000000001</c:v>
                  </c:pt>
                  <c:pt idx="4">
                    <c:v>35.701679799999994</c:v>
                  </c:pt>
                  <c:pt idx="5">
                    <c:v>30.839745599999997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215.75200000000001</c:v>
                </c:pt>
                <c:pt idx="1">
                  <c:v>244.52500000000001</c:v>
                </c:pt>
                <c:pt idx="2">
                  <c:v>207.72200000000001</c:v>
                </c:pt>
                <c:pt idx="3">
                  <c:v>217.655</c:v>
                </c:pt>
                <c:pt idx="4">
                  <c:v>220.10900000000001</c:v>
                </c:pt>
                <c:pt idx="5">
                  <c:v>136.70099999999999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393728"/>
        <c:axId val="164395648"/>
      </c:barChart>
      <c:catAx>
        <c:axId val="16439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395648"/>
        <c:crosses val="autoZero"/>
        <c:auto val="1"/>
        <c:lblAlgn val="ctr"/>
        <c:lblOffset val="100"/>
        <c:noMultiLvlLbl val="0"/>
      </c:catAx>
      <c:valAx>
        <c:axId val="164395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3937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79797.319329109407</c:v>
                </c:pt>
                <c:pt idx="1">
                  <c:v>22058.655164348456</c:v>
                </c:pt>
                <c:pt idx="2">
                  <c:v>825.43157272221333</c:v>
                </c:pt>
                <c:pt idx="3">
                  <c:v>414.08125472191477</c:v>
                </c:pt>
                <c:pt idx="4">
                  <c:v>1582.2354143900634</c:v>
                </c:pt>
                <c:pt idx="5">
                  <c:v>2632.7898808975287</c:v>
                </c:pt>
                <c:pt idx="6">
                  <c:v>3161.8353059042365</c:v>
                </c:pt>
                <c:pt idx="7">
                  <c:v>494.07328530200459</c:v>
                </c:pt>
                <c:pt idx="8">
                  <c:v>33.615389388894997</c:v>
                </c:pt>
                <c:pt idx="9">
                  <c:v>351.46078714317002</c:v>
                </c:pt>
                <c:pt idx="10">
                  <c:v>775.50417038387945</c:v>
                </c:pt>
                <c:pt idx="11">
                  <c:v>387.25255413165189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6815.9701151583895</c:v>
                </c:pt>
                <c:pt idx="1">
                  <c:v>370.86255664007615</c:v>
                </c:pt>
                <c:pt idx="2">
                  <c:v>4.3133125549999995</c:v>
                </c:pt>
                <c:pt idx="3">
                  <c:v>19.052090860100002</c:v>
                </c:pt>
                <c:pt idx="4">
                  <c:v>250.22226321336143</c:v>
                </c:pt>
                <c:pt idx="5">
                  <c:v>258.43813677197255</c:v>
                </c:pt>
                <c:pt idx="6">
                  <c:v>404.11128524883094</c:v>
                </c:pt>
                <c:pt idx="7">
                  <c:v>2.4717971401200001</c:v>
                </c:pt>
                <c:pt idx="8">
                  <c:v>2.8638190998000002</c:v>
                </c:pt>
                <c:pt idx="9">
                  <c:v>107.30790760829998</c:v>
                </c:pt>
                <c:pt idx="10">
                  <c:v>117.53032250163758</c:v>
                </c:pt>
                <c:pt idx="11">
                  <c:v>18.23781993035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04931712"/>
        <c:axId val="104933248"/>
      </c:barChart>
      <c:catAx>
        <c:axId val="1049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493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93324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49317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45.831000000000003</c:v>
                </c:pt>
                <c:pt idx="1">
                  <c:v>60.098999999999997</c:v>
                </c:pt>
                <c:pt idx="2">
                  <c:v>50.536000000000001</c:v>
                </c:pt>
                <c:pt idx="3">
                  <c:v>60.746000000000002</c:v>
                </c:pt>
                <c:pt idx="4">
                  <c:v>62.706000000000003</c:v>
                </c:pt>
                <c:pt idx="5">
                  <c:v>74.778000000000006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28.932343200000002</c:v>
                  </c:pt>
                  <c:pt idx="1">
                    <c:v>27.313442500000001</c:v>
                  </c:pt>
                  <c:pt idx="2">
                    <c:v>27.024632199999999</c:v>
                  </c:pt>
                  <c:pt idx="3">
                    <c:v>30.254045000000001</c:v>
                  </c:pt>
                  <c:pt idx="4">
                    <c:v>35.701679799999994</c:v>
                  </c:pt>
                  <c:pt idx="5">
                    <c:v>30.839745599999997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28.932343200000002</c:v>
                  </c:pt>
                  <c:pt idx="1">
                    <c:v>27.313442500000001</c:v>
                  </c:pt>
                  <c:pt idx="2">
                    <c:v>27.024632199999999</c:v>
                  </c:pt>
                  <c:pt idx="3">
                    <c:v>30.254045000000001</c:v>
                  </c:pt>
                  <c:pt idx="4">
                    <c:v>35.701679799999994</c:v>
                  </c:pt>
                  <c:pt idx="5">
                    <c:v>30.839745599999997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215.75200000000001</c:v>
                </c:pt>
                <c:pt idx="1">
                  <c:v>244.52500000000001</c:v>
                </c:pt>
                <c:pt idx="2">
                  <c:v>207.72200000000001</c:v>
                </c:pt>
                <c:pt idx="3">
                  <c:v>217.655</c:v>
                </c:pt>
                <c:pt idx="4">
                  <c:v>220.10900000000001</c:v>
                </c:pt>
                <c:pt idx="5">
                  <c:v>136.70099999999999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442880"/>
        <c:axId val="164444800"/>
      </c:barChart>
      <c:catAx>
        <c:axId val="16444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444800"/>
        <c:crosses val="autoZero"/>
        <c:auto val="1"/>
        <c:lblAlgn val="ctr"/>
        <c:lblOffset val="100"/>
        <c:noMultiLvlLbl val="0"/>
      </c:catAx>
      <c:valAx>
        <c:axId val="164444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442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2248.4409999999998</c:v>
                </c:pt>
                <c:pt idx="1">
                  <c:v>2361.5619999999999</c:v>
                </c:pt>
                <c:pt idx="2">
                  <c:v>2476.241</c:v>
                </c:pt>
                <c:pt idx="3">
                  <c:v>2560.89</c:v>
                </c:pt>
                <c:pt idx="4">
                  <c:v>2609.424</c:v>
                </c:pt>
                <c:pt idx="5">
                  <c:v>2578.2370000000001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284.79776000000004</c:v>
                  </c:pt>
                  <c:pt idx="1">
                    <c:v>277.40265629999999</c:v>
                  </c:pt>
                  <c:pt idx="2">
                    <c:v>277.48303780000003</c:v>
                  </c:pt>
                  <c:pt idx="3">
                    <c:v>284.78300940000003</c:v>
                  </c:pt>
                  <c:pt idx="4">
                    <c:v>263.18424299999998</c:v>
                  </c:pt>
                  <c:pt idx="5">
                    <c:v>254.74353299999999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284.79776000000004</c:v>
                  </c:pt>
                  <c:pt idx="1">
                    <c:v>277.40265629999999</c:v>
                  </c:pt>
                  <c:pt idx="2">
                    <c:v>277.48303780000003</c:v>
                  </c:pt>
                  <c:pt idx="3">
                    <c:v>284.78300940000003</c:v>
                  </c:pt>
                  <c:pt idx="4">
                    <c:v>263.18424299999998</c:v>
                  </c:pt>
                  <c:pt idx="5">
                    <c:v>254.74353299999999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4449.9650000000001</c:v>
                </c:pt>
                <c:pt idx="1">
                  <c:v>4146.527</c:v>
                </c:pt>
                <c:pt idx="2">
                  <c:v>3608.3620000000001</c:v>
                </c:pt>
                <c:pt idx="3">
                  <c:v>3171.3029999999999</c:v>
                </c:pt>
                <c:pt idx="4">
                  <c:v>2557.67</c:v>
                </c:pt>
                <c:pt idx="5">
                  <c:v>2398.7150000000001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779520"/>
        <c:axId val="164781440"/>
      </c:barChart>
      <c:catAx>
        <c:axId val="16477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781440"/>
        <c:crosses val="autoZero"/>
        <c:auto val="1"/>
        <c:lblAlgn val="ctr"/>
        <c:lblOffset val="100"/>
        <c:noMultiLvlLbl val="0"/>
      </c:catAx>
      <c:valAx>
        <c:axId val="164781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779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2248.4409999999998</c:v>
                </c:pt>
                <c:pt idx="1">
                  <c:v>2361.5619999999999</c:v>
                </c:pt>
                <c:pt idx="2">
                  <c:v>2476.241</c:v>
                </c:pt>
                <c:pt idx="3">
                  <c:v>2560.89</c:v>
                </c:pt>
                <c:pt idx="4">
                  <c:v>2609.424</c:v>
                </c:pt>
                <c:pt idx="5">
                  <c:v>2578.2370000000001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284.79776000000004</c:v>
                  </c:pt>
                  <c:pt idx="1">
                    <c:v>277.40265629999999</c:v>
                  </c:pt>
                  <c:pt idx="2">
                    <c:v>277.48303780000003</c:v>
                  </c:pt>
                  <c:pt idx="3">
                    <c:v>284.78300940000003</c:v>
                  </c:pt>
                  <c:pt idx="4">
                    <c:v>263.18424299999998</c:v>
                  </c:pt>
                  <c:pt idx="5">
                    <c:v>254.74353299999999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284.79776000000004</c:v>
                  </c:pt>
                  <c:pt idx="1">
                    <c:v>277.40265629999999</c:v>
                  </c:pt>
                  <c:pt idx="2">
                    <c:v>277.48303780000003</c:v>
                  </c:pt>
                  <c:pt idx="3">
                    <c:v>284.78300940000003</c:v>
                  </c:pt>
                  <c:pt idx="4">
                    <c:v>263.18424299999998</c:v>
                  </c:pt>
                  <c:pt idx="5">
                    <c:v>254.74353299999999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4449.9650000000001</c:v>
                </c:pt>
                <c:pt idx="1">
                  <c:v>4146.527</c:v>
                </c:pt>
                <c:pt idx="2">
                  <c:v>3608.3620000000001</c:v>
                </c:pt>
                <c:pt idx="3">
                  <c:v>3171.3029999999999</c:v>
                </c:pt>
                <c:pt idx="4">
                  <c:v>2557.67</c:v>
                </c:pt>
                <c:pt idx="5">
                  <c:v>2398.7150000000001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832768"/>
        <c:axId val="164834688"/>
      </c:barChart>
      <c:catAx>
        <c:axId val="164832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834688"/>
        <c:crosses val="autoZero"/>
        <c:auto val="1"/>
        <c:lblAlgn val="ctr"/>
        <c:lblOffset val="100"/>
        <c:noMultiLvlLbl val="0"/>
      </c:catAx>
      <c:valAx>
        <c:axId val="164834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832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80.144000000000005</c:v>
                </c:pt>
                <c:pt idx="1">
                  <c:v>78.751999999999995</c:v>
                </c:pt>
                <c:pt idx="2">
                  <c:v>73.320999999999998</c:v>
                </c:pt>
                <c:pt idx="3">
                  <c:v>71.260999999999996</c:v>
                </c:pt>
                <c:pt idx="4">
                  <c:v>69.628</c:v>
                </c:pt>
                <c:pt idx="5">
                  <c:v>67.481999999999999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10.536742700000001</c:v>
                  </c:pt>
                  <c:pt idx="1">
                    <c:v>11.244374000000001</c:v>
                  </c:pt>
                  <c:pt idx="2">
                    <c:v>11.285588300000002</c:v>
                  </c:pt>
                  <c:pt idx="3">
                    <c:v>10.910134399999999</c:v>
                  </c:pt>
                  <c:pt idx="4">
                    <c:v>10.034500000000001</c:v>
                  </c:pt>
                  <c:pt idx="5">
                    <c:v>9.6735515999999997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10.536742700000001</c:v>
                  </c:pt>
                  <c:pt idx="1">
                    <c:v>11.244374000000001</c:v>
                  </c:pt>
                  <c:pt idx="2">
                    <c:v>11.285588300000002</c:v>
                  </c:pt>
                  <c:pt idx="3">
                    <c:v>10.910134399999999</c:v>
                  </c:pt>
                  <c:pt idx="4">
                    <c:v>10.034500000000001</c:v>
                  </c:pt>
                  <c:pt idx="5">
                    <c:v>9.6735515999999997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161.35900000000001</c:v>
                </c:pt>
                <c:pt idx="1">
                  <c:v>151.95099999999999</c:v>
                </c:pt>
                <c:pt idx="2">
                  <c:v>126.947</c:v>
                </c:pt>
                <c:pt idx="3">
                  <c:v>112.708</c:v>
                </c:pt>
                <c:pt idx="4">
                  <c:v>100.345</c:v>
                </c:pt>
                <c:pt idx="5">
                  <c:v>104.46599999999999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083648"/>
        <c:axId val="43094016"/>
      </c:barChart>
      <c:catAx>
        <c:axId val="43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43094016"/>
        <c:crosses val="autoZero"/>
        <c:auto val="1"/>
        <c:lblAlgn val="ctr"/>
        <c:lblOffset val="100"/>
        <c:noMultiLvlLbl val="0"/>
      </c:catAx>
      <c:valAx>
        <c:axId val="430940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3083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80.144000000000005</c:v>
                </c:pt>
                <c:pt idx="1">
                  <c:v>78.751999999999995</c:v>
                </c:pt>
                <c:pt idx="2">
                  <c:v>73.320999999999998</c:v>
                </c:pt>
                <c:pt idx="3">
                  <c:v>71.260999999999996</c:v>
                </c:pt>
                <c:pt idx="4">
                  <c:v>69.628</c:v>
                </c:pt>
                <c:pt idx="5">
                  <c:v>67.481999999999999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10.536742700000001</c:v>
                  </c:pt>
                  <c:pt idx="1">
                    <c:v>11.244374000000001</c:v>
                  </c:pt>
                  <c:pt idx="2">
                    <c:v>11.285588300000002</c:v>
                  </c:pt>
                  <c:pt idx="3">
                    <c:v>10.910134399999999</c:v>
                  </c:pt>
                  <c:pt idx="4">
                    <c:v>10.034500000000001</c:v>
                  </c:pt>
                  <c:pt idx="5">
                    <c:v>9.6735515999999997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10.536742700000001</c:v>
                  </c:pt>
                  <c:pt idx="1">
                    <c:v>11.244374000000001</c:v>
                  </c:pt>
                  <c:pt idx="2">
                    <c:v>11.285588300000002</c:v>
                  </c:pt>
                  <c:pt idx="3">
                    <c:v>10.910134399999999</c:v>
                  </c:pt>
                  <c:pt idx="4">
                    <c:v>10.034500000000001</c:v>
                  </c:pt>
                  <c:pt idx="5">
                    <c:v>9.6735515999999997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161.35900000000001</c:v>
                </c:pt>
                <c:pt idx="1">
                  <c:v>151.95099999999999</c:v>
                </c:pt>
                <c:pt idx="2">
                  <c:v>126.947</c:v>
                </c:pt>
                <c:pt idx="3">
                  <c:v>112.708</c:v>
                </c:pt>
                <c:pt idx="4">
                  <c:v>100.345</c:v>
                </c:pt>
                <c:pt idx="5">
                  <c:v>104.46599999999999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891072"/>
        <c:axId val="163901440"/>
      </c:barChart>
      <c:catAx>
        <c:axId val="16389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901440"/>
        <c:crosses val="autoZero"/>
        <c:auto val="1"/>
        <c:lblAlgn val="ctr"/>
        <c:lblOffset val="100"/>
        <c:noMultiLvlLbl val="0"/>
      </c:catAx>
      <c:valAx>
        <c:axId val="163901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891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2183.2530000000002</c:v>
                </c:pt>
                <c:pt idx="1">
                  <c:v>2328.0839999999998</c:v>
                </c:pt>
                <c:pt idx="2">
                  <c:v>2417.335</c:v>
                </c:pt>
                <c:pt idx="3">
                  <c:v>2529.4389999999999</c:v>
                </c:pt>
                <c:pt idx="4">
                  <c:v>2580.79</c:v>
                </c:pt>
                <c:pt idx="5">
                  <c:v>2615.1170000000002</c:v>
                </c:pt>
                <c:pt idx="7">
                  <c:v>4593.7299999999996</c:v>
                </c:pt>
                <c:pt idx="8">
                  <c:v>4376.1589999999997</c:v>
                </c:pt>
                <c:pt idx="9">
                  <c:v>3912.36</c:v>
                </c:pt>
                <c:pt idx="10">
                  <c:v>3508.4830000000002</c:v>
                </c:pt>
                <c:pt idx="11">
                  <c:v>2983.748</c:v>
                </c:pt>
                <c:pt idx="12">
                  <c:v>2384.9299999999998</c:v>
                </c:pt>
                <c:pt idx="14">
                  <c:v>6776.9830000000002</c:v>
                </c:pt>
                <c:pt idx="15">
                  <c:v>6704.2429999999995</c:v>
                </c:pt>
                <c:pt idx="16">
                  <c:v>6329.6949999999997</c:v>
                </c:pt>
                <c:pt idx="17">
                  <c:v>6037.9220000000005</c:v>
                </c:pt>
                <c:pt idx="18">
                  <c:v>5564.5380000000005</c:v>
                </c:pt>
                <c:pt idx="19">
                  <c:v>5000.0470000000005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978624"/>
        <c:axId val="16398489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320.57600000000002</c:v>
                </c:pt>
                <c:pt idx="1">
                  <c:v>393.76</c:v>
                </c:pt>
                <c:pt idx="2">
                  <c:v>366.60500000000002</c:v>
                </c:pt>
                <c:pt idx="3">
                  <c:v>356.30499999999995</c:v>
                </c:pt>
                <c:pt idx="4">
                  <c:v>348.14</c:v>
                </c:pt>
                <c:pt idx="5">
                  <c:v>337.40999999999997</c:v>
                </c:pt>
                <c:pt idx="7">
                  <c:v>645.43600000000004</c:v>
                </c:pt>
                <c:pt idx="8">
                  <c:v>759.755</c:v>
                </c:pt>
                <c:pt idx="9">
                  <c:v>634.73500000000001</c:v>
                </c:pt>
                <c:pt idx="10">
                  <c:v>563.54</c:v>
                </c:pt>
                <c:pt idx="11">
                  <c:v>501.72500000000002</c:v>
                </c:pt>
                <c:pt idx="12">
                  <c:v>522.32999999999993</c:v>
                </c:pt>
                <c:pt idx="14">
                  <c:v>966.01200000000006</c:v>
                </c:pt>
                <c:pt idx="15">
                  <c:v>1153.5149999999999</c:v>
                </c:pt>
                <c:pt idx="16">
                  <c:v>1001.34</c:v>
                </c:pt>
                <c:pt idx="17">
                  <c:v>919.84500000000003</c:v>
                </c:pt>
                <c:pt idx="18">
                  <c:v>849.86500000000001</c:v>
                </c:pt>
                <c:pt idx="19">
                  <c:v>859.7399999999999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986432"/>
        <c:axId val="163996416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183.32400000000001</c:v>
                </c:pt>
                <c:pt idx="1">
                  <c:v>300.495</c:v>
                </c:pt>
                <c:pt idx="2">
                  <c:v>252.68</c:v>
                </c:pt>
                <c:pt idx="3">
                  <c:v>303.73</c:v>
                </c:pt>
                <c:pt idx="4">
                  <c:v>313.53000000000003</c:v>
                </c:pt>
                <c:pt idx="5">
                  <c:v>373.89000000000004</c:v>
                </c:pt>
                <c:pt idx="7">
                  <c:v>863.00800000000004</c:v>
                </c:pt>
                <c:pt idx="8">
                  <c:v>1222.625</c:v>
                </c:pt>
                <c:pt idx="9">
                  <c:v>1038.6100000000001</c:v>
                </c:pt>
                <c:pt idx="10">
                  <c:v>1088.2750000000001</c:v>
                </c:pt>
                <c:pt idx="11">
                  <c:v>1100.5450000000001</c:v>
                </c:pt>
                <c:pt idx="12">
                  <c:v>683.505</c:v>
                </c:pt>
                <c:pt idx="14">
                  <c:v>1046.3320000000001</c:v>
                </c:pt>
                <c:pt idx="15">
                  <c:v>1523.1200000000001</c:v>
                </c:pt>
                <c:pt idx="16">
                  <c:v>1291.2900000000002</c:v>
                </c:pt>
                <c:pt idx="17">
                  <c:v>1392.0050000000001</c:v>
                </c:pt>
                <c:pt idx="18">
                  <c:v>1414.075</c:v>
                </c:pt>
                <c:pt idx="19">
                  <c:v>1057.395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86432"/>
        <c:axId val="163996416"/>
      </c:lineChart>
      <c:catAx>
        <c:axId val="163978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3984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98489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978624"/>
        <c:crosses val="autoZero"/>
        <c:crossBetween val="between"/>
      </c:valAx>
      <c:catAx>
        <c:axId val="163986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63996416"/>
        <c:crosses val="autoZero"/>
        <c:auto val="0"/>
        <c:lblAlgn val="ctr"/>
        <c:lblOffset val="100"/>
        <c:noMultiLvlLbl val="0"/>
      </c:catAx>
      <c:valAx>
        <c:axId val="163996416"/>
        <c:scaling>
          <c:orientation val="minMax"/>
          <c:max val="8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9864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2183.2530000000002</c:v>
                </c:pt>
                <c:pt idx="1">
                  <c:v>2328.0839999999998</c:v>
                </c:pt>
                <c:pt idx="2">
                  <c:v>2417.335</c:v>
                </c:pt>
                <c:pt idx="3">
                  <c:v>2529.4389999999999</c:v>
                </c:pt>
                <c:pt idx="4">
                  <c:v>2580.79</c:v>
                </c:pt>
                <c:pt idx="5">
                  <c:v>2615.1170000000002</c:v>
                </c:pt>
                <c:pt idx="7">
                  <c:v>4593.7299999999996</c:v>
                </c:pt>
                <c:pt idx="8">
                  <c:v>4376.1589999999997</c:v>
                </c:pt>
                <c:pt idx="9">
                  <c:v>3912.36</c:v>
                </c:pt>
                <c:pt idx="10">
                  <c:v>3508.4830000000002</c:v>
                </c:pt>
                <c:pt idx="11">
                  <c:v>2983.748</c:v>
                </c:pt>
                <c:pt idx="12">
                  <c:v>2384.9299999999998</c:v>
                </c:pt>
                <c:pt idx="14">
                  <c:v>6776.9830000000002</c:v>
                </c:pt>
                <c:pt idx="15">
                  <c:v>6704.2429999999995</c:v>
                </c:pt>
                <c:pt idx="16">
                  <c:v>6329.6949999999997</c:v>
                </c:pt>
                <c:pt idx="17">
                  <c:v>6037.9220000000005</c:v>
                </c:pt>
                <c:pt idx="18">
                  <c:v>5564.5380000000005</c:v>
                </c:pt>
                <c:pt idx="19">
                  <c:v>5000.0470000000005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360768"/>
        <c:axId val="16536268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320.57600000000002</c:v>
                </c:pt>
                <c:pt idx="1">
                  <c:v>393.76</c:v>
                </c:pt>
                <c:pt idx="2">
                  <c:v>366.60500000000002</c:v>
                </c:pt>
                <c:pt idx="3">
                  <c:v>356.30499999999995</c:v>
                </c:pt>
                <c:pt idx="4">
                  <c:v>348.14</c:v>
                </c:pt>
                <c:pt idx="5">
                  <c:v>337.40999999999997</c:v>
                </c:pt>
                <c:pt idx="7">
                  <c:v>645.43600000000004</c:v>
                </c:pt>
                <c:pt idx="8">
                  <c:v>759.755</c:v>
                </c:pt>
                <c:pt idx="9">
                  <c:v>634.73500000000001</c:v>
                </c:pt>
                <c:pt idx="10">
                  <c:v>563.54</c:v>
                </c:pt>
                <c:pt idx="11">
                  <c:v>501.72500000000002</c:v>
                </c:pt>
                <c:pt idx="12">
                  <c:v>522.32999999999993</c:v>
                </c:pt>
                <c:pt idx="14">
                  <c:v>966.01200000000006</c:v>
                </c:pt>
                <c:pt idx="15">
                  <c:v>1153.5149999999999</c:v>
                </c:pt>
                <c:pt idx="16">
                  <c:v>1001.34</c:v>
                </c:pt>
                <c:pt idx="17">
                  <c:v>919.84500000000003</c:v>
                </c:pt>
                <c:pt idx="18">
                  <c:v>849.86500000000001</c:v>
                </c:pt>
                <c:pt idx="19">
                  <c:v>859.7399999999999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368576"/>
        <c:axId val="165370112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183.32400000000001</c:v>
                </c:pt>
                <c:pt idx="1">
                  <c:v>300.495</c:v>
                </c:pt>
                <c:pt idx="2">
                  <c:v>252.68</c:v>
                </c:pt>
                <c:pt idx="3">
                  <c:v>303.73</c:v>
                </c:pt>
                <c:pt idx="4">
                  <c:v>313.53000000000003</c:v>
                </c:pt>
                <c:pt idx="5">
                  <c:v>373.89000000000004</c:v>
                </c:pt>
                <c:pt idx="7">
                  <c:v>863.00800000000004</c:v>
                </c:pt>
                <c:pt idx="8">
                  <c:v>1222.625</c:v>
                </c:pt>
                <c:pt idx="9">
                  <c:v>1038.6100000000001</c:v>
                </c:pt>
                <c:pt idx="10">
                  <c:v>1088.2750000000001</c:v>
                </c:pt>
                <c:pt idx="11">
                  <c:v>1100.5450000000001</c:v>
                </c:pt>
                <c:pt idx="12">
                  <c:v>683.505</c:v>
                </c:pt>
                <c:pt idx="14">
                  <c:v>1046.3320000000001</c:v>
                </c:pt>
                <c:pt idx="15">
                  <c:v>1523.1200000000001</c:v>
                </c:pt>
                <c:pt idx="16">
                  <c:v>1291.2900000000002</c:v>
                </c:pt>
                <c:pt idx="17">
                  <c:v>1392.0050000000001</c:v>
                </c:pt>
                <c:pt idx="18">
                  <c:v>1414.075</c:v>
                </c:pt>
                <c:pt idx="19">
                  <c:v>1057.395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68576"/>
        <c:axId val="165370112"/>
      </c:lineChart>
      <c:catAx>
        <c:axId val="165360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5362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36268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360768"/>
        <c:crosses val="autoZero"/>
        <c:crossBetween val="between"/>
      </c:valAx>
      <c:catAx>
        <c:axId val="165368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65370112"/>
        <c:crosses val="autoZero"/>
        <c:auto val="0"/>
        <c:lblAlgn val="ctr"/>
        <c:lblOffset val="100"/>
        <c:noMultiLvlLbl val="0"/>
      </c:catAx>
      <c:valAx>
        <c:axId val="165370112"/>
        <c:scaling>
          <c:orientation val="minMax"/>
          <c:max val="8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3685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45.831000000000003</c:v>
                </c:pt>
                <c:pt idx="1">
                  <c:v>60.098999999999997</c:v>
                </c:pt>
                <c:pt idx="2">
                  <c:v>50.536000000000001</c:v>
                </c:pt>
                <c:pt idx="3">
                  <c:v>60.746000000000002</c:v>
                </c:pt>
                <c:pt idx="4">
                  <c:v>62.706000000000003</c:v>
                </c:pt>
                <c:pt idx="5">
                  <c:v>74.778000000000006</c:v>
                </c:pt>
                <c:pt idx="6">
                  <c:v>89.826999999999998</c:v>
                </c:pt>
                <c:pt idx="7">
                  <c:v>77.070999999999998</c:v>
                </c:pt>
                <c:pt idx="8">
                  <c:v>63.811999999999998</c:v>
                </c:pt>
                <c:pt idx="9">
                  <c:v>95.016999999999996</c:v>
                </c:pt>
                <c:pt idx="10">
                  <c:v>59.436999999999998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215.75200000000001</c:v>
                </c:pt>
                <c:pt idx="1">
                  <c:v>244.52500000000001</c:v>
                </c:pt>
                <c:pt idx="2">
                  <c:v>207.72200000000001</c:v>
                </c:pt>
                <c:pt idx="3">
                  <c:v>217.655</c:v>
                </c:pt>
                <c:pt idx="4">
                  <c:v>220.10900000000001</c:v>
                </c:pt>
                <c:pt idx="5">
                  <c:v>136.70099999999999</c:v>
                </c:pt>
                <c:pt idx="6">
                  <c:v>145.036</c:v>
                </c:pt>
                <c:pt idx="7">
                  <c:v>114.54</c:v>
                </c:pt>
                <c:pt idx="8">
                  <c:v>152.94</c:v>
                </c:pt>
                <c:pt idx="9">
                  <c:v>108.004</c:v>
                </c:pt>
                <c:pt idx="10">
                  <c:v>84.272000000000006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261.58300000000003</c:v>
                </c:pt>
                <c:pt idx="1">
                  <c:v>304.62400000000002</c:v>
                </c:pt>
                <c:pt idx="2">
                  <c:v>258.25800000000004</c:v>
                </c:pt>
                <c:pt idx="3">
                  <c:v>278.40100000000001</c:v>
                </c:pt>
                <c:pt idx="4">
                  <c:v>282.815</c:v>
                </c:pt>
                <c:pt idx="5">
                  <c:v>211.47899999999998</c:v>
                </c:pt>
                <c:pt idx="6">
                  <c:v>234.863</c:v>
                </c:pt>
                <c:pt idx="7">
                  <c:v>191.61099999999999</c:v>
                </c:pt>
                <c:pt idx="8">
                  <c:v>216.75200000000001</c:v>
                </c:pt>
                <c:pt idx="9">
                  <c:v>203.02100000000002</c:v>
                </c:pt>
                <c:pt idx="10">
                  <c:v>143.709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70976"/>
        <c:axId val="165472896"/>
      </c:lineChart>
      <c:catAx>
        <c:axId val="16547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472896"/>
        <c:crosses val="autoZero"/>
        <c:auto val="1"/>
        <c:lblAlgn val="ctr"/>
        <c:lblOffset val="100"/>
        <c:noMultiLvlLbl val="0"/>
      </c:catAx>
      <c:valAx>
        <c:axId val="165472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470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45.831000000000003</c:v>
                </c:pt>
                <c:pt idx="1">
                  <c:v>60.098999999999997</c:v>
                </c:pt>
                <c:pt idx="2">
                  <c:v>50.536000000000001</c:v>
                </c:pt>
                <c:pt idx="3">
                  <c:v>60.746000000000002</c:v>
                </c:pt>
                <c:pt idx="4">
                  <c:v>62.706000000000003</c:v>
                </c:pt>
                <c:pt idx="5">
                  <c:v>74.778000000000006</c:v>
                </c:pt>
                <c:pt idx="6">
                  <c:v>89.826999999999998</c:v>
                </c:pt>
                <c:pt idx="7">
                  <c:v>77.070999999999998</c:v>
                </c:pt>
                <c:pt idx="8">
                  <c:v>63.811999999999998</c:v>
                </c:pt>
                <c:pt idx="9">
                  <c:v>95.016999999999996</c:v>
                </c:pt>
                <c:pt idx="10">
                  <c:v>59.436999999999998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215.75200000000001</c:v>
                </c:pt>
                <c:pt idx="1">
                  <c:v>244.52500000000001</c:v>
                </c:pt>
                <c:pt idx="2">
                  <c:v>207.72200000000001</c:v>
                </c:pt>
                <c:pt idx="3">
                  <c:v>217.655</c:v>
                </c:pt>
                <c:pt idx="4">
                  <c:v>220.10900000000001</c:v>
                </c:pt>
                <c:pt idx="5">
                  <c:v>136.70099999999999</c:v>
                </c:pt>
                <c:pt idx="6">
                  <c:v>145.036</c:v>
                </c:pt>
                <c:pt idx="7">
                  <c:v>114.54</c:v>
                </c:pt>
                <c:pt idx="8">
                  <c:v>152.94</c:v>
                </c:pt>
                <c:pt idx="9">
                  <c:v>108.004</c:v>
                </c:pt>
                <c:pt idx="10">
                  <c:v>84.272000000000006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261.58300000000003</c:v>
                </c:pt>
                <c:pt idx="1">
                  <c:v>304.62400000000002</c:v>
                </c:pt>
                <c:pt idx="2">
                  <c:v>258.25800000000004</c:v>
                </c:pt>
                <c:pt idx="3">
                  <c:v>278.40100000000001</c:v>
                </c:pt>
                <c:pt idx="4">
                  <c:v>282.815</c:v>
                </c:pt>
                <c:pt idx="5">
                  <c:v>211.47899999999998</c:v>
                </c:pt>
                <c:pt idx="6">
                  <c:v>234.863</c:v>
                </c:pt>
                <c:pt idx="7">
                  <c:v>191.61099999999999</c:v>
                </c:pt>
                <c:pt idx="8">
                  <c:v>216.75200000000001</c:v>
                </c:pt>
                <c:pt idx="9">
                  <c:v>203.02100000000002</c:v>
                </c:pt>
                <c:pt idx="10">
                  <c:v>143.709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36896"/>
        <c:axId val="165538816"/>
      </c:lineChart>
      <c:catAx>
        <c:axId val="16553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538816"/>
        <c:crosses val="autoZero"/>
        <c:auto val="1"/>
        <c:lblAlgn val="ctr"/>
        <c:lblOffset val="100"/>
        <c:noMultiLvlLbl val="0"/>
      </c:catAx>
      <c:valAx>
        <c:axId val="165538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536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45.831000000000003</c:v>
                </c:pt>
                <c:pt idx="1">
                  <c:v>60.098999999999997</c:v>
                </c:pt>
                <c:pt idx="2">
                  <c:v>50.536000000000001</c:v>
                </c:pt>
                <c:pt idx="3">
                  <c:v>60.746000000000002</c:v>
                </c:pt>
                <c:pt idx="4">
                  <c:v>62.706000000000003</c:v>
                </c:pt>
                <c:pt idx="5">
                  <c:v>74.778000000000006</c:v>
                </c:pt>
                <c:pt idx="6">
                  <c:v>89.826999999999998</c:v>
                </c:pt>
                <c:pt idx="7">
                  <c:v>77.070999999999998</c:v>
                </c:pt>
                <c:pt idx="8">
                  <c:v>63.811999999999998</c:v>
                </c:pt>
                <c:pt idx="9">
                  <c:v>95.016999999999996</c:v>
                </c:pt>
                <c:pt idx="10">
                  <c:v>59.436999999999998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28.932343200000002</c:v>
                  </c:pt>
                  <c:pt idx="1">
                    <c:v>27.313442500000001</c:v>
                  </c:pt>
                  <c:pt idx="2">
                    <c:v>27.024632199999999</c:v>
                  </c:pt>
                  <c:pt idx="3">
                    <c:v>30.254045000000001</c:v>
                  </c:pt>
                  <c:pt idx="4">
                    <c:v>35.701679799999994</c:v>
                  </c:pt>
                  <c:pt idx="5">
                    <c:v>30.839745599999997</c:v>
                  </c:pt>
                  <c:pt idx="6">
                    <c:v>25.961443999999997</c:v>
                  </c:pt>
                  <c:pt idx="7">
                    <c:v>20.399574000000001</c:v>
                  </c:pt>
                  <c:pt idx="8">
                    <c:v>40.743216000000004</c:v>
                  </c:pt>
                  <c:pt idx="9">
                    <c:v>15.466172800000002</c:v>
                  </c:pt>
                  <c:pt idx="10">
                    <c:v>6.8934496000000003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28.932343200000002</c:v>
                  </c:pt>
                  <c:pt idx="1">
                    <c:v>27.313442500000001</c:v>
                  </c:pt>
                  <c:pt idx="2">
                    <c:v>27.024632199999999</c:v>
                  </c:pt>
                  <c:pt idx="3">
                    <c:v>30.254045000000001</c:v>
                  </c:pt>
                  <c:pt idx="4">
                    <c:v>35.701679799999994</c:v>
                  </c:pt>
                  <c:pt idx="5">
                    <c:v>30.839745599999997</c:v>
                  </c:pt>
                  <c:pt idx="6">
                    <c:v>25.961443999999997</c:v>
                  </c:pt>
                  <c:pt idx="7">
                    <c:v>20.399574000000001</c:v>
                  </c:pt>
                  <c:pt idx="8">
                    <c:v>40.743216000000004</c:v>
                  </c:pt>
                  <c:pt idx="9">
                    <c:v>15.466172800000002</c:v>
                  </c:pt>
                  <c:pt idx="10">
                    <c:v>6.8934496000000003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215.75200000000001</c:v>
                </c:pt>
                <c:pt idx="1">
                  <c:v>244.52500000000001</c:v>
                </c:pt>
                <c:pt idx="2">
                  <c:v>207.72200000000001</c:v>
                </c:pt>
                <c:pt idx="3">
                  <c:v>217.655</c:v>
                </c:pt>
                <c:pt idx="4">
                  <c:v>220.10900000000001</c:v>
                </c:pt>
                <c:pt idx="5">
                  <c:v>136.70099999999999</c:v>
                </c:pt>
                <c:pt idx="6">
                  <c:v>145.036</c:v>
                </c:pt>
                <c:pt idx="7">
                  <c:v>114.54</c:v>
                </c:pt>
                <c:pt idx="8">
                  <c:v>152.94</c:v>
                </c:pt>
                <c:pt idx="9">
                  <c:v>108.004</c:v>
                </c:pt>
                <c:pt idx="10">
                  <c:v>84.272000000000006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705600"/>
        <c:axId val="163707520"/>
      </c:barChart>
      <c:catAx>
        <c:axId val="16370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707520"/>
        <c:crosses val="autoZero"/>
        <c:auto val="1"/>
        <c:lblAlgn val="ctr"/>
        <c:lblOffset val="100"/>
        <c:noMultiLvlLbl val="0"/>
      </c:catAx>
      <c:valAx>
        <c:axId val="163707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70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79797.319329109407</c:v>
                </c:pt>
                <c:pt idx="1">
                  <c:v>22058.655164348456</c:v>
                </c:pt>
                <c:pt idx="2">
                  <c:v>825.43157272221333</c:v>
                </c:pt>
                <c:pt idx="3">
                  <c:v>414.08125472191477</c:v>
                </c:pt>
                <c:pt idx="4">
                  <c:v>1582.2354143900634</c:v>
                </c:pt>
                <c:pt idx="5">
                  <c:v>2632.7898808975287</c:v>
                </c:pt>
                <c:pt idx="6">
                  <c:v>3161.8353059042365</c:v>
                </c:pt>
                <c:pt idx="7">
                  <c:v>494.07328530200459</c:v>
                </c:pt>
                <c:pt idx="8">
                  <c:v>33.615389388894997</c:v>
                </c:pt>
                <c:pt idx="9">
                  <c:v>351.46078714317002</c:v>
                </c:pt>
                <c:pt idx="10">
                  <c:v>775.50417038387945</c:v>
                </c:pt>
                <c:pt idx="11">
                  <c:v>387.25255413165189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6815.9701151583895</c:v>
                </c:pt>
                <c:pt idx="1">
                  <c:v>370.86255664007615</c:v>
                </c:pt>
                <c:pt idx="2">
                  <c:v>4.3133125549999995</c:v>
                </c:pt>
                <c:pt idx="3">
                  <c:v>19.052090860100002</c:v>
                </c:pt>
                <c:pt idx="4">
                  <c:v>250.22226321336143</c:v>
                </c:pt>
                <c:pt idx="5">
                  <c:v>258.43813677197255</c:v>
                </c:pt>
                <c:pt idx="6">
                  <c:v>404.11128524883094</c:v>
                </c:pt>
                <c:pt idx="7">
                  <c:v>2.4717971401200001</c:v>
                </c:pt>
                <c:pt idx="8">
                  <c:v>2.8638190998000002</c:v>
                </c:pt>
                <c:pt idx="9">
                  <c:v>107.30790760829998</c:v>
                </c:pt>
                <c:pt idx="10">
                  <c:v>117.53032250163758</c:v>
                </c:pt>
                <c:pt idx="11">
                  <c:v>18.23781993035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21914880"/>
        <c:axId val="121916416"/>
      </c:barChart>
      <c:catAx>
        <c:axId val="1219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191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164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19148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45.831000000000003</c:v>
                </c:pt>
                <c:pt idx="1">
                  <c:v>60.098999999999997</c:v>
                </c:pt>
                <c:pt idx="2">
                  <c:v>50.536000000000001</c:v>
                </c:pt>
                <c:pt idx="3">
                  <c:v>60.746000000000002</c:v>
                </c:pt>
                <c:pt idx="4">
                  <c:v>62.706000000000003</c:v>
                </c:pt>
                <c:pt idx="5">
                  <c:v>74.778000000000006</c:v>
                </c:pt>
                <c:pt idx="6">
                  <c:v>89.826999999999998</c:v>
                </c:pt>
                <c:pt idx="7">
                  <c:v>77.070999999999998</c:v>
                </c:pt>
                <c:pt idx="8">
                  <c:v>63.811999999999998</c:v>
                </c:pt>
                <c:pt idx="9">
                  <c:v>95.016999999999996</c:v>
                </c:pt>
                <c:pt idx="10">
                  <c:v>59.436999999999998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28.932343200000002</c:v>
                  </c:pt>
                  <c:pt idx="1">
                    <c:v>27.313442500000001</c:v>
                  </c:pt>
                  <c:pt idx="2">
                    <c:v>27.024632199999999</c:v>
                  </c:pt>
                  <c:pt idx="3">
                    <c:v>30.254045000000001</c:v>
                  </c:pt>
                  <c:pt idx="4">
                    <c:v>35.701679799999994</c:v>
                  </c:pt>
                  <c:pt idx="5">
                    <c:v>30.839745599999997</c:v>
                  </c:pt>
                  <c:pt idx="6">
                    <c:v>25.961443999999997</c:v>
                  </c:pt>
                  <c:pt idx="7">
                    <c:v>20.399574000000001</c:v>
                  </c:pt>
                  <c:pt idx="8">
                    <c:v>40.743216000000004</c:v>
                  </c:pt>
                  <c:pt idx="9">
                    <c:v>15.466172800000002</c:v>
                  </c:pt>
                  <c:pt idx="10">
                    <c:v>6.8934496000000003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28.932343200000002</c:v>
                  </c:pt>
                  <c:pt idx="1">
                    <c:v>27.313442500000001</c:v>
                  </c:pt>
                  <c:pt idx="2">
                    <c:v>27.024632199999999</c:v>
                  </c:pt>
                  <c:pt idx="3">
                    <c:v>30.254045000000001</c:v>
                  </c:pt>
                  <c:pt idx="4">
                    <c:v>35.701679799999994</c:v>
                  </c:pt>
                  <c:pt idx="5">
                    <c:v>30.839745599999997</c:v>
                  </c:pt>
                  <c:pt idx="6">
                    <c:v>25.961443999999997</c:v>
                  </c:pt>
                  <c:pt idx="7">
                    <c:v>20.399574000000001</c:v>
                  </c:pt>
                  <c:pt idx="8">
                    <c:v>40.743216000000004</c:v>
                  </c:pt>
                  <c:pt idx="9">
                    <c:v>15.466172800000002</c:v>
                  </c:pt>
                  <c:pt idx="10">
                    <c:v>6.8934496000000003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215.75200000000001</c:v>
                </c:pt>
                <c:pt idx="1">
                  <c:v>244.52500000000001</c:v>
                </c:pt>
                <c:pt idx="2">
                  <c:v>207.72200000000001</c:v>
                </c:pt>
                <c:pt idx="3">
                  <c:v>217.655</c:v>
                </c:pt>
                <c:pt idx="4">
                  <c:v>220.10900000000001</c:v>
                </c:pt>
                <c:pt idx="5">
                  <c:v>136.70099999999999</c:v>
                </c:pt>
                <c:pt idx="6">
                  <c:v>145.036</c:v>
                </c:pt>
                <c:pt idx="7">
                  <c:v>114.54</c:v>
                </c:pt>
                <c:pt idx="8">
                  <c:v>152.94</c:v>
                </c:pt>
                <c:pt idx="9">
                  <c:v>108.004</c:v>
                </c:pt>
                <c:pt idx="10">
                  <c:v>84.272000000000006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767040"/>
        <c:axId val="163768960"/>
      </c:barChart>
      <c:catAx>
        <c:axId val="163767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768960"/>
        <c:crosses val="autoZero"/>
        <c:auto val="1"/>
        <c:lblAlgn val="ctr"/>
        <c:lblOffset val="100"/>
        <c:noMultiLvlLbl val="0"/>
      </c:catAx>
      <c:valAx>
        <c:axId val="163768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767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2248.4409999999998</c:v>
                </c:pt>
                <c:pt idx="1">
                  <c:v>2361.5619999999999</c:v>
                </c:pt>
                <c:pt idx="2">
                  <c:v>2476.241</c:v>
                </c:pt>
                <c:pt idx="3">
                  <c:v>2560.89</c:v>
                </c:pt>
                <c:pt idx="4">
                  <c:v>2609.424</c:v>
                </c:pt>
                <c:pt idx="5">
                  <c:v>2578.2370000000001</c:v>
                </c:pt>
                <c:pt idx="6">
                  <c:v>2525.25</c:v>
                </c:pt>
                <c:pt idx="7">
                  <c:v>2415.5360000000001</c:v>
                </c:pt>
                <c:pt idx="8">
                  <c:v>2393.0889999999999</c:v>
                </c:pt>
                <c:pt idx="9">
                  <c:v>2256.8409999999999</c:v>
                </c:pt>
                <c:pt idx="10">
                  <c:v>2214.1950000000002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284.79776000000004</c:v>
                  </c:pt>
                  <c:pt idx="1">
                    <c:v>277.40265629999999</c:v>
                  </c:pt>
                  <c:pt idx="2">
                    <c:v>277.48303780000003</c:v>
                  </c:pt>
                  <c:pt idx="3">
                    <c:v>284.78300940000003</c:v>
                  </c:pt>
                  <c:pt idx="4">
                    <c:v>263.18424299999998</c:v>
                  </c:pt>
                  <c:pt idx="5">
                    <c:v>254.74353299999999</c:v>
                  </c:pt>
                  <c:pt idx="6">
                    <c:v>231.06267839999998</c:v>
                  </c:pt>
                  <c:pt idx="7">
                    <c:v>225.91778360000001</c:v>
                  </c:pt>
                  <c:pt idx="8">
                    <c:v>211.02376839999999</c:v>
                  </c:pt>
                  <c:pt idx="9">
                    <c:v>167.0563942</c:v>
                  </c:pt>
                  <c:pt idx="10">
                    <c:v>176.89196789999997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284.79776000000004</c:v>
                  </c:pt>
                  <c:pt idx="1">
                    <c:v>277.40265629999999</c:v>
                  </c:pt>
                  <c:pt idx="2">
                    <c:v>277.48303780000003</c:v>
                  </c:pt>
                  <c:pt idx="3">
                    <c:v>284.78300940000003</c:v>
                  </c:pt>
                  <c:pt idx="4">
                    <c:v>263.18424299999998</c:v>
                  </c:pt>
                  <c:pt idx="5">
                    <c:v>254.74353299999999</c:v>
                  </c:pt>
                  <c:pt idx="6">
                    <c:v>231.06267839999998</c:v>
                  </c:pt>
                  <c:pt idx="7">
                    <c:v>225.91778360000001</c:v>
                  </c:pt>
                  <c:pt idx="8">
                    <c:v>211.02376839999999</c:v>
                  </c:pt>
                  <c:pt idx="9">
                    <c:v>167.0563942</c:v>
                  </c:pt>
                  <c:pt idx="10">
                    <c:v>176.89196789999997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4449.9650000000001</c:v>
                </c:pt>
                <c:pt idx="1">
                  <c:v>4146.527</c:v>
                </c:pt>
                <c:pt idx="2">
                  <c:v>3608.3620000000001</c:v>
                </c:pt>
                <c:pt idx="3">
                  <c:v>3171.3029999999999</c:v>
                </c:pt>
                <c:pt idx="4">
                  <c:v>2557.67</c:v>
                </c:pt>
                <c:pt idx="5">
                  <c:v>2398.7150000000001</c:v>
                </c:pt>
                <c:pt idx="6">
                  <c:v>2048.4279999999999</c:v>
                </c:pt>
                <c:pt idx="7">
                  <c:v>2048.212</c:v>
                </c:pt>
                <c:pt idx="8">
                  <c:v>2182.252</c:v>
                </c:pt>
                <c:pt idx="9">
                  <c:v>2144.498</c:v>
                </c:pt>
                <c:pt idx="10">
                  <c:v>2433.1770000000001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5566336"/>
        <c:axId val="165576704"/>
      </c:barChart>
      <c:catAx>
        <c:axId val="16556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576704"/>
        <c:crosses val="autoZero"/>
        <c:auto val="1"/>
        <c:lblAlgn val="ctr"/>
        <c:lblOffset val="100"/>
        <c:noMultiLvlLbl val="0"/>
      </c:catAx>
      <c:valAx>
        <c:axId val="165576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5663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2248.4409999999998</c:v>
                </c:pt>
                <c:pt idx="1">
                  <c:v>2361.5619999999999</c:v>
                </c:pt>
                <c:pt idx="2">
                  <c:v>2476.241</c:v>
                </c:pt>
                <c:pt idx="3">
                  <c:v>2560.89</c:v>
                </c:pt>
                <c:pt idx="4">
                  <c:v>2609.424</c:v>
                </c:pt>
                <c:pt idx="5">
                  <c:v>2578.2370000000001</c:v>
                </c:pt>
                <c:pt idx="6">
                  <c:v>2525.25</c:v>
                </c:pt>
                <c:pt idx="7">
                  <c:v>2415.5360000000001</c:v>
                </c:pt>
                <c:pt idx="8">
                  <c:v>2393.0889999999999</c:v>
                </c:pt>
                <c:pt idx="9">
                  <c:v>2256.8409999999999</c:v>
                </c:pt>
                <c:pt idx="10">
                  <c:v>2214.1950000000002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284.79776000000004</c:v>
                  </c:pt>
                  <c:pt idx="1">
                    <c:v>277.40265629999999</c:v>
                  </c:pt>
                  <c:pt idx="2">
                    <c:v>277.48303780000003</c:v>
                  </c:pt>
                  <c:pt idx="3">
                    <c:v>284.78300940000003</c:v>
                  </c:pt>
                  <c:pt idx="4">
                    <c:v>263.18424299999998</c:v>
                  </c:pt>
                  <c:pt idx="5">
                    <c:v>254.74353299999999</c:v>
                  </c:pt>
                  <c:pt idx="6">
                    <c:v>231.06267839999998</c:v>
                  </c:pt>
                  <c:pt idx="7">
                    <c:v>225.91778360000001</c:v>
                  </c:pt>
                  <c:pt idx="8">
                    <c:v>211.02376839999999</c:v>
                  </c:pt>
                  <c:pt idx="9">
                    <c:v>167.0563942</c:v>
                  </c:pt>
                  <c:pt idx="10">
                    <c:v>176.89196789999997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284.79776000000004</c:v>
                  </c:pt>
                  <c:pt idx="1">
                    <c:v>277.40265629999999</c:v>
                  </c:pt>
                  <c:pt idx="2">
                    <c:v>277.48303780000003</c:v>
                  </c:pt>
                  <c:pt idx="3">
                    <c:v>284.78300940000003</c:v>
                  </c:pt>
                  <c:pt idx="4">
                    <c:v>263.18424299999998</c:v>
                  </c:pt>
                  <c:pt idx="5">
                    <c:v>254.74353299999999</c:v>
                  </c:pt>
                  <c:pt idx="6">
                    <c:v>231.06267839999998</c:v>
                  </c:pt>
                  <c:pt idx="7">
                    <c:v>225.91778360000001</c:v>
                  </c:pt>
                  <c:pt idx="8">
                    <c:v>211.02376839999999</c:v>
                  </c:pt>
                  <c:pt idx="9">
                    <c:v>167.0563942</c:v>
                  </c:pt>
                  <c:pt idx="10">
                    <c:v>176.89196789999997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4449.9650000000001</c:v>
                </c:pt>
                <c:pt idx="1">
                  <c:v>4146.527</c:v>
                </c:pt>
                <c:pt idx="2">
                  <c:v>3608.3620000000001</c:v>
                </c:pt>
                <c:pt idx="3">
                  <c:v>3171.3029999999999</c:v>
                </c:pt>
                <c:pt idx="4">
                  <c:v>2557.67</c:v>
                </c:pt>
                <c:pt idx="5">
                  <c:v>2398.7150000000001</c:v>
                </c:pt>
                <c:pt idx="6">
                  <c:v>2048.4279999999999</c:v>
                </c:pt>
                <c:pt idx="7">
                  <c:v>2048.212</c:v>
                </c:pt>
                <c:pt idx="8">
                  <c:v>2182.252</c:v>
                </c:pt>
                <c:pt idx="9">
                  <c:v>2144.498</c:v>
                </c:pt>
                <c:pt idx="10">
                  <c:v>2433.1770000000001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360960"/>
        <c:axId val="166367232"/>
      </c:barChart>
      <c:catAx>
        <c:axId val="166360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367232"/>
        <c:crosses val="autoZero"/>
        <c:auto val="1"/>
        <c:lblAlgn val="ctr"/>
        <c:lblOffset val="100"/>
        <c:noMultiLvlLbl val="0"/>
      </c:catAx>
      <c:valAx>
        <c:axId val="1663672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360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80.144000000000005</c:v>
                </c:pt>
                <c:pt idx="1">
                  <c:v>78.751999999999995</c:v>
                </c:pt>
                <c:pt idx="2">
                  <c:v>73.320999999999998</c:v>
                </c:pt>
                <c:pt idx="3">
                  <c:v>71.260999999999996</c:v>
                </c:pt>
                <c:pt idx="4">
                  <c:v>69.628</c:v>
                </c:pt>
                <c:pt idx="5">
                  <c:v>67.481999999999999</c:v>
                </c:pt>
                <c:pt idx="6">
                  <c:v>65.588999999999999</c:v>
                </c:pt>
                <c:pt idx="7">
                  <c:v>62.36</c:v>
                </c:pt>
                <c:pt idx="8">
                  <c:v>61.456000000000003</c:v>
                </c:pt>
                <c:pt idx="9">
                  <c:v>62.427999999999997</c:v>
                </c:pt>
                <c:pt idx="10">
                  <c:v>63.725999999999999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10.536742700000001</c:v>
                  </c:pt>
                  <c:pt idx="1">
                    <c:v>11.244374000000001</c:v>
                  </c:pt>
                  <c:pt idx="2">
                    <c:v>11.285588300000002</c:v>
                  </c:pt>
                  <c:pt idx="3">
                    <c:v>10.910134399999999</c:v>
                  </c:pt>
                  <c:pt idx="4">
                    <c:v>10.034500000000001</c:v>
                  </c:pt>
                  <c:pt idx="5">
                    <c:v>9.6735515999999997</c:v>
                  </c:pt>
                  <c:pt idx="6">
                    <c:v>9.3370759999999997</c:v>
                  </c:pt>
                  <c:pt idx="7">
                    <c:v>9.6798128000000005</c:v>
                  </c:pt>
                  <c:pt idx="8">
                    <c:v>9.9255282000000005</c:v>
                  </c:pt>
                  <c:pt idx="9">
                    <c:v>9.303608800000001</c:v>
                  </c:pt>
                  <c:pt idx="10">
                    <c:v>9.3876432000000012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10.536742700000001</c:v>
                  </c:pt>
                  <c:pt idx="1">
                    <c:v>11.244374000000001</c:v>
                  </c:pt>
                  <c:pt idx="2">
                    <c:v>11.285588300000002</c:v>
                  </c:pt>
                  <c:pt idx="3">
                    <c:v>10.910134399999999</c:v>
                  </c:pt>
                  <c:pt idx="4">
                    <c:v>10.034500000000001</c:v>
                  </c:pt>
                  <c:pt idx="5">
                    <c:v>9.6735515999999997</c:v>
                  </c:pt>
                  <c:pt idx="6">
                    <c:v>9.3370759999999997</c:v>
                  </c:pt>
                  <c:pt idx="7">
                    <c:v>9.6798128000000005</c:v>
                  </c:pt>
                  <c:pt idx="8">
                    <c:v>9.9255282000000005</c:v>
                  </c:pt>
                  <c:pt idx="9">
                    <c:v>9.303608800000001</c:v>
                  </c:pt>
                  <c:pt idx="10">
                    <c:v>9.3876432000000012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161.35900000000001</c:v>
                </c:pt>
                <c:pt idx="1">
                  <c:v>151.95099999999999</c:v>
                </c:pt>
                <c:pt idx="2">
                  <c:v>126.947</c:v>
                </c:pt>
                <c:pt idx="3">
                  <c:v>112.708</c:v>
                </c:pt>
                <c:pt idx="4">
                  <c:v>100.345</c:v>
                </c:pt>
                <c:pt idx="5">
                  <c:v>104.46599999999999</c:v>
                </c:pt>
                <c:pt idx="6">
                  <c:v>107.57</c:v>
                </c:pt>
                <c:pt idx="7">
                  <c:v>123.467</c:v>
                </c:pt>
                <c:pt idx="8">
                  <c:v>139.01300000000001</c:v>
                </c:pt>
                <c:pt idx="9">
                  <c:v>147.209</c:v>
                </c:pt>
                <c:pt idx="10">
                  <c:v>156.98400000000001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401920"/>
        <c:axId val="166404096"/>
      </c:barChart>
      <c:catAx>
        <c:axId val="16640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404096"/>
        <c:crosses val="autoZero"/>
        <c:auto val="1"/>
        <c:lblAlgn val="ctr"/>
        <c:lblOffset val="100"/>
        <c:noMultiLvlLbl val="0"/>
      </c:catAx>
      <c:valAx>
        <c:axId val="166404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401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80.144000000000005</c:v>
                </c:pt>
                <c:pt idx="1">
                  <c:v>78.751999999999995</c:v>
                </c:pt>
                <c:pt idx="2">
                  <c:v>73.320999999999998</c:v>
                </c:pt>
                <c:pt idx="3">
                  <c:v>71.260999999999996</c:v>
                </c:pt>
                <c:pt idx="4">
                  <c:v>69.628</c:v>
                </c:pt>
                <c:pt idx="5">
                  <c:v>67.481999999999999</c:v>
                </c:pt>
                <c:pt idx="6">
                  <c:v>65.588999999999999</c:v>
                </c:pt>
                <c:pt idx="7">
                  <c:v>62.36</c:v>
                </c:pt>
                <c:pt idx="8">
                  <c:v>61.456000000000003</c:v>
                </c:pt>
                <c:pt idx="9">
                  <c:v>62.427999999999997</c:v>
                </c:pt>
                <c:pt idx="10">
                  <c:v>63.725999999999999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10.536742700000001</c:v>
                  </c:pt>
                  <c:pt idx="1">
                    <c:v>11.244374000000001</c:v>
                  </c:pt>
                  <c:pt idx="2">
                    <c:v>11.285588300000002</c:v>
                  </c:pt>
                  <c:pt idx="3">
                    <c:v>10.910134399999999</c:v>
                  </c:pt>
                  <c:pt idx="4">
                    <c:v>10.034500000000001</c:v>
                  </c:pt>
                  <c:pt idx="5">
                    <c:v>9.6735515999999997</c:v>
                  </c:pt>
                  <c:pt idx="6">
                    <c:v>9.3370759999999997</c:v>
                  </c:pt>
                  <c:pt idx="7">
                    <c:v>9.6798128000000005</c:v>
                  </c:pt>
                  <c:pt idx="8">
                    <c:v>9.9255282000000005</c:v>
                  </c:pt>
                  <c:pt idx="9">
                    <c:v>9.303608800000001</c:v>
                  </c:pt>
                  <c:pt idx="10">
                    <c:v>9.3876432000000012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10.536742700000001</c:v>
                  </c:pt>
                  <c:pt idx="1">
                    <c:v>11.244374000000001</c:v>
                  </c:pt>
                  <c:pt idx="2">
                    <c:v>11.285588300000002</c:v>
                  </c:pt>
                  <c:pt idx="3">
                    <c:v>10.910134399999999</c:v>
                  </c:pt>
                  <c:pt idx="4">
                    <c:v>10.034500000000001</c:v>
                  </c:pt>
                  <c:pt idx="5">
                    <c:v>9.6735515999999997</c:v>
                  </c:pt>
                  <c:pt idx="6">
                    <c:v>9.3370759999999997</c:v>
                  </c:pt>
                  <c:pt idx="7">
                    <c:v>9.6798128000000005</c:v>
                  </c:pt>
                  <c:pt idx="8">
                    <c:v>9.9255282000000005</c:v>
                  </c:pt>
                  <c:pt idx="9">
                    <c:v>9.303608800000001</c:v>
                  </c:pt>
                  <c:pt idx="10">
                    <c:v>9.3876432000000012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161.35900000000001</c:v>
                </c:pt>
                <c:pt idx="1">
                  <c:v>151.95099999999999</c:v>
                </c:pt>
                <c:pt idx="2">
                  <c:v>126.947</c:v>
                </c:pt>
                <c:pt idx="3">
                  <c:v>112.708</c:v>
                </c:pt>
                <c:pt idx="4">
                  <c:v>100.345</c:v>
                </c:pt>
                <c:pt idx="5">
                  <c:v>104.46599999999999</c:v>
                </c:pt>
                <c:pt idx="6">
                  <c:v>107.57</c:v>
                </c:pt>
                <c:pt idx="7">
                  <c:v>123.467</c:v>
                </c:pt>
                <c:pt idx="8">
                  <c:v>139.01300000000001</c:v>
                </c:pt>
                <c:pt idx="9">
                  <c:v>147.209</c:v>
                </c:pt>
                <c:pt idx="10">
                  <c:v>156.98400000000001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442880"/>
        <c:axId val="166449152"/>
      </c:barChart>
      <c:catAx>
        <c:axId val="16644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449152"/>
        <c:crosses val="autoZero"/>
        <c:auto val="1"/>
        <c:lblAlgn val="ctr"/>
        <c:lblOffset val="100"/>
        <c:noMultiLvlLbl val="0"/>
      </c:catAx>
      <c:valAx>
        <c:axId val="1664491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442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2183.2530000000002</c:v>
                </c:pt>
                <c:pt idx="1">
                  <c:v>2328.0839999999998</c:v>
                </c:pt>
                <c:pt idx="2">
                  <c:v>2417.335</c:v>
                </c:pt>
                <c:pt idx="3">
                  <c:v>2529.4389999999999</c:v>
                </c:pt>
                <c:pt idx="4">
                  <c:v>2580.79</c:v>
                </c:pt>
                <c:pt idx="5">
                  <c:v>2615.1170000000002</c:v>
                </c:pt>
                <c:pt idx="6">
                  <c:v>2578.4639999999999</c:v>
                </c:pt>
                <c:pt idx="7">
                  <c:v>2457.2370000000001</c:v>
                </c:pt>
                <c:pt idx="8">
                  <c:v>2383.1239999999998</c:v>
                </c:pt>
                <c:pt idx="9">
                  <c:v>2371.402</c:v>
                </c:pt>
                <c:pt idx="10">
                  <c:v>2208.4430000000002</c:v>
                </c:pt>
                <c:pt idx="12">
                  <c:v>4593.7299999999996</c:v>
                </c:pt>
                <c:pt idx="13">
                  <c:v>4376.1589999999997</c:v>
                </c:pt>
                <c:pt idx="14">
                  <c:v>3912.36</c:v>
                </c:pt>
                <c:pt idx="15">
                  <c:v>3508.4830000000002</c:v>
                </c:pt>
                <c:pt idx="16">
                  <c:v>2983.748</c:v>
                </c:pt>
                <c:pt idx="17">
                  <c:v>2384.9299999999998</c:v>
                </c:pt>
                <c:pt idx="18">
                  <c:v>2223.7510000000002</c:v>
                </c:pt>
                <c:pt idx="19">
                  <c:v>2036.4190000000001</c:v>
                </c:pt>
                <c:pt idx="20">
                  <c:v>2081.0509999999999</c:v>
                </c:pt>
                <c:pt idx="21">
                  <c:v>2011.412</c:v>
                </c:pt>
                <c:pt idx="22">
                  <c:v>2207.4340000000002</c:v>
                </c:pt>
                <c:pt idx="24">
                  <c:v>6776.9830000000002</c:v>
                </c:pt>
                <c:pt idx="25">
                  <c:v>6704.2429999999995</c:v>
                </c:pt>
                <c:pt idx="26">
                  <c:v>6329.6949999999997</c:v>
                </c:pt>
                <c:pt idx="27">
                  <c:v>6037.9220000000005</c:v>
                </c:pt>
                <c:pt idx="28">
                  <c:v>5564.5380000000005</c:v>
                </c:pt>
                <c:pt idx="29">
                  <c:v>5000.0470000000005</c:v>
                </c:pt>
                <c:pt idx="30">
                  <c:v>4802.2150000000001</c:v>
                </c:pt>
                <c:pt idx="31">
                  <c:v>4493.6559999999999</c:v>
                </c:pt>
                <c:pt idx="32">
                  <c:v>4464.1749999999993</c:v>
                </c:pt>
                <c:pt idx="33">
                  <c:v>4382.8140000000003</c:v>
                </c:pt>
                <c:pt idx="34">
                  <c:v>4415.8770000000004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153600"/>
        <c:axId val="16616806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320.57600000000002</c:v>
                </c:pt>
                <c:pt idx="1">
                  <c:v>393.76</c:v>
                </c:pt>
                <c:pt idx="2">
                  <c:v>366.60500000000002</c:v>
                </c:pt>
                <c:pt idx="3">
                  <c:v>356.30499999999995</c:v>
                </c:pt>
                <c:pt idx="4">
                  <c:v>348.14</c:v>
                </c:pt>
                <c:pt idx="5">
                  <c:v>337.40999999999997</c:v>
                </c:pt>
                <c:pt idx="6">
                  <c:v>327.94499999999999</c:v>
                </c:pt>
                <c:pt idx="7">
                  <c:v>311.8</c:v>
                </c:pt>
                <c:pt idx="8">
                  <c:v>307.28000000000003</c:v>
                </c:pt>
                <c:pt idx="9">
                  <c:v>312.14</c:v>
                </c:pt>
                <c:pt idx="10">
                  <c:v>318.63</c:v>
                </c:pt>
                <c:pt idx="12">
                  <c:v>645.43600000000004</c:v>
                </c:pt>
                <c:pt idx="13">
                  <c:v>759.755</c:v>
                </c:pt>
                <c:pt idx="14">
                  <c:v>634.73500000000001</c:v>
                </c:pt>
                <c:pt idx="15">
                  <c:v>563.54</c:v>
                </c:pt>
                <c:pt idx="16">
                  <c:v>501.72500000000002</c:v>
                </c:pt>
                <c:pt idx="17">
                  <c:v>522.32999999999993</c:v>
                </c:pt>
                <c:pt idx="18">
                  <c:v>537.84999999999991</c:v>
                </c:pt>
                <c:pt idx="19">
                  <c:v>617.33500000000004</c:v>
                </c:pt>
                <c:pt idx="20">
                  <c:v>695.06500000000005</c:v>
                </c:pt>
                <c:pt idx="21">
                  <c:v>736.04500000000007</c:v>
                </c:pt>
                <c:pt idx="22">
                  <c:v>784.92000000000007</c:v>
                </c:pt>
                <c:pt idx="24">
                  <c:v>966.01200000000006</c:v>
                </c:pt>
                <c:pt idx="25">
                  <c:v>1153.5149999999999</c:v>
                </c:pt>
                <c:pt idx="26">
                  <c:v>1001.34</c:v>
                </c:pt>
                <c:pt idx="27">
                  <c:v>919.84500000000003</c:v>
                </c:pt>
                <c:pt idx="28">
                  <c:v>849.86500000000001</c:v>
                </c:pt>
                <c:pt idx="29">
                  <c:v>859.7399999999999</c:v>
                </c:pt>
                <c:pt idx="30">
                  <c:v>865.79499999999996</c:v>
                </c:pt>
                <c:pt idx="31">
                  <c:v>929.13499999999999</c:v>
                </c:pt>
                <c:pt idx="32">
                  <c:v>1002.345</c:v>
                </c:pt>
                <c:pt idx="33">
                  <c:v>1048.1849999999999</c:v>
                </c:pt>
                <c:pt idx="34">
                  <c:v>1103.55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169600"/>
        <c:axId val="166175488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183.32400000000001</c:v>
                </c:pt>
                <c:pt idx="1">
                  <c:v>300.495</c:v>
                </c:pt>
                <c:pt idx="2">
                  <c:v>252.68</c:v>
                </c:pt>
                <c:pt idx="3">
                  <c:v>303.73</c:v>
                </c:pt>
                <c:pt idx="4">
                  <c:v>313.53000000000003</c:v>
                </c:pt>
                <c:pt idx="5">
                  <c:v>373.89000000000004</c:v>
                </c:pt>
                <c:pt idx="6">
                  <c:v>449.13499999999999</c:v>
                </c:pt>
                <c:pt idx="7">
                  <c:v>385.35500000000002</c:v>
                </c:pt>
                <c:pt idx="8">
                  <c:v>319.06</c:v>
                </c:pt>
                <c:pt idx="9">
                  <c:v>475.08499999999998</c:v>
                </c:pt>
                <c:pt idx="10">
                  <c:v>297.185</c:v>
                </c:pt>
                <c:pt idx="12">
                  <c:v>863.00800000000004</c:v>
                </c:pt>
                <c:pt idx="13">
                  <c:v>1222.625</c:v>
                </c:pt>
                <c:pt idx="14">
                  <c:v>1038.6100000000001</c:v>
                </c:pt>
                <c:pt idx="15">
                  <c:v>1088.2750000000001</c:v>
                </c:pt>
                <c:pt idx="16">
                  <c:v>1100.5450000000001</c:v>
                </c:pt>
                <c:pt idx="17">
                  <c:v>683.505</c:v>
                </c:pt>
                <c:pt idx="18">
                  <c:v>725.18000000000006</c:v>
                </c:pt>
                <c:pt idx="19">
                  <c:v>572.70000000000005</c:v>
                </c:pt>
                <c:pt idx="20">
                  <c:v>764.7</c:v>
                </c:pt>
                <c:pt idx="21">
                  <c:v>540.02</c:v>
                </c:pt>
                <c:pt idx="22">
                  <c:v>421.36</c:v>
                </c:pt>
                <c:pt idx="24">
                  <c:v>1046.3320000000001</c:v>
                </c:pt>
                <c:pt idx="25">
                  <c:v>1523.1200000000001</c:v>
                </c:pt>
                <c:pt idx="26">
                  <c:v>1291.2900000000002</c:v>
                </c:pt>
                <c:pt idx="27">
                  <c:v>1392.0050000000001</c:v>
                </c:pt>
                <c:pt idx="28">
                  <c:v>1414.075</c:v>
                </c:pt>
                <c:pt idx="29">
                  <c:v>1057.395</c:v>
                </c:pt>
                <c:pt idx="30">
                  <c:v>1174.3150000000001</c:v>
                </c:pt>
                <c:pt idx="31">
                  <c:v>958.05499999999995</c:v>
                </c:pt>
                <c:pt idx="32">
                  <c:v>1083.76</c:v>
                </c:pt>
                <c:pt idx="33">
                  <c:v>1015.105</c:v>
                </c:pt>
                <c:pt idx="34">
                  <c:v>718.54500000000007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69600"/>
        <c:axId val="166175488"/>
      </c:lineChart>
      <c:catAx>
        <c:axId val="166153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6168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616806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153600"/>
        <c:crosses val="autoZero"/>
        <c:crossBetween val="between"/>
      </c:valAx>
      <c:catAx>
        <c:axId val="166169600"/>
        <c:scaling>
          <c:orientation val="minMax"/>
        </c:scaling>
        <c:delete val="1"/>
        <c:axPos val="b"/>
        <c:majorTickMark val="out"/>
        <c:minorTickMark val="none"/>
        <c:tickLblPos val="nextTo"/>
        <c:crossAx val="166175488"/>
        <c:crosses val="autoZero"/>
        <c:auto val="0"/>
        <c:lblAlgn val="ctr"/>
        <c:lblOffset val="100"/>
        <c:noMultiLvlLbl val="0"/>
      </c:catAx>
      <c:valAx>
        <c:axId val="166175488"/>
        <c:scaling>
          <c:orientation val="minMax"/>
          <c:max val="8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169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2183.2530000000002</c:v>
                </c:pt>
                <c:pt idx="1">
                  <c:v>2328.0839999999998</c:v>
                </c:pt>
                <c:pt idx="2">
                  <c:v>2417.335</c:v>
                </c:pt>
                <c:pt idx="3">
                  <c:v>2529.4389999999999</c:v>
                </c:pt>
                <c:pt idx="4">
                  <c:v>2580.79</c:v>
                </c:pt>
                <c:pt idx="5">
                  <c:v>2615.1170000000002</c:v>
                </c:pt>
                <c:pt idx="6">
                  <c:v>2578.4639999999999</c:v>
                </c:pt>
                <c:pt idx="7">
                  <c:v>2457.2370000000001</c:v>
                </c:pt>
                <c:pt idx="8">
                  <c:v>2383.1239999999998</c:v>
                </c:pt>
                <c:pt idx="9">
                  <c:v>2371.402</c:v>
                </c:pt>
                <c:pt idx="10">
                  <c:v>2208.4430000000002</c:v>
                </c:pt>
                <c:pt idx="12">
                  <c:v>4593.7299999999996</c:v>
                </c:pt>
                <c:pt idx="13">
                  <c:v>4376.1589999999997</c:v>
                </c:pt>
                <c:pt idx="14">
                  <c:v>3912.36</c:v>
                </c:pt>
                <c:pt idx="15">
                  <c:v>3508.4830000000002</c:v>
                </c:pt>
                <c:pt idx="16">
                  <c:v>2983.748</c:v>
                </c:pt>
                <c:pt idx="17">
                  <c:v>2384.9299999999998</c:v>
                </c:pt>
                <c:pt idx="18">
                  <c:v>2223.7510000000002</c:v>
                </c:pt>
                <c:pt idx="19">
                  <c:v>2036.4190000000001</c:v>
                </c:pt>
                <c:pt idx="20">
                  <c:v>2081.0509999999999</c:v>
                </c:pt>
                <c:pt idx="21">
                  <c:v>2011.412</c:v>
                </c:pt>
                <c:pt idx="22">
                  <c:v>2207.4340000000002</c:v>
                </c:pt>
                <c:pt idx="24">
                  <c:v>6776.9830000000002</c:v>
                </c:pt>
                <c:pt idx="25">
                  <c:v>6704.2429999999995</c:v>
                </c:pt>
                <c:pt idx="26">
                  <c:v>6329.6949999999997</c:v>
                </c:pt>
                <c:pt idx="27">
                  <c:v>6037.9220000000005</c:v>
                </c:pt>
                <c:pt idx="28">
                  <c:v>5564.5380000000005</c:v>
                </c:pt>
                <c:pt idx="29">
                  <c:v>5000.0470000000005</c:v>
                </c:pt>
                <c:pt idx="30">
                  <c:v>4802.2150000000001</c:v>
                </c:pt>
                <c:pt idx="31">
                  <c:v>4493.6559999999999</c:v>
                </c:pt>
                <c:pt idx="32">
                  <c:v>4464.1749999999993</c:v>
                </c:pt>
                <c:pt idx="33">
                  <c:v>4382.8140000000003</c:v>
                </c:pt>
                <c:pt idx="34">
                  <c:v>4415.8770000000004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913344"/>
        <c:axId val="16591526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320.57600000000002</c:v>
                </c:pt>
                <c:pt idx="1">
                  <c:v>393.76</c:v>
                </c:pt>
                <c:pt idx="2">
                  <c:v>366.60500000000002</c:v>
                </c:pt>
                <c:pt idx="3">
                  <c:v>356.30499999999995</c:v>
                </c:pt>
                <c:pt idx="4">
                  <c:v>348.14</c:v>
                </c:pt>
                <c:pt idx="5">
                  <c:v>337.40999999999997</c:v>
                </c:pt>
                <c:pt idx="6">
                  <c:v>327.94499999999999</c:v>
                </c:pt>
                <c:pt idx="7">
                  <c:v>311.8</c:v>
                </c:pt>
                <c:pt idx="8">
                  <c:v>307.28000000000003</c:v>
                </c:pt>
                <c:pt idx="9">
                  <c:v>312.14</c:v>
                </c:pt>
                <c:pt idx="10">
                  <c:v>318.63</c:v>
                </c:pt>
                <c:pt idx="12">
                  <c:v>645.43600000000004</c:v>
                </c:pt>
                <c:pt idx="13">
                  <c:v>759.755</c:v>
                </c:pt>
                <c:pt idx="14">
                  <c:v>634.73500000000001</c:v>
                </c:pt>
                <c:pt idx="15">
                  <c:v>563.54</c:v>
                </c:pt>
                <c:pt idx="16">
                  <c:v>501.72500000000002</c:v>
                </c:pt>
                <c:pt idx="17">
                  <c:v>522.32999999999993</c:v>
                </c:pt>
                <c:pt idx="18">
                  <c:v>537.84999999999991</c:v>
                </c:pt>
                <c:pt idx="19">
                  <c:v>617.33500000000004</c:v>
                </c:pt>
                <c:pt idx="20">
                  <c:v>695.06500000000005</c:v>
                </c:pt>
                <c:pt idx="21">
                  <c:v>736.04500000000007</c:v>
                </c:pt>
                <c:pt idx="22">
                  <c:v>784.92000000000007</c:v>
                </c:pt>
                <c:pt idx="24">
                  <c:v>966.01200000000006</c:v>
                </c:pt>
                <c:pt idx="25">
                  <c:v>1153.5149999999999</c:v>
                </c:pt>
                <c:pt idx="26">
                  <c:v>1001.34</c:v>
                </c:pt>
                <c:pt idx="27">
                  <c:v>919.84500000000003</c:v>
                </c:pt>
                <c:pt idx="28">
                  <c:v>849.86500000000001</c:v>
                </c:pt>
                <c:pt idx="29">
                  <c:v>859.7399999999999</c:v>
                </c:pt>
                <c:pt idx="30">
                  <c:v>865.79499999999996</c:v>
                </c:pt>
                <c:pt idx="31">
                  <c:v>929.13499999999999</c:v>
                </c:pt>
                <c:pt idx="32">
                  <c:v>1002.345</c:v>
                </c:pt>
                <c:pt idx="33">
                  <c:v>1048.1849999999999</c:v>
                </c:pt>
                <c:pt idx="34">
                  <c:v>1103.55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925248"/>
        <c:axId val="165926784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183.32400000000001</c:v>
                </c:pt>
                <c:pt idx="1">
                  <c:v>300.495</c:v>
                </c:pt>
                <c:pt idx="2">
                  <c:v>252.68</c:v>
                </c:pt>
                <c:pt idx="3">
                  <c:v>303.73</c:v>
                </c:pt>
                <c:pt idx="4">
                  <c:v>313.53000000000003</c:v>
                </c:pt>
                <c:pt idx="5">
                  <c:v>373.89000000000004</c:v>
                </c:pt>
                <c:pt idx="6">
                  <c:v>449.13499999999999</c:v>
                </c:pt>
                <c:pt idx="7">
                  <c:v>385.35500000000002</c:v>
                </c:pt>
                <c:pt idx="8">
                  <c:v>319.06</c:v>
                </c:pt>
                <c:pt idx="9">
                  <c:v>475.08499999999998</c:v>
                </c:pt>
                <c:pt idx="10">
                  <c:v>297.185</c:v>
                </c:pt>
                <c:pt idx="12">
                  <c:v>863.00800000000004</c:v>
                </c:pt>
                <c:pt idx="13">
                  <c:v>1222.625</c:v>
                </c:pt>
                <c:pt idx="14">
                  <c:v>1038.6100000000001</c:v>
                </c:pt>
                <c:pt idx="15">
                  <c:v>1088.2750000000001</c:v>
                </c:pt>
                <c:pt idx="16">
                  <c:v>1100.5450000000001</c:v>
                </c:pt>
                <c:pt idx="17">
                  <c:v>683.505</c:v>
                </c:pt>
                <c:pt idx="18">
                  <c:v>725.18000000000006</c:v>
                </c:pt>
                <c:pt idx="19">
                  <c:v>572.70000000000005</c:v>
                </c:pt>
                <c:pt idx="20">
                  <c:v>764.7</c:v>
                </c:pt>
                <c:pt idx="21">
                  <c:v>540.02</c:v>
                </c:pt>
                <c:pt idx="22">
                  <c:v>421.36</c:v>
                </c:pt>
                <c:pt idx="24">
                  <c:v>1046.3320000000001</c:v>
                </c:pt>
                <c:pt idx="25">
                  <c:v>1523.1200000000001</c:v>
                </c:pt>
                <c:pt idx="26">
                  <c:v>1291.2900000000002</c:v>
                </c:pt>
                <c:pt idx="27">
                  <c:v>1392.0050000000001</c:v>
                </c:pt>
                <c:pt idx="28">
                  <c:v>1414.075</c:v>
                </c:pt>
                <c:pt idx="29">
                  <c:v>1057.395</c:v>
                </c:pt>
                <c:pt idx="30">
                  <c:v>1174.3150000000001</c:v>
                </c:pt>
                <c:pt idx="31">
                  <c:v>958.05499999999995</c:v>
                </c:pt>
                <c:pt idx="32">
                  <c:v>1083.76</c:v>
                </c:pt>
                <c:pt idx="33">
                  <c:v>1015.105</c:v>
                </c:pt>
                <c:pt idx="34">
                  <c:v>718.54500000000007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25248"/>
        <c:axId val="165926784"/>
      </c:lineChart>
      <c:catAx>
        <c:axId val="16591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5915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91526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913344"/>
        <c:crosses val="autoZero"/>
        <c:crossBetween val="between"/>
      </c:valAx>
      <c:catAx>
        <c:axId val="16592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65926784"/>
        <c:crosses val="autoZero"/>
        <c:auto val="0"/>
        <c:lblAlgn val="ctr"/>
        <c:lblOffset val="100"/>
        <c:noMultiLvlLbl val="0"/>
      </c:catAx>
      <c:valAx>
        <c:axId val="165926784"/>
        <c:scaling>
          <c:orientation val="minMax"/>
          <c:max val="8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9252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7.4480000000000004</c:v>
                </c:pt>
                <c:pt idx="1">
                  <c:v>4.7160000000000002</c:v>
                </c:pt>
                <c:pt idx="2">
                  <c:v>8.7769999999999992</c:v>
                </c:pt>
                <c:pt idx="3">
                  <c:v>15.696</c:v>
                </c:pt>
                <c:pt idx="4">
                  <c:v>17.774999999999999</c:v>
                </c:pt>
                <c:pt idx="5">
                  <c:v>46.031999999999996</c:v>
                </c:pt>
                <c:pt idx="6">
                  <c:v>43.795000000000002</c:v>
                </c:pt>
                <c:pt idx="7">
                  <c:v>33.500999999999998</c:v>
                </c:pt>
                <c:pt idx="8">
                  <c:v>27.170999999999999</c:v>
                </c:pt>
                <c:pt idx="9">
                  <c:v>43.365000000000002</c:v>
                </c:pt>
                <c:pt idx="10">
                  <c:v>30.393999999999998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235.62200000000001</c:v>
                </c:pt>
                <c:pt idx="1">
                  <c:v>207.261</c:v>
                </c:pt>
                <c:pt idx="2">
                  <c:v>102.551</c:v>
                </c:pt>
                <c:pt idx="3">
                  <c:v>69.957999999999998</c:v>
                </c:pt>
                <c:pt idx="4">
                  <c:v>88.838999999999999</c:v>
                </c:pt>
                <c:pt idx="5">
                  <c:v>91.116</c:v>
                </c:pt>
                <c:pt idx="6">
                  <c:v>117.491</c:v>
                </c:pt>
                <c:pt idx="7">
                  <c:v>88.691000000000003</c:v>
                </c:pt>
                <c:pt idx="8">
                  <c:v>118.07899999999999</c:v>
                </c:pt>
                <c:pt idx="9">
                  <c:v>129.68100000000001</c:v>
                </c:pt>
                <c:pt idx="10">
                  <c:v>97.948999999999998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243.07000000000002</c:v>
                </c:pt>
                <c:pt idx="1">
                  <c:v>211.977</c:v>
                </c:pt>
                <c:pt idx="2">
                  <c:v>111.328</c:v>
                </c:pt>
                <c:pt idx="3">
                  <c:v>85.653999999999996</c:v>
                </c:pt>
                <c:pt idx="4">
                  <c:v>106.614</c:v>
                </c:pt>
                <c:pt idx="5">
                  <c:v>137.148</c:v>
                </c:pt>
                <c:pt idx="6">
                  <c:v>161.286</c:v>
                </c:pt>
                <c:pt idx="7">
                  <c:v>122.19200000000001</c:v>
                </c:pt>
                <c:pt idx="8">
                  <c:v>145.25</c:v>
                </c:pt>
                <c:pt idx="9">
                  <c:v>173.04600000000002</c:v>
                </c:pt>
                <c:pt idx="10">
                  <c:v>128.34299999999999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035840"/>
        <c:axId val="166037760"/>
      </c:lineChart>
      <c:catAx>
        <c:axId val="166035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037760"/>
        <c:crosses val="autoZero"/>
        <c:auto val="1"/>
        <c:lblAlgn val="ctr"/>
        <c:lblOffset val="100"/>
        <c:noMultiLvlLbl val="0"/>
      </c:catAx>
      <c:valAx>
        <c:axId val="166037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035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7.4480000000000004</c:v>
                </c:pt>
                <c:pt idx="1">
                  <c:v>4.7160000000000002</c:v>
                </c:pt>
                <c:pt idx="2">
                  <c:v>8.7769999999999992</c:v>
                </c:pt>
                <c:pt idx="3">
                  <c:v>15.696</c:v>
                </c:pt>
                <c:pt idx="4">
                  <c:v>17.774999999999999</c:v>
                </c:pt>
                <c:pt idx="5">
                  <c:v>46.031999999999996</c:v>
                </c:pt>
                <c:pt idx="6">
                  <c:v>43.795000000000002</c:v>
                </c:pt>
                <c:pt idx="7">
                  <c:v>33.500999999999998</c:v>
                </c:pt>
                <c:pt idx="8">
                  <c:v>27.170999999999999</c:v>
                </c:pt>
                <c:pt idx="9">
                  <c:v>43.365000000000002</c:v>
                </c:pt>
                <c:pt idx="10">
                  <c:v>30.393999999999998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235.62200000000001</c:v>
                </c:pt>
                <c:pt idx="1">
                  <c:v>207.261</c:v>
                </c:pt>
                <c:pt idx="2">
                  <c:v>102.551</c:v>
                </c:pt>
                <c:pt idx="3">
                  <c:v>69.957999999999998</c:v>
                </c:pt>
                <c:pt idx="4">
                  <c:v>88.838999999999999</c:v>
                </c:pt>
                <c:pt idx="5">
                  <c:v>91.116</c:v>
                </c:pt>
                <c:pt idx="6">
                  <c:v>117.491</c:v>
                </c:pt>
                <c:pt idx="7">
                  <c:v>88.691000000000003</c:v>
                </c:pt>
                <c:pt idx="8">
                  <c:v>118.07899999999999</c:v>
                </c:pt>
                <c:pt idx="9">
                  <c:v>129.68100000000001</c:v>
                </c:pt>
                <c:pt idx="10">
                  <c:v>97.948999999999998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243.07000000000002</c:v>
                </c:pt>
                <c:pt idx="1">
                  <c:v>211.977</c:v>
                </c:pt>
                <c:pt idx="2">
                  <c:v>111.328</c:v>
                </c:pt>
                <c:pt idx="3">
                  <c:v>85.653999999999996</c:v>
                </c:pt>
                <c:pt idx="4">
                  <c:v>106.614</c:v>
                </c:pt>
                <c:pt idx="5">
                  <c:v>137.148</c:v>
                </c:pt>
                <c:pt idx="6">
                  <c:v>161.286</c:v>
                </c:pt>
                <c:pt idx="7">
                  <c:v>122.19200000000001</c:v>
                </c:pt>
                <c:pt idx="8">
                  <c:v>145.25</c:v>
                </c:pt>
                <c:pt idx="9">
                  <c:v>173.04600000000002</c:v>
                </c:pt>
                <c:pt idx="10">
                  <c:v>128.34299999999999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14048"/>
        <c:axId val="166115968"/>
      </c:lineChart>
      <c:catAx>
        <c:axId val="16611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115968"/>
        <c:crosses val="autoZero"/>
        <c:auto val="1"/>
        <c:lblAlgn val="ctr"/>
        <c:lblOffset val="100"/>
        <c:noMultiLvlLbl val="0"/>
      </c:catAx>
      <c:valAx>
        <c:axId val="166115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114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7.4480000000000004</c:v>
                </c:pt>
                <c:pt idx="1">
                  <c:v>4.7160000000000002</c:v>
                </c:pt>
                <c:pt idx="2">
                  <c:v>8.7769999999999992</c:v>
                </c:pt>
                <c:pt idx="3">
                  <c:v>15.696</c:v>
                </c:pt>
                <c:pt idx="4">
                  <c:v>17.774999999999999</c:v>
                </c:pt>
                <c:pt idx="5">
                  <c:v>46.031999999999996</c:v>
                </c:pt>
                <c:pt idx="6">
                  <c:v>43.795000000000002</c:v>
                </c:pt>
                <c:pt idx="7">
                  <c:v>33.500999999999998</c:v>
                </c:pt>
                <c:pt idx="8">
                  <c:v>27.170999999999999</c:v>
                </c:pt>
                <c:pt idx="9">
                  <c:v>43.365000000000002</c:v>
                </c:pt>
                <c:pt idx="10">
                  <c:v>30.393999999999998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34.730682800000004</c:v>
                  </c:pt>
                  <c:pt idx="1">
                    <c:v>29.783405699999999</c:v>
                  </c:pt>
                  <c:pt idx="2">
                    <c:v>16.449180399999999</c:v>
                  </c:pt>
                  <c:pt idx="3">
                    <c:v>10.073952</c:v>
                  </c:pt>
                  <c:pt idx="4">
                    <c:v>17.678961000000001</c:v>
                  </c:pt>
                  <c:pt idx="5">
                    <c:v>15.845072400000001</c:v>
                  </c:pt>
                  <c:pt idx="6">
                    <c:v>16.859958500000001</c:v>
                  </c:pt>
                  <c:pt idx="7">
                    <c:v>12.602991100000002</c:v>
                  </c:pt>
                  <c:pt idx="8">
                    <c:v>16.4365968</c:v>
                  </c:pt>
                  <c:pt idx="9">
                    <c:v>21.306588300000001</c:v>
                  </c:pt>
                  <c:pt idx="10">
                    <c:v>11.636341200000002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34.730682800000004</c:v>
                  </c:pt>
                  <c:pt idx="1">
                    <c:v>29.783405699999999</c:v>
                  </c:pt>
                  <c:pt idx="2">
                    <c:v>16.449180399999999</c:v>
                  </c:pt>
                  <c:pt idx="3">
                    <c:v>10.073952</c:v>
                  </c:pt>
                  <c:pt idx="4">
                    <c:v>17.678961000000001</c:v>
                  </c:pt>
                  <c:pt idx="5">
                    <c:v>15.845072400000001</c:v>
                  </c:pt>
                  <c:pt idx="6">
                    <c:v>16.859958500000001</c:v>
                  </c:pt>
                  <c:pt idx="7">
                    <c:v>12.602991100000002</c:v>
                  </c:pt>
                  <c:pt idx="8">
                    <c:v>16.4365968</c:v>
                  </c:pt>
                  <c:pt idx="9">
                    <c:v>21.306588300000001</c:v>
                  </c:pt>
                  <c:pt idx="10">
                    <c:v>11.636341200000002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235.62200000000001</c:v>
                </c:pt>
                <c:pt idx="1">
                  <c:v>207.261</c:v>
                </c:pt>
                <c:pt idx="2">
                  <c:v>102.551</c:v>
                </c:pt>
                <c:pt idx="3">
                  <c:v>69.957999999999998</c:v>
                </c:pt>
                <c:pt idx="4">
                  <c:v>88.838999999999999</c:v>
                </c:pt>
                <c:pt idx="5">
                  <c:v>91.116</c:v>
                </c:pt>
                <c:pt idx="6">
                  <c:v>117.491</c:v>
                </c:pt>
                <c:pt idx="7">
                  <c:v>88.691000000000003</c:v>
                </c:pt>
                <c:pt idx="8">
                  <c:v>118.07899999999999</c:v>
                </c:pt>
                <c:pt idx="9">
                  <c:v>129.68100000000001</c:v>
                </c:pt>
                <c:pt idx="10">
                  <c:v>97.948999999999998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236544"/>
        <c:axId val="166238464"/>
      </c:barChart>
      <c:catAx>
        <c:axId val="16623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238464"/>
        <c:crosses val="autoZero"/>
        <c:auto val="1"/>
        <c:lblAlgn val="ctr"/>
        <c:lblOffset val="100"/>
        <c:noMultiLvlLbl val="0"/>
      </c:catAx>
      <c:valAx>
        <c:axId val="166238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236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0.13829123538343602"/>
                  <c:y val="-0.1103015097730447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13690.796215754852</c:v>
                </c:pt>
                <c:pt idx="1">
                  <c:v>7810.7887363841164</c:v>
                </c:pt>
                <c:pt idx="2">
                  <c:v>433.22453959183997</c:v>
                </c:pt>
                <c:pt idx="3">
                  <c:v>190.11008208516003</c:v>
                </c:pt>
                <c:pt idx="4">
                  <c:v>318.8386036097196</c:v>
                </c:pt>
                <c:pt idx="5">
                  <c:v>565.48363009488821</c:v>
                </c:pt>
                <c:pt idx="6">
                  <c:v>685.50060696073933</c:v>
                </c:pt>
                <c:pt idx="7">
                  <c:v>30.476548286404512</c:v>
                </c:pt>
                <c:pt idx="8">
                  <c:v>4.8981064158700001</c:v>
                </c:pt>
                <c:pt idx="9">
                  <c:v>39.986713912755008</c:v>
                </c:pt>
                <c:pt idx="10">
                  <c:v>30.338873489505133</c:v>
                </c:pt>
                <c:pt idx="11">
                  <c:v>106.922530267995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72922.493228512933</c:v>
                </c:pt>
                <c:pt idx="1">
                  <c:v>14618.72898460442</c:v>
                </c:pt>
                <c:pt idx="2">
                  <c:v>396.52034568537346</c:v>
                </c:pt>
                <c:pt idx="3">
                  <c:v>243.53444110455476</c:v>
                </c:pt>
                <c:pt idx="4">
                  <c:v>1514.8750637113756</c:v>
                </c:pt>
                <c:pt idx="5">
                  <c:v>2331.9937415679924</c:v>
                </c:pt>
                <c:pt idx="6">
                  <c:v>2872.4294628735779</c:v>
                </c:pt>
                <c:pt idx="7">
                  <c:v>466.0685341557201</c:v>
                </c:pt>
                <c:pt idx="8">
                  <c:v>31.581102072825001</c:v>
                </c:pt>
                <c:pt idx="9">
                  <c:v>418.78198083871507</c:v>
                </c:pt>
                <c:pt idx="10">
                  <c:v>869.62486007301186</c:v>
                </c:pt>
                <c:pt idx="11">
                  <c:v>291.63860311700688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7.4480000000000004</c:v>
                </c:pt>
                <c:pt idx="1">
                  <c:v>4.7160000000000002</c:v>
                </c:pt>
                <c:pt idx="2">
                  <c:v>8.7769999999999992</c:v>
                </c:pt>
                <c:pt idx="3">
                  <c:v>15.696</c:v>
                </c:pt>
                <c:pt idx="4">
                  <c:v>17.774999999999999</c:v>
                </c:pt>
                <c:pt idx="5">
                  <c:v>46.031999999999996</c:v>
                </c:pt>
                <c:pt idx="6">
                  <c:v>43.795000000000002</c:v>
                </c:pt>
                <c:pt idx="7">
                  <c:v>33.500999999999998</c:v>
                </c:pt>
                <c:pt idx="8">
                  <c:v>27.170999999999999</c:v>
                </c:pt>
                <c:pt idx="9">
                  <c:v>43.365000000000002</c:v>
                </c:pt>
                <c:pt idx="10">
                  <c:v>30.393999999999998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34.730682800000004</c:v>
                  </c:pt>
                  <c:pt idx="1">
                    <c:v>29.783405699999999</c:v>
                  </c:pt>
                  <c:pt idx="2">
                    <c:v>16.449180399999999</c:v>
                  </c:pt>
                  <c:pt idx="3">
                    <c:v>10.073952</c:v>
                  </c:pt>
                  <c:pt idx="4">
                    <c:v>17.678961000000001</c:v>
                  </c:pt>
                  <c:pt idx="5">
                    <c:v>15.845072400000001</c:v>
                  </c:pt>
                  <c:pt idx="6">
                    <c:v>16.859958500000001</c:v>
                  </c:pt>
                  <c:pt idx="7">
                    <c:v>12.602991100000002</c:v>
                  </c:pt>
                  <c:pt idx="8">
                    <c:v>16.4365968</c:v>
                  </c:pt>
                  <c:pt idx="9">
                    <c:v>21.306588300000001</c:v>
                  </c:pt>
                  <c:pt idx="10">
                    <c:v>11.636341200000002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34.730682800000004</c:v>
                  </c:pt>
                  <c:pt idx="1">
                    <c:v>29.783405699999999</c:v>
                  </c:pt>
                  <c:pt idx="2">
                    <c:v>16.449180399999999</c:v>
                  </c:pt>
                  <c:pt idx="3">
                    <c:v>10.073952</c:v>
                  </c:pt>
                  <c:pt idx="4">
                    <c:v>17.678961000000001</c:v>
                  </c:pt>
                  <c:pt idx="5">
                    <c:v>15.845072400000001</c:v>
                  </c:pt>
                  <c:pt idx="6">
                    <c:v>16.859958500000001</c:v>
                  </c:pt>
                  <c:pt idx="7">
                    <c:v>12.602991100000002</c:v>
                  </c:pt>
                  <c:pt idx="8">
                    <c:v>16.4365968</c:v>
                  </c:pt>
                  <c:pt idx="9">
                    <c:v>21.306588300000001</c:v>
                  </c:pt>
                  <c:pt idx="10">
                    <c:v>11.636341200000002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235.62200000000001</c:v>
                </c:pt>
                <c:pt idx="1">
                  <c:v>207.261</c:v>
                </c:pt>
                <c:pt idx="2">
                  <c:v>102.551</c:v>
                </c:pt>
                <c:pt idx="3">
                  <c:v>69.957999999999998</c:v>
                </c:pt>
                <c:pt idx="4">
                  <c:v>88.838999999999999</c:v>
                </c:pt>
                <c:pt idx="5">
                  <c:v>91.116</c:v>
                </c:pt>
                <c:pt idx="6">
                  <c:v>117.491</c:v>
                </c:pt>
                <c:pt idx="7">
                  <c:v>88.691000000000003</c:v>
                </c:pt>
                <c:pt idx="8">
                  <c:v>118.07899999999999</c:v>
                </c:pt>
                <c:pt idx="9">
                  <c:v>129.68100000000001</c:v>
                </c:pt>
                <c:pt idx="10">
                  <c:v>97.948999999999998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170432"/>
        <c:axId val="167172352"/>
      </c:barChart>
      <c:catAx>
        <c:axId val="16717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172352"/>
        <c:crosses val="autoZero"/>
        <c:auto val="1"/>
        <c:lblAlgn val="ctr"/>
        <c:lblOffset val="100"/>
        <c:noMultiLvlLbl val="0"/>
      </c:catAx>
      <c:valAx>
        <c:axId val="167172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170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3636.6669999999999</c:v>
                </c:pt>
                <c:pt idx="1">
                  <c:v>3799.6489999999999</c:v>
                </c:pt>
                <c:pt idx="2">
                  <c:v>3961.3159999999998</c:v>
                </c:pt>
                <c:pt idx="3">
                  <c:v>4089.8429999999998</c:v>
                </c:pt>
                <c:pt idx="4">
                  <c:v>4185.04</c:v>
                </c:pt>
                <c:pt idx="5">
                  <c:v>4147.348</c:v>
                </c:pt>
                <c:pt idx="6">
                  <c:v>4168.8540000000003</c:v>
                </c:pt>
                <c:pt idx="7">
                  <c:v>4119.5780000000004</c:v>
                </c:pt>
                <c:pt idx="8">
                  <c:v>4159.2849999999999</c:v>
                </c:pt>
                <c:pt idx="9">
                  <c:v>4152.6419999999998</c:v>
                </c:pt>
                <c:pt idx="10">
                  <c:v>4165.1019999999999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668.93995740000003</c:v>
                  </c:pt>
                  <c:pt idx="1">
                    <c:v>677.06203499999992</c:v>
                  </c:pt>
                  <c:pt idx="2">
                    <c:v>701.44849380000005</c:v>
                  </c:pt>
                  <c:pt idx="3">
                    <c:v>717.66042479999987</c:v>
                  </c:pt>
                  <c:pt idx="4">
                    <c:v>739.09933650000005</c:v>
                  </c:pt>
                  <c:pt idx="5">
                    <c:v>760.4917200000001</c:v>
                  </c:pt>
                  <c:pt idx="6">
                    <c:v>786.08355800000004</c:v>
                  </c:pt>
                  <c:pt idx="7">
                    <c:v>812.14871750000009</c:v>
                  </c:pt>
                  <c:pt idx="8">
                    <c:v>834.19762350000008</c:v>
                  </c:pt>
                  <c:pt idx="9">
                    <c:v>871.1558536</c:v>
                  </c:pt>
                  <c:pt idx="10">
                    <c:v>909.29279629999985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668.93995740000003</c:v>
                  </c:pt>
                  <c:pt idx="1">
                    <c:v>677.06203499999992</c:v>
                  </c:pt>
                  <c:pt idx="2">
                    <c:v>701.44849380000005</c:v>
                  </c:pt>
                  <c:pt idx="3">
                    <c:v>717.66042479999987</c:v>
                  </c:pt>
                  <c:pt idx="4">
                    <c:v>739.09933650000005</c:v>
                  </c:pt>
                  <c:pt idx="5">
                    <c:v>760.4917200000001</c:v>
                  </c:pt>
                  <c:pt idx="6">
                    <c:v>786.08355800000004</c:v>
                  </c:pt>
                  <c:pt idx="7">
                    <c:v>812.14871750000009</c:v>
                  </c:pt>
                  <c:pt idx="8">
                    <c:v>834.19762350000008</c:v>
                  </c:pt>
                  <c:pt idx="9">
                    <c:v>871.1558536</c:v>
                  </c:pt>
                  <c:pt idx="10">
                    <c:v>909.29279629999985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18428.098000000002</c:v>
                </c:pt>
                <c:pt idx="1">
                  <c:v>19072.169999999998</c:v>
                </c:pt>
                <c:pt idx="2">
                  <c:v>20214.653999999999</c:v>
                </c:pt>
                <c:pt idx="3">
                  <c:v>21879.891</c:v>
                </c:pt>
                <c:pt idx="4">
                  <c:v>23463.471000000001</c:v>
                </c:pt>
                <c:pt idx="5">
                  <c:v>25016.174999999999</c:v>
                </c:pt>
                <c:pt idx="6">
                  <c:v>26290.42</c:v>
                </c:pt>
                <c:pt idx="7">
                  <c:v>27530.465</c:v>
                </c:pt>
                <c:pt idx="8">
                  <c:v>28666.584999999999</c:v>
                </c:pt>
                <c:pt idx="9">
                  <c:v>29430.940999999999</c:v>
                </c:pt>
                <c:pt idx="10">
                  <c:v>30209.062999999998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889344"/>
        <c:axId val="166895616"/>
      </c:barChart>
      <c:catAx>
        <c:axId val="16688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895616"/>
        <c:crosses val="autoZero"/>
        <c:auto val="1"/>
        <c:lblAlgn val="ctr"/>
        <c:lblOffset val="100"/>
        <c:noMultiLvlLbl val="0"/>
      </c:catAx>
      <c:valAx>
        <c:axId val="1668956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889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3636.6669999999999</c:v>
                </c:pt>
                <c:pt idx="1">
                  <c:v>3799.6489999999999</c:v>
                </c:pt>
                <c:pt idx="2">
                  <c:v>3961.3159999999998</c:v>
                </c:pt>
                <c:pt idx="3">
                  <c:v>4089.8429999999998</c:v>
                </c:pt>
                <c:pt idx="4">
                  <c:v>4185.04</c:v>
                </c:pt>
                <c:pt idx="5">
                  <c:v>4147.348</c:v>
                </c:pt>
                <c:pt idx="6">
                  <c:v>4168.8540000000003</c:v>
                </c:pt>
                <c:pt idx="7">
                  <c:v>4119.5780000000004</c:v>
                </c:pt>
                <c:pt idx="8">
                  <c:v>4159.2849999999999</c:v>
                </c:pt>
                <c:pt idx="9">
                  <c:v>4152.6419999999998</c:v>
                </c:pt>
                <c:pt idx="10">
                  <c:v>4165.1019999999999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668.93995740000003</c:v>
                  </c:pt>
                  <c:pt idx="1">
                    <c:v>677.06203499999992</c:v>
                  </c:pt>
                  <c:pt idx="2">
                    <c:v>701.44849380000005</c:v>
                  </c:pt>
                  <c:pt idx="3">
                    <c:v>717.66042479999987</c:v>
                  </c:pt>
                  <c:pt idx="4">
                    <c:v>739.09933650000005</c:v>
                  </c:pt>
                  <c:pt idx="5">
                    <c:v>760.4917200000001</c:v>
                  </c:pt>
                  <c:pt idx="6">
                    <c:v>786.08355800000004</c:v>
                  </c:pt>
                  <c:pt idx="7">
                    <c:v>812.14871750000009</c:v>
                  </c:pt>
                  <c:pt idx="8">
                    <c:v>834.19762350000008</c:v>
                  </c:pt>
                  <c:pt idx="9">
                    <c:v>871.1558536</c:v>
                  </c:pt>
                  <c:pt idx="10">
                    <c:v>909.29279629999985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668.93995740000003</c:v>
                  </c:pt>
                  <c:pt idx="1">
                    <c:v>677.06203499999992</c:v>
                  </c:pt>
                  <c:pt idx="2">
                    <c:v>701.44849380000005</c:v>
                  </c:pt>
                  <c:pt idx="3">
                    <c:v>717.66042479999987</c:v>
                  </c:pt>
                  <c:pt idx="4">
                    <c:v>739.09933650000005</c:v>
                  </c:pt>
                  <c:pt idx="5">
                    <c:v>760.4917200000001</c:v>
                  </c:pt>
                  <c:pt idx="6">
                    <c:v>786.08355800000004</c:v>
                  </c:pt>
                  <c:pt idx="7">
                    <c:v>812.14871750000009</c:v>
                  </c:pt>
                  <c:pt idx="8">
                    <c:v>834.19762350000008</c:v>
                  </c:pt>
                  <c:pt idx="9">
                    <c:v>871.1558536</c:v>
                  </c:pt>
                  <c:pt idx="10">
                    <c:v>909.29279629999985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18428.098000000002</c:v>
                </c:pt>
                <c:pt idx="1">
                  <c:v>19072.169999999998</c:v>
                </c:pt>
                <c:pt idx="2">
                  <c:v>20214.653999999999</c:v>
                </c:pt>
                <c:pt idx="3">
                  <c:v>21879.891</c:v>
                </c:pt>
                <c:pt idx="4">
                  <c:v>23463.471000000001</c:v>
                </c:pt>
                <c:pt idx="5">
                  <c:v>25016.174999999999</c:v>
                </c:pt>
                <c:pt idx="6">
                  <c:v>26290.42</c:v>
                </c:pt>
                <c:pt idx="7">
                  <c:v>27530.465</c:v>
                </c:pt>
                <c:pt idx="8">
                  <c:v>28666.584999999999</c:v>
                </c:pt>
                <c:pt idx="9">
                  <c:v>29430.940999999999</c:v>
                </c:pt>
                <c:pt idx="10">
                  <c:v>30209.062999999998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851904"/>
        <c:axId val="167858176"/>
      </c:barChart>
      <c:catAx>
        <c:axId val="16785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858176"/>
        <c:crosses val="autoZero"/>
        <c:auto val="1"/>
        <c:lblAlgn val="ctr"/>
        <c:lblOffset val="100"/>
        <c:noMultiLvlLbl val="0"/>
      </c:catAx>
      <c:valAx>
        <c:axId val="167858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85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41.115000000000002</c:v>
                </c:pt>
                <c:pt idx="1">
                  <c:v>40.091000000000001</c:v>
                </c:pt>
                <c:pt idx="2">
                  <c:v>38.503999999999998</c:v>
                </c:pt>
                <c:pt idx="3">
                  <c:v>37.524999999999999</c:v>
                </c:pt>
                <c:pt idx="4">
                  <c:v>37.101999999999997</c:v>
                </c:pt>
                <c:pt idx="5">
                  <c:v>35.459000000000003</c:v>
                </c:pt>
                <c:pt idx="6">
                  <c:v>35.738</c:v>
                </c:pt>
                <c:pt idx="7">
                  <c:v>35.576000000000001</c:v>
                </c:pt>
                <c:pt idx="8">
                  <c:v>35.781999999999996</c:v>
                </c:pt>
                <c:pt idx="9">
                  <c:v>35.777000000000001</c:v>
                </c:pt>
                <c:pt idx="10">
                  <c:v>36.137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15.672450000000001</c:v>
                  </c:pt>
                  <c:pt idx="1">
                    <c:v>12.050551499999999</c:v>
                  </c:pt>
                  <c:pt idx="2">
                    <c:v>11.627353400000002</c:v>
                  </c:pt>
                  <c:pt idx="3">
                    <c:v>11.864047599999999</c:v>
                  </c:pt>
                  <c:pt idx="4">
                    <c:v>12.411377</c:v>
                  </c:pt>
                  <c:pt idx="5">
                    <c:v>12.800534999999998</c:v>
                  </c:pt>
                  <c:pt idx="6">
                    <c:v>12.7470915</c:v>
                  </c:pt>
                  <c:pt idx="7">
                    <c:v>12.326221199999999</c:v>
                  </c:pt>
                  <c:pt idx="8">
                    <c:v>11.537358000000001</c:v>
                  </c:pt>
                  <c:pt idx="9">
                    <c:v>10.32633</c:v>
                  </c:pt>
                  <c:pt idx="10">
                    <c:v>9.5640090000000004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15.672450000000001</c:v>
                  </c:pt>
                  <c:pt idx="1">
                    <c:v>12.050551499999999</c:v>
                  </c:pt>
                  <c:pt idx="2">
                    <c:v>11.627353400000002</c:v>
                  </c:pt>
                  <c:pt idx="3">
                    <c:v>11.864047599999999</c:v>
                  </c:pt>
                  <c:pt idx="4">
                    <c:v>12.411377</c:v>
                  </c:pt>
                  <c:pt idx="5">
                    <c:v>12.800534999999998</c:v>
                  </c:pt>
                  <c:pt idx="6">
                    <c:v>12.7470915</c:v>
                  </c:pt>
                  <c:pt idx="7">
                    <c:v>12.326221199999999</c:v>
                  </c:pt>
                  <c:pt idx="8">
                    <c:v>11.537358000000001</c:v>
                  </c:pt>
                  <c:pt idx="9">
                    <c:v>10.32633</c:v>
                  </c:pt>
                  <c:pt idx="10">
                    <c:v>9.5640090000000004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313.44900000000001</c:v>
                </c:pt>
                <c:pt idx="1">
                  <c:v>364.065</c:v>
                </c:pt>
                <c:pt idx="2">
                  <c:v>396.83800000000002</c:v>
                </c:pt>
                <c:pt idx="3">
                  <c:v>406.303</c:v>
                </c:pt>
                <c:pt idx="4">
                  <c:v>400.36700000000002</c:v>
                </c:pt>
                <c:pt idx="5">
                  <c:v>387.89499999999998</c:v>
                </c:pt>
                <c:pt idx="6">
                  <c:v>363.16500000000002</c:v>
                </c:pt>
                <c:pt idx="7">
                  <c:v>336.78199999999998</c:v>
                </c:pt>
                <c:pt idx="8">
                  <c:v>310.98</c:v>
                </c:pt>
                <c:pt idx="9">
                  <c:v>279.08999999999997</c:v>
                </c:pt>
                <c:pt idx="10">
                  <c:v>257.79000000000002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5931136"/>
        <c:axId val="195941504"/>
      </c:barChart>
      <c:catAx>
        <c:axId val="19593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95941504"/>
        <c:crosses val="autoZero"/>
        <c:auto val="1"/>
        <c:lblAlgn val="ctr"/>
        <c:lblOffset val="100"/>
        <c:noMultiLvlLbl val="0"/>
      </c:catAx>
      <c:valAx>
        <c:axId val="195941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5931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41.115000000000002</c:v>
                </c:pt>
                <c:pt idx="1">
                  <c:v>40.091000000000001</c:v>
                </c:pt>
                <c:pt idx="2">
                  <c:v>38.503999999999998</c:v>
                </c:pt>
                <c:pt idx="3">
                  <c:v>37.524999999999999</c:v>
                </c:pt>
                <c:pt idx="4">
                  <c:v>37.101999999999997</c:v>
                </c:pt>
                <c:pt idx="5">
                  <c:v>35.459000000000003</c:v>
                </c:pt>
                <c:pt idx="6">
                  <c:v>35.738</c:v>
                </c:pt>
                <c:pt idx="7">
                  <c:v>35.576000000000001</c:v>
                </c:pt>
                <c:pt idx="8">
                  <c:v>35.781999999999996</c:v>
                </c:pt>
                <c:pt idx="9">
                  <c:v>35.777000000000001</c:v>
                </c:pt>
                <c:pt idx="10">
                  <c:v>36.137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15.672450000000001</c:v>
                  </c:pt>
                  <c:pt idx="1">
                    <c:v>12.050551499999999</c:v>
                  </c:pt>
                  <c:pt idx="2">
                    <c:v>11.627353400000002</c:v>
                  </c:pt>
                  <c:pt idx="3">
                    <c:v>11.864047599999999</c:v>
                  </c:pt>
                  <c:pt idx="4">
                    <c:v>12.411377</c:v>
                  </c:pt>
                  <c:pt idx="5">
                    <c:v>12.800534999999998</c:v>
                  </c:pt>
                  <c:pt idx="6">
                    <c:v>12.7470915</c:v>
                  </c:pt>
                  <c:pt idx="7">
                    <c:v>12.326221199999999</c:v>
                  </c:pt>
                  <c:pt idx="8">
                    <c:v>11.537358000000001</c:v>
                  </c:pt>
                  <c:pt idx="9">
                    <c:v>10.32633</c:v>
                  </c:pt>
                  <c:pt idx="10">
                    <c:v>9.5640090000000004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15.672450000000001</c:v>
                  </c:pt>
                  <c:pt idx="1">
                    <c:v>12.050551499999999</c:v>
                  </c:pt>
                  <c:pt idx="2">
                    <c:v>11.627353400000002</c:v>
                  </c:pt>
                  <c:pt idx="3">
                    <c:v>11.864047599999999</c:v>
                  </c:pt>
                  <c:pt idx="4">
                    <c:v>12.411377</c:v>
                  </c:pt>
                  <c:pt idx="5">
                    <c:v>12.800534999999998</c:v>
                  </c:pt>
                  <c:pt idx="6">
                    <c:v>12.7470915</c:v>
                  </c:pt>
                  <c:pt idx="7">
                    <c:v>12.326221199999999</c:v>
                  </c:pt>
                  <c:pt idx="8">
                    <c:v>11.537358000000001</c:v>
                  </c:pt>
                  <c:pt idx="9">
                    <c:v>10.32633</c:v>
                  </c:pt>
                  <c:pt idx="10">
                    <c:v>9.5640090000000004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313.44900000000001</c:v>
                </c:pt>
                <c:pt idx="1">
                  <c:v>364.065</c:v>
                </c:pt>
                <c:pt idx="2">
                  <c:v>396.83800000000002</c:v>
                </c:pt>
                <c:pt idx="3">
                  <c:v>406.303</c:v>
                </c:pt>
                <c:pt idx="4">
                  <c:v>400.36700000000002</c:v>
                </c:pt>
                <c:pt idx="5">
                  <c:v>387.89499999999998</c:v>
                </c:pt>
                <c:pt idx="6">
                  <c:v>363.16500000000002</c:v>
                </c:pt>
                <c:pt idx="7">
                  <c:v>336.78199999999998</c:v>
                </c:pt>
                <c:pt idx="8">
                  <c:v>310.98</c:v>
                </c:pt>
                <c:pt idx="9">
                  <c:v>279.08999999999997</c:v>
                </c:pt>
                <c:pt idx="10">
                  <c:v>257.79000000000002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590912"/>
        <c:axId val="167625856"/>
      </c:barChart>
      <c:catAx>
        <c:axId val="16759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625856"/>
        <c:crosses val="autoZero"/>
        <c:auto val="1"/>
        <c:lblAlgn val="ctr"/>
        <c:lblOffset val="100"/>
        <c:noMultiLvlLbl val="0"/>
      </c:catAx>
      <c:valAx>
        <c:axId val="167625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590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3557.924</c:v>
                </c:pt>
                <c:pt idx="1">
                  <c:v>3694.2280000000001</c:v>
                </c:pt>
                <c:pt idx="2">
                  <c:v>3870.8789999999999</c:v>
                </c:pt>
                <c:pt idx="3">
                  <c:v>4019.4349999999999</c:v>
                </c:pt>
                <c:pt idx="4">
                  <c:v>4128.567</c:v>
                </c:pt>
                <c:pt idx="5">
                  <c:v>4225.201</c:v>
                </c:pt>
                <c:pt idx="6">
                  <c:v>4172.3109999999997</c:v>
                </c:pt>
                <c:pt idx="7">
                  <c:v>4132.0150000000003</c:v>
                </c:pt>
                <c:pt idx="8">
                  <c:v>4142.3879999999999</c:v>
                </c:pt>
                <c:pt idx="9">
                  <c:v>4185.442</c:v>
                </c:pt>
                <c:pt idx="10">
                  <c:v>4147.5029999999997</c:v>
                </c:pt>
                <c:pt idx="12">
                  <c:v>18257.953000000001</c:v>
                </c:pt>
                <c:pt idx="13">
                  <c:v>18569.261999999999</c:v>
                </c:pt>
                <c:pt idx="14">
                  <c:v>19347.704000000002</c:v>
                </c:pt>
                <c:pt idx="15">
                  <c:v>20819.141</c:v>
                </c:pt>
                <c:pt idx="16">
                  <c:v>22500.866000000002</c:v>
                </c:pt>
                <c:pt idx="17">
                  <c:v>24058.503000000001</c:v>
                </c:pt>
                <c:pt idx="18">
                  <c:v>25542.398000000001</c:v>
                </c:pt>
                <c:pt idx="19">
                  <c:v>26770.772000000001</c:v>
                </c:pt>
                <c:pt idx="20">
                  <c:v>28011.23</c:v>
                </c:pt>
                <c:pt idx="21">
                  <c:v>28975.737000000001</c:v>
                </c:pt>
                <c:pt idx="22">
                  <c:v>29722.78</c:v>
                </c:pt>
                <c:pt idx="24">
                  <c:v>21815.877</c:v>
                </c:pt>
                <c:pt idx="25">
                  <c:v>22263.489999999998</c:v>
                </c:pt>
                <c:pt idx="26">
                  <c:v>23218.583000000002</c:v>
                </c:pt>
                <c:pt idx="27">
                  <c:v>24838.576000000001</c:v>
                </c:pt>
                <c:pt idx="28">
                  <c:v>26629.433000000001</c:v>
                </c:pt>
                <c:pt idx="29">
                  <c:v>28283.704000000002</c:v>
                </c:pt>
                <c:pt idx="30">
                  <c:v>29714.709000000003</c:v>
                </c:pt>
                <c:pt idx="31">
                  <c:v>30902.787</c:v>
                </c:pt>
                <c:pt idx="32">
                  <c:v>32153.617999999999</c:v>
                </c:pt>
                <c:pt idx="33">
                  <c:v>33161.179000000004</c:v>
                </c:pt>
                <c:pt idx="34">
                  <c:v>33870.282999999996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528896"/>
        <c:axId val="16653926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164.46</c:v>
                </c:pt>
                <c:pt idx="1">
                  <c:v>200.45500000000001</c:v>
                </c:pt>
                <c:pt idx="2">
                  <c:v>192.51999999999998</c:v>
                </c:pt>
                <c:pt idx="3">
                  <c:v>187.625</c:v>
                </c:pt>
                <c:pt idx="4">
                  <c:v>185.51</c:v>
                </c:pt>
                <c:pt idx="5">
                  <c:v>177.29500000000002</c:v>
                </c:pt>
                <c:pt idx="6">
                  <c:v>178.69</c:v>
                </c:pt>
                <c:pt idx="7">
                  <c:v>177.88</c:v>
                </c:pt>
                <c:pt idx="8">
                  <c:v>178.90999999999997</c:v>
                </c:pt>
                <c:pt idx="9">
                  <c:v>178.88499999999999</c:v>
                </c:pt>
                <c:pt idx="10">
                  <c:v>180.685</c:v>
                </c:pt>
                <c:pt idx="12">
                  <c:v>1253.796</c:v>
                </c:pt>
                <c:pt idx="13">
                  <c:v>1820.325</c:v>
                </c:pt>
                <c:pt idx="14">
                  <c:v>1984.19</c:v>
                </c:pt>
                <c:pt idx="15">
                  <c:v>2031.5149999999999</c:v>
                </c:pt>
                <c:pt idx="16">
                  <c:v>2001.835</c:v>
                </c:pt>
                <c:pt idx="17">
                  <c:v>1939.4749999999999</c:v>
                </c:pt>
                <c:pt idx="18">
                  <c:v>1815.825</c:v>
                </c:pt>
                <c:pt idx="19">
                  <c:v>1683.9099999999999</c:v>
                </c:pt>
                <c:pt idx="20">
                  <c:v>1554.9</c:v>
                </c:pt>
                <c:pt idx="21">
                  <c:v>1395.4499999999998</c:v>
                </c:pt>
                <c:pt idx="22">
                  <c:v>1288.95</c:v>
                </c:pt>
                <c:pt idx="24">
                  <c:v>1418.2560000000001</c:v>
                </c:pt>
                <c:pt idx="25">
                  <c:v>2020.78</c:v>
                </c:pt>
                <c:pt idx="26">
                  <c:v>2176.71</c:v>
                </c:pt>
                <c:pt idx="27">
                  <c:v>2219.14</c:v>
                </c:pt>
                <c:pt idx="28">
                  <c:v>2187.3449999999998</c:v>
                </c:pt>
                <c:pt idx="29">
                  <c:v>2116.77</c:v>
                </c:pt>
                <c:pt idx="30">
                  <c:v>1994.5150000000001</c:v>
                </c:pt>
                <c:pt idx="31">
                  <c:v>1861.79</c:v>
                </c:pt>
                <c:pt idx="32">
                  <c:v>1733.81</c:v>
                </c:pt>
                <c:pt idx="33">
                  <c:v>1574.3349999999998</c:v>
                </c:pt>
                <c:pt idx="34">
                  <c:v>1469.6350000000002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540800"/>
        <c:axId val="166542336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29.792000000000002</c:v>
                </c:pt>
                <c:pt idx="1">
                  <c:v>23.580000000000002</c:v>
                </c:pt>
                <c:pt idx="2">
                  <c:v>43.884999999999998</c:v>
                </c:pt>
                <c:pt idx="3">
                  <c:v>78.48</c:v>
                </c:pt>
                <c:pt idx="4">
                  <c:v>88.875</c:v>
                </c:pt>
                <c:pt idx="5">
                  <c:v>230.15999999999997</c:v>
                </c:pt>
                <c:pt idx="6">
                  <c:v>218.97500000000002</c:v>
                </c:pt>
                <c:pt idx="7">
                  <c:v>167.505</c:v>
                </c:pt>
                <c:pt idx="8">
                  <c:v>135.85499999999999</c:v>
                </c:pt>
                <c:pt idx="9">
                  <c:v>216.82500000000002</c:v>
                </c:pt>
                <c:pt idx="10">
                  <c:v>151.97</c:v>
                </c:pt>
                <c:pt idx="12">
                  <c:v>942.48800000000006</c:v>
                </c:pt>
                <c:pt idx="13">
                  <c:v>1036.3050000000001</c:v>
                </c:pt>
                <c:pt idx="14">
                  <c:v>512.755</c:v>
                </c:pt>
                <c:pt idx="15">
                  <c:v>349.78999999999996</c:v>
                </c:pt>
                <c:pt idx="16">
                  <c:v>444.19499999999999</c:v>
                </c:pt>
                <c:pt idx="17">
                  <c:v>455.58</c:v>
                </c:pt>
                <c:pt idx="18">
                  <c:v>587.45500000000004</c:v>
                </c:pt>
                <c:pt idx="19">
                  <c:v>443.45500000000004</c:v>
                </c:pt>
                <c:pt idx="20">
                  <c:v>590.39499999999998</c:v>
                </c:pt>
                <c:pt idx="21">
                  <c:v>648.40500000000009</c:v>
                </c:pt>
                <c:pt idx="22">
                  <c:v>489.745</c:v>
                </c:pt>
                <c:pt idx="24">
                  <c:v>972.28000000000009</c:v>
                </c:pt>
                <c:pt idx="25">
                  <c:v>1059.885</c:v>
                </c:pt>
                <c:pt idx="26">
                  <c:v>556.64</c:v>
                </c:pt>
                <c:pt idx="27">
                  <c:v>428.27</c:v>
                </c:pt>
                <c:pt idx="28">
                  <c:v>533.07000000000005</c:v>
                </c:pt>
                <c:pt idx="29">
                  <c:v>685.74</c:v>
                </c:pt>
                <c:pt idx="30">
                  <c:v>806.43000000000006</c:v>
                </c:pt>
                <c:pt idx="31">
                  <c:v>610.96</c:v>
                </c:pt>
                <c:pt idx="32">
                  <c:v>726.25</c:v>
                </c:pt>
                <c:pt idx="33">
                  <c:v>865.23000000000013</c:v>
                </c:pt>
                <c:pt idx="34">
                  <c:v>641.71499999999992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40800"/>
        <c:axId val="166542336"/>
      </c:lineChart>
      <c:catAx>
        <c:axId val="16652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6539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653926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528896"/>
        <c:crosses val="autoZero"/>
        <c:crossBetween val="between"/>
      </c:valAx>
      <c:catAx>
        <c:axId val="166540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66542336"/>
        <c:crosses val="autoZero"/>
        <c:auto val="0"/>
        <c:lblAlgn val="ctr"/>
        <c:lblOffset val="100"/>
        <c:noMultiLvlLbl val="0"/>
      </c:catAx>
      <c:valAx>
        <c:axId val="166542336"/>
        <c:scaling>
          <c:orientation val="minMax"/>
          <c:max val="4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5408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3557.924</c:v>
                </c:pt>
                <c:pt idx="1">
                  <c:v>3694.2280000000001</c:v>
                </c:pt>
                <c:pt idx="2">
                  <c:v>3870.8789999999999</c:v>
                </c:pt>
                <c:pt idx="3">
                  <c:v>4019.4349999999999</c:v>
                </c:pt>
                <c:pt idx="4">
                  <c:v>4128.567</c:v>
                </c:pt>
                <c:pt idx="5">
                  <c:v>4225.201</c:v>
                </c:pt>
                <c:pt idx="6">
                  <c:v>4172.3109999999997</c:v>
                </c:pt>
                <c:pt idx="7">
                  <c:v>4132.0150000000003</c:v>
                </c:pt>
                <c:pt idx="8">
                  <c:v>4142.3879999999999</c:v>
                </c:pt>
                <c:pt idx="9">
                  <c:v>4185.442</c:v>
                </c:pt>
                <c:pt idx="10">
                  <c:v>4147.5029999999997</c:v>
                </c:pt>
                <c:pt idx="12">
                  <c:v>18257.953000000001</c:v>
                </c:pt>
                <c:pt idx="13">
                  <c:v>18569.261999999999</c:v>
                </c:pt>
                <c:pt idx="14">
                  <c:v>19347.704000000002</c:v>
                </c:pt>
                <c:pt idx="15">
                  <c:v>20819.141</c:v>
                </c:pt>
                <c:pt idx="16">
                  <c:v>22500.866000000002</c:v>
                </c:pt>
                <c:pt idx="17">
                  <c:v>24058.503000000001</c:v>
                </c:pt>
                <c:pt idx="18">
                  <c:v>25542.398000000001</c:v>
                </c:pt>
                <c:pt idx="19">
                  <c:v>26770.772000000001</c:v>
                </c:pt>
                <c:pt idx="20">
                  <c:v>28011.23</c:v>
                </c:pt>
                <c:pt idx="21">
                  <c:v>28975.737000000001</c:v>
                </c:pt>
                <c:pt idx="22">
                  <c:v>29722.78</c:v>
                </c:pt>
                <c:pt idx="24">
                  <c:v>21815.877</c:v>
                </c:pt>
                <c:pt idx="25">
                  <c:v>22263.489999999998</c:v>
                </c:pt>
                <c:pt idx="26">
                  <c:v>23218.583000000002</c:v>
                </c:pt>
                <c:pt idx="27">
                  <c:v>24838.576000000001</c:v>
                </c:pt>
                <c:pt idx="28">
                  <c:v>26629.433000000001</c:v>
                </c:pt>
                <c:pt idx="29">
                  <c:v>28283.704000000002</c:v>
                </c:pt>
                <c:pt idx="30">
                  <c:v>29714.709000000003</c:v>
                </c:pt>
                <c:pt idx="31">
                  <c:v>30902.787</c:v>
                </c:pt>
                <c:pt idx="32">
                  <c:v>32153.617999999999</c:v>
                </c:pt>
                <c:pt idx="33">
                  <c:v>33161.179000000004</c:v>
                </c:pt>
                <c:pt idx="34">
                  <c:v>33870.282999999996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702080"/>
        <c:axId val="16670835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164.46</c:v>
                </c:pt>
                <c:pt idx="1">
                  <c:v>200.45500000000001</c:v>
                </c:pt>
                <c:pt idx="2">
                  <c:v>192.51999999999998</c:v>
                </c:pt>
                <c:pt idx="3">
                  <c:v>187.625</c:v>
                </c:pt>
                <c:pt idx="4">
                  <c:v>185.51</c:v>
                </c:pt>
                <c:pt idx="5">
                  <c:v>177.29500000000002</c:v>
                </c:pt>
                <c:pt idx="6">
                  <c:v>178.69</c:v>
                </c:pt>
                <c:pt idx="7">
                  <c:v>177.88</c:v>
                </c:pt>
                <c:pt idx="8">
                  <c:v>178.90999999999997</c:v>
                </c:pt>
                <c:pt idx="9">
                  <c:v>178.88499999999999</c:v>
                </c:pt>
                <c:pt idx="10">
                  <c:v>180.685</c:v>
                </c:pt>
                <c:pt idx="12">
                  <c:v>1253.796</c:v>
                </c:pt>
                <c:pt idx="13">
                  <c:v>1820.325</c:v>
                </c:pt>
                <c:pt idx="14">
                  <c:v>1984.19</c:v>
                </c:pt>
                <c:pt idx="15">
                  <c:v>2031.5149999999999</c:v>
                </c:pt>
                <c:pt idx="16">
                  <c:v>2001.835</c:v>
                </c:pt>
                <c:pt idx="17">
                  <c:v>1939.4749999999999</c:v>
                </c:pt>
                <c:pt idx="18">
                  <c:v>1815.825</c:v>
                </c:pt>
                <c:pt idx="19">
                  <c:v>1683.9099999999999</c:v>
                </c:pt>
                <c:pt idx="20">
                  <c:v>1554.9</c:v>
                </c:pt>
                <c:pt idx="21">
                  <c:v>1395.4499999999998</c:v>
                </c:pt>
                <c:pt idx="22">
                  <c:v>1288.95</c:v>
                </c:pt>
                <c:pt idx="24">
                  <c:v>1418.2560000000001</c:v>
                </c:pt>
                <c:pt idx="25">
                  <c:v>2020.78</c:v>
                </c:pt>
                <c:pt idx="26">
                  <c:v>2176.71</c:v>
                </c:pt>
                <c:pt idx="27">
                  <c:v>2219.14</c:v>
                </c:pt>
                <c:pt idx="28">
                  <c:v>2187.3449999999998</c:v>
                </c:pt>
                <c:pt idx="29">
                  <c:v>2116.77</c:v>
                </c:pt>
                <c:pt idx="30">
                  <c:v>1994.5150000000001</c:v>
                </c:pt>
                <c:pt idx="31">
                  <c:v>1861.79</c:v>
                </c:pt>
                <c:pt idx="32">
                  <c:v>1733.81</c:v>
                </c:pt>
                <c:pt idx="33">
                  <c:v>1574.3349999999998</c:v>
                </c:pt>
                <c:pt idx="34">
                  <c:v>1469.6350000000002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709888"/>
        <c:axId val="166719872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29.792000000000002</c:v>
                </c:pt>
                <c:pt idx="1">
                  <c:v>23.580000000000002</c:v>
                </c:pt>
                <c:pt idx="2">
                  <c:v>43.884999999999998</c:v>
                </c:pt>
                <c:pt idx="3">
                  <c:v>78.48</c:v>
                </c:pt>
                <c:pt idx="4">
                  <c:v>88.875</c:v>
                </c:pt>
                <c:pt idx="5">
                  <c:v>230.15999999999997</c:v>
                </c:pt>
                <c:pt idx="6">
                  <c:v>218.97500000000002</c:v>
                </c:pt>
                <c:pt idx="7">
                  <c:v>167.505</c:v>
                </c:pt>
                <c:pt idx="8">
                  <c:v>135.85499999999999</c:v>
                </c:pt>
                <c:pt idx="9">
                  <c:v>216.82500000000002</c:v>
                </c:pt>
                <c:pt idx="10">
                  <c:v>151.97</c:v>
                </c:pt>
                <c:pt idx="12">
                  <c:v>942.48800000000006</c:v>
                </c:pt>
                <c:pt idx="13">
                  <c:v>1036.3050000000001</c:v>
                </c:pt>
                <c:pt idx="14">
                  <c:v>512.755</c:v>
                </c:pt>
                <c:pt idx="15">
                  <c:v>349.78999999999996</c:v>
                </c:pt>
                <c:pt idx="16">
                  <c:v>444.19499999999999</c:v>
                </c:pt>
                <c:pt idx="17">
                  <c:v>455.58</c:v>
                </c:pt>
                <c:pt idx="18">
                  <c:v>587.45500000000004</c:v>
                </c:pt>
                <c:pt idx="19">
                  <c:v>443.45500000000004</c:v>
                </c:pt>
                <c:pt idx="20">
                  <c:v>590.39499999999998</c:v>
                </c:pt>
                <c:pt idx="21">
                  <c:v>648.40500000000009</c:v>
                </c:pt>
                <c:pt idx="22">
                  <c:v>489.745</c:v>
                </c:pt>
                <c:pt idx="24">
                  <c:v>972.28000000000009</c:v>
                </c:pt>
                <c:pt idx="25">
                  <c:v>1059.885</c:v>
                </c:pt>
                <c:pt idx="26">
                  <c:v>556.64</c:v>
                </c:pt>
                <c:pt idx="27">
                  <c:v>428.27</c:v>
                </c:pt>
                <c:pt idx="28">
                  <c:v>533.07000000000005</c:v>
                </c:pt>
                <c:pt idx="29">
                  <c:v>685.74</c:v>
                </c:pt>
                <c:pt idx="30">
                  <c:v>806.43000000000006</c:v>
                </c:pt>
                <c:pt idx="31">
                  <c:v>610.96</c:v>
                </c:pt>
                <c:pt idx="32">
                  <c:v>726.25</c:v>
                </c:pt>
                <c:pt idx="33">
                  <c:v>865.23000000000013</c:v>
                </c:pt>
                <c:pt idx="34">
                  <c:v>641.71499999999992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09888"/>
        <c:axId val="166719872"/>
      </c:lineChart>
      <c:catAx>
        <c:axId val="16670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6708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670835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702080"/>
        <c:crosses val="autoZero"/>
        <c:crossBetween val="between"/>
      </c:valAx>
      <c:catAx>
        <c:axId val="166709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6719872"/>
        <c:crosses val="autoZero"/>
        <c:auto val="0"/>
        <c:lblAlgn val="ctr"/>
        <c:lblOffset val="100"/>
        <c:noMultiLvlLbl val="0"/>
      </c:catAx>
      <c:valAx>
        <c:axId val="166719872"/>
        <c:scaling>
          <c:orientation val="minMax"/>
          <c:max val="4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709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1.9129999999999998E-2</c:v>
                </c:pt>
                <c:pt idx="1">
                  <c:v>2.2539999999999998E-2</c:v>
                </c:pt>
                <c:pt idx="2">
                  <c:v>4.0480000000000002E-2</c:v>
                </c:pt>
                <c:pt idx="3">
                  <c:v>0.10218000000000001</c:v>
                </c:pt>
                <c:pt idx="4">
                  <c:v>8.931E-2</c:v>
                </c:pt>
                <c:pt idx="5">
                  <c:v>3.9130000000000005E-2</c:v>
                </c:pt>
                <c:pt idx="6">
                  <c:v>2.4590000000000001E-2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0.33638622200000001</c:v>
                  </c:pt>
                  <c:pt idx="1">
                    <c:v>0.20757560999999999</c:v>
                  </c:pt>
                  <c:pt idx="2">
                    <c:v>0.2861793784269237</c:v>
                  </c:pt>
                  <c:pt idx="3">
                    <c:v>0.33449037018971106</c:v>
                  </c:pt>
                  <c:pt idx="4">
                    <c:v>0.39407897999999997</c:v>
                  </c:pt>
                  <c:pt idx="5">
                    <c:v>0.314531909</c:v>
                  </c:pt>
                  <c:pt idx="6">
                    <c:v>6.3583524705647335E-2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0.33638622200000001</c:v>
                  </c:pt>
                  <c:pt idx="1">
                    <c:v>0.20757560999999999</c:v>
                  </c:pt>
                  <c:pt idx="2">
                    <c:v>0.2861793784269237</c:v>
                  </c:pt>
                  <c:pt idx="3">
                    <c:v>0.33449037018971106</c:v>
                  </c:pt>
                  <c:pt idx="4">
                    <c:v>0.39407897999999997</c:v>
                  </c:pt>
                  <c:pt idx="5">
                    <c:v>0.314531909</c:v>
                  </c:pt>
                  <c:pt idx="6">
                    <c:v>6.3583524705647335E-2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2.15909</c:v>
                </c:pt>
                <c:pt idx="1">
                  <c:v>1.1100300000000001</c:v>
                </c:pt>
                <c:pt idx="2">
                  <c:v>2.0263100000000001</c:v>
                </c:pt>
                <c:pt idx="3">
                  <c:v>2.3323100000000001</c:v>
                </c:pt>
                <c:pt idx="4">
                  <c:v>2.0418599999999998</c:v>
                </c:pt>
                <c:pt idx="5">
                  <c:v>1.90741</c:v>
                </c:pt>
                <c:pt idx="6">
                  <c:v>0.16714999999999999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476224"/>
        <c:axId val="167478016"/>
      </c:barChart>
      <c:catAx>
        <c:axId val="1674762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478016"/>
        <c:crosses val="autoZero"/>
        <c:auto val="1"/>
        <c:lblAlgn val="ctr"/>
        <c:lblOffset val="100"/>
        <c:noMultiLvlLbl val="0"/>
      </c:catAx>
      <c:valAx>
        <c:axId val="1674780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74762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1.9129999999999998E-2</c:v>
                </c:pt>
                <c:pt idx="1">
                  <c:v>2.2539999999999998E-2</c:v>
                </c:pt>
                <c:pt idx="2">
                  <c:v>4.0480000000000002E-2</c:v>
                </c:pt>
                <c:pt idx="3">
                  <c:v>0.10218000000000001</c:v>
                </c:pt>
                <c:pt idx="4">
                  <c:v>8.931E-2</c:v>
                </c:pt>
                <c:pt idx="5">
                  <c:v>3.9130000000000005E-2</c:v>
                </c:pt>
                <c:pt idx="6">
                  <c:v>2.4590000000000001E-2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0.33638622200000001</c:v>
                  </c:pt>
                  <c:pt idx="1">
                    <c:v>0.20757560999999999</c:v>
                  </c:pt>
                  <c:pt idx="2">
                    <c:v>0.2861793784269237</c:v>
                  </c:pt>
                  <c:pt idx="3">
                    <c:v>0.33449037018971106</c:v>
                  </c:pt>
                  <c:pt idx="4">
                    <c:v>0.39407897999999997</c:v>
                  </c:pt>
                  <c:pt idx="5">
                    <c:v>0.314531909</c:v>
                  </c:pt>
                  <c:pt idx="6">
                    <c:v>6.3583524705647335E-2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0.33638622200000001</c:v>
                  </c:pt>
                  <c:pt idx="1">
                    <c:v>0.20757560999999999</c:v>
                  </c:pt>
                  <c:pt idx="2">
                    <c:v>0.2861793784269237</c:v>
                  </c:pt>
                  <c:pt idx="3">
                    <c:v>0.33449037018971106</c:v>
                  </c:pt>
                  <c:pt idx="4">
                    <c:v>0.39407897999999997</c:v>
                  </c:pt>
                  <c:pt idx="5">
                    <c:v>0.314531909</c:v>
                  </c:pt>
                  <c:pt idx="6">
                    <c:v>6.3583524705647335E-2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2.15909</c:v>
                </c:pt>
                <c:pt idx="1">
                  <c:v>1.1100300000000001</c:v>
                </c:pt>
                <c:pt idx="2">
                  <c:v>2.0263100000000001</c:v>
                </c:pt>
                <c:pt idx="3">
                  <c:v>2.3323100000000001</c:v>
                </c:pt>
                <c:pt idx="4">
                  <c:v>2.0418599999999998</c:v>
                </c:pt>
                <c:pt idx="5">
                  <c:v>1.90741</c:v>
                </c:pt>
                <c:pt idx="6">
                  <c:v>0.16714999999999999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553664"/>
        <c:axId val="167563648"/>
      </c:barChart>
      <c:catAx>
        <c:axId val="167553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563648"/>
        <c:crosses val="autoZero"/>
        <c:auto val="1"/>
        <c:lblAlgn val="ctr"/>
        <c:lblOffset val="100"/>
        <c:noMultiLvlLbl val="0"/>
      </c:catAx>
      <c:valAx>
        <c:axId val="1675636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75536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1.9129999999999998E-2</c:v>
                </c:pt>
                <c:pt idx="1">
                  <c:v>5.398E-2</c:v>
                </c:pt>
                <c:pt idx="2">
                  <c:v>7.6310000000000003E-2</c:v>
                </c:pt>
                <c:pt idx="3">
                  <c:v>4.7420000000000004E-2</c:v>
                </c:pt>
                <c:pt idx="4">
                  <c:v>2.9749999999999999E-2</c:v>
                </c:pt>
                <c:pt idx="5">
                  <c:v>5.289E-2</c:v>
                </c:pt>
                <c:pt idx="6">
                  <c:v>4.589E-2</c:v>
                </c:pt>
                <c:pt idx="7">
                  <c:v>7.1399999999999996E-3</c:v>
                </c:pt>
                <c:pt idx="8">
                  <c:v>4.8300000000000001E-3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0.32817614099999998</c:v>
                  </c:pt>
                  <c:pt idx="1">
                    <c:v>0.18653950499999997</c:v>
                  </c:pt>
                  <c:pt idx="2">
                    <c:v>0.16011961199999999</c:v>
                  </c:pt>
                  <c:pt idx="3">
                    <c:v>0.18628467000000001</c:v>
                  </c:pt>
                  <c:pt idx="4">
                    <c:v>0.32604075999999999</c:v>
                  </c:pt>
                  <c:pt idx="5">
                    <c:v>0.27541376499999998</c:v>
                  </c:pt>
                  <c:pt idx="6">
                    <c:v>0.37815663599999999</c:v>
                  </c:pt>
                  <c:pt idx="7">
                    <c:v>0.22852116000000003</c:v>
                  </c:pt>
                  <c:pt idx="8">
                    <c:v>0.10189608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0.32817614099999998</c:v>
                  </c:pt>
                  <c:pt idx="1">
                    <c:v>0.18653950499999997</c:v>
                  </c:pt>
                  <c:pt idx="2">
                    <c:v>0.16011961199999999</c:v>
                  </c:pt>
                  <c:pt idx="3">
                    <c:v>0.18628467000000001</c:v>
                  </c:pt>
                  <c:pt idx="4">
                    <c:v>0.32604075999999999</c:v>
                  </c:pt>
                  <c:pt idx="5">
                    <c:v>0.27541376499999998</c:v>
                  </c:pt>
                  <c:pt idx="6">
                    <c:v>0.37815663599999999</c:v>
                  </c:pt>
                  <c:pt idx="7">
                    <c:v>0.22852116000000003</c:v>
                  </c:pt>
                  <c:pt idx="8">
                    <c:v>0.10189608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2.03457</c:v>
                </c:pt>
                <c:pt idx="1">
                  <c:v>1.1493499999999999</c:v>
                </c:pt>
                <c:pt idx="2">
                  <c:v>0.78030999999999995</c:v>
                </c:pt>
                <c:pt idx="3">
                  <c:v>0.97889999999999999</c:v>
                </c:pt>
                <c:pt idx="4">
                  <c:v>2.4186999999999999</c:v>
                </c:pt>
                <c:pt idx="5">
                  <c:v>1.5360499999999999</c:v>
                </c:pt>
                <c:pt idx="6">
                  <c:v>1.9176300000000002</c:v>
                </c:pt>
                <c:pt idx="7">
                  <c:v>0.75048000000000004</c:v>
                </c:pt>
                <c:pt idx="8">
                  <c:v>0.17813999999999999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9489408"/>
        <c:axId val="167195008"/>
      </c:barChart>
      <c:catAx>
        <c:axId val="1794894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195008"/>
        <c:crosses val="autoZero"/>
        <c:auto val="1"/>
        <c:lblAlgn val="ctr"/>
        <c:lblOffset val="100"/>
        <c:noMultiLvlLbl val="0"/>
      </c:catAx>
      <c:valAx>
        <c:axId val="1671950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794894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8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0.01591</cdr:x>
      <cdr:y>0.9295</cdr:y>
    </cdr:from>
    <cdr:to>
      <cdr:x>0.36118</cdr:x>
      <cdr:y>0.99347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538" y="5216769"/>
          <a:ext cx="3179885" cy="359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0.0075</cdr:x>
      <cdr:y>0.02611</cdr:y>
    </cdr:from>
    <cdr:to>
      <cdr:x>0.04375</cdr:x>
      <cdr:y>0.58094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46538"/>
          <a:ext cx="333906" cy="3113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0.01671</cdr:x>
      <cdr:y>0.88773</cdr:y>
    </cdr:from>
    <cdr:to>
      <cdr:x>0.33652</cdr:x>
      <cdr:y>0.94909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3865" y="4982308"/>
          <a:ext cx="2945423" cy="344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11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11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0.00955</cdr:x>
      <cdr:y>0.93734</cdr:y>
    </cdr:from>
    <cdr:to>
      <cdr:x>0.39459</cdr:x>
      <cdr:y>0.99608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7923" y="5260731"/>
          <a:ext cx="3546231" cy="3297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0.86468</cdr:x>
      <cdr:y>0.31758</cdr:y>
    </cdr:from>
    <cdr:to>
      <cdr:x>0.98243</cdr:x>
      <cdr:y>0.40601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782398"/>
          <a:ext cx="1084471" cy="496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0.83864</cdr:x>
      <cdr:y>0.249</cdr:y>
    </cdr:from>
    <cdr:to>
      <cdr:x>0.85514</cdr:x>
      <cdr:y>0.27425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1397482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0.23481</cdr:y>
    </cdr:from>
    <cdr:to>
      <cdr:x>0.98243</cdr:x>
      <cdr:y>0.31072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317842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0.83864</cdr:x>
      <cdr:y>0.1475</cdr:y>
    </cdr:from>
    <cdr:to>
      <cdr:x>0.85514</cdr:x>
      <cdr:y>0.1735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827828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0.11861</cdr:y>
    </cdr:from>
    <cdr:to>
      <cdr:x>0.98243</cdr:x>
      <cdr:y>0.24021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665686"/>
          <a:ext cx="1084471" cy="682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0.01305</cdr:y>
    </cdr:from>
    <cdr:to>
      <cdr:x>0.04614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73269"/>
          <a:ext cx="355887" cy="4004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0.83864</cdr:x>
      <cdr:y>0.32583</cdr:y>
    </cdr:from>
    <cdr:to>
      <cdr:x>0.85521</cdr:x>
      <cdr:y>0.35117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4" y="1828701"/>
          <a:ext cx="152657" cy="1422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0.01193</cdr:x>
      <cdr:y>0.9517</cdr:y>
    </cdr:from>
    <cdr:to>
      <cdr:x>0.358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9903" y="5341327"/>
          <a:ext cx="3187211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0.02307</cdr:x>
      <cdr:y>0.93603</cdr:y>
    </cdr:from>
    <cdr:to>
      <cdr:x>0.28003</cdr:x>
      <cdr:y>0.99217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2481" y="5253404"/>
          <a:ext cx="2366596" cy="315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0.01436</cdr:y>
    </cdr:from>
    <cdr:to>
      <cdr:x>0.05251</cdr:x>
      <cdr:y>0.6436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80596"/>
          <a:ext cx="414502" cy="35315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0.82259</cdr:x>
      <cdr:y>0.12253</cdr:y>
    </cdr:from>
    <cdr:to>
      <cdr:x>0.98568</cdr:x>
      <cdr:y>0.42559</cdr:y>
    </cdr:to>
    <cdr:grpSp>
      <cdr:nvGrpSpPr>
        <cdr:cNvPr id="2" name="Group 1"/>
        <cdr:cNvGrpSpPr/>
      </cdr:nvGrpSpPr>
      <cdr:grpSpPr>
        <a:xfrm xmlns:a="http://schemas.openxmlformats.org/drawingml/2006/main">
          <a:off x="7576006" y="687690"/>
          <a:ext cx="1502050" cy="1700901"/>
          <a:chOff x="6192489" y="687690"/>
          <a:chExt cx="1319692" cy="1700901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420392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4983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687690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0.02068</cdr:x>
      <cdr:y>0.92559</cdr:y>
    </cdr:from>
    <cdr:to>
      <cdr:x>0.4813</cdr:x>
      <cdr:y>0.99347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0500" y="5194788"/>
          <a:ext cx="4242288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0.01352</cdr:x>
      <cdr:y>0.94256</cdr:y>
    </cdr:from>
    <cdr:to>
      <cdr:x>0.43914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558" y="5290038"/>
          <a:ext cx="3919904" cy="3223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 rash Removal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0.25683</cdr:y>
    </cdr:from>
    <cdr:to>
      <cdr:x>0.85991</cdr:x>
      <cdr:y>0.28208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441443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0.24264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361803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0.00318</cdr:x>
      <cdr:y>0.11775</cdr:y>
    </cdr:from>
    <cdr:to>
      <cdr:x>0.04535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09" y="660863"/>
          <a:ext cx="388326" cy="34165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0.00875</cdr:x>
      <cdr:y>0.91253</cdr:y>
    </cdr:from>
    <cdr:to>
      <cdr:x>0.393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596" y="5158154"/>
          <a:ext cx="3538904" cy="490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3" t="s">
        <v>611</v>
      </c>
      <c r="C3" s="784"/>
      <c r="D3" s="784"/>
      <c r="E3" s="784"/>
      <c r="F3" s="784"/>
      <c r="G3" s="784"/>
      <c r="H3" s="784"/>
      <c r="J3" s="785" t="s">
        <v>742</v>
      </c>
      <c r="K3" s="785" t="s">
        <v>743</v>
      </c>
    </row>
    <row r="4" spans="1:19" x14ac:dyDescent="0.2">
      <c r="A4" s="149"/>
      <c r="B4" s="283"/>
      <c r="C4" s="283" t="s">
        <v>609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786"/>
      <c r="K4" s="786"/>
    </row>
    <row r="5" spans="1:19" s="23" customFormat="1" x14ac:dyDescent="0.2">
      <c r="A5" s="430"/>
      <c r="B5" s="438"/>
      <c r="C5" s="428" t="s">
        <v>106</v>
      </c>
      <c r="D5" s="457">
        <v>21.131790000000002</v>
      </c>
      <c r="E5" s="455">
        <v>93.152839999999998</v>
      </c>
      <c r="F5" s="436">
        <v>1.5</v>
      </c>
      <c r="G5" s="453">
        <f>E5*F5/100</f>
        <v>1.3972926000000001</v>
      </c>
      <c r="H5" s="454">
        <f>SUM(D5,E5)</f>
        <v>114.28462999999999</v>
      </c>
      <c r="I5" s="430"/>
      <c r="J5" s="689"/>
      <c r="K5" s="689"/>
    </row>
    <row r="6" spans="1:19" s="24" customFormat="1" x14ac:dyDescent="0.2">
      <c r="A6" s="432"/>
      <c r="B6" s="439"/>
      <c r="C6" s="428" t="s">
        <v>92</v>
      </c>
      <c r="D6" s="457">
        <v>7.6618399999999998</v>
      </c>
      <c r="E6" s="455">
        <v>13.135069999999999</v>
      </c>
      <c r="F6" s="436">
        <v>5.31</v>
      </c>
      <c r="G6" s="453">
        <f t="shared" ref="G6:G26" si="0">E6*F6/100</f>
        <v>0.69747221699999984</v>
      </c>
      <c r="H6" s="454">
        <f>SUM(D6,E6)</f>
        <v>20.796909999999997</v>
      </c>
      <c r="I6" s="432"/>
      <c r="J6" s="690"/>
      <c r="K6" s="690"/>
    </row>
    <row r="7" spans="1:19" s="24" customFormat="1" x14ac:dyDescent="0.2">
      <c r="A7" s="432"/>
      <c r="B7" s="439"/>
      <c r="C7" s="428" t="s">
        <v>105</v>
      </c>
      <c r="D7" s="457">
        <v>13.469959999999999</v>
      </c>
      <c r="E7" s="455">
        <v>79.923190000000005</v>
      </c>
      <c r="F7" s="436">
        <v>1.91</v>
      </c>
      <c r="G7" s="453">
        <f>E7*F7/100</f>
        <v>1.526532929</v>
      </c>
      <c r="H7" s="454">
        <f>SUM(D7,E7)</f>
        <v>93.393150000000006</v>
      </c>
      <c r="I7" s="432"/>
      <c r="J7" s="690"/>
      <c r="K7" s="690"/>
    </row>
    <row r="8" spans="1:19" s="24" customFormat="1" x14ac:dyDescent="0.2">
      <c r="A8" s="432"/>
      <c r="B8" s="439"/>
      <c r="C8" s="428" t="s">
        <v>84</v>
      </c>
      <c r="D8" s="550">
        <v>5.0450000000000002E-2</v>
      </c>
      <c r="E8" s="460">
        <v>0.13224</v>
      </c>
      <c r="F8" s="436">
        <v>73.19</v>
      </c>
      <c r="G8" s="453">
        <f t="shared" si="0"/>
        <v>9.6786455999999993E-2</v>
      </c>
      <c r="H8" s="454">
        <f>SUM(D8,E8)</f>
        <v>0.18268999999999999</v>
      </c>
      <c r="I8" s="432"/>
      <c r="J8" s="691">
        <f>H8/$H$6</f>
        <v>8.7844780787145783E-3</v>
      </c>
      <c r="K8" s="691">
        <f>H8/$H$5</f>
        <v>1.5985526662684213E-3</v>
      </c>
    </row>
    <row r="9" spans="1:19" s="24" customFormat="1" x14ac:dyDescent="0.2">
      <c r="A9" s="432"/>
      <c r="B9" s="439"/>
      <c r="C9" s="428" t="s">
        <v>85</v>
      </c>
      <c r="D9" s="550">
        <v>2.1136500000000003</v>
      </c>
      <c r="E9" s="460">
        <v>3.6228000000000002</v>
      </c>
      <c r="F9" s="436">
        <v>15.09</v>
      </c>
      <c r="G9" s="453">
        <f t="shared" si="0"/>
        <v>0.54668052</v>
      </c>
      <c r="H9" s="454">
        <f t="shared" ref="H9:H26" si="1">SUM(D9,E9)</f>
        <v>5.7364500000000005</v>
      </c>
      <c r="I9" s="432"/>
      <c r="J9" s="691">
        <f t="shared" ref="J9:J15" si="2">H9/$H$6</f>
        <v>0.27583184232657648</v>
      </c>
      <c r="K9" s="691">
        <f t="shared" ref="K9:K26" si="3">H9/$H$5</f>
        <v>5.0194413719500168E-2</v>
      </c>
    </row>
    <row r="10" spans="1:19" s="24" customFormat="1" x14ac:dyDescent="0.2">
      <c r="A10" s="432"/>
      <c r="B10" s="439"/>
      <c r="C10" s="428" t="s">
        <v>86</v>
      </c>
      <c r="D10" s="550">
        <v>2.6033900000000001</v>
      </c>
      <c r="E10" s="460">
        <v>1.21838</v>
      </c>
      <c r="F10" s="436">
        <v>28.6</v>
      </c>
      <c r="G10" s="453">
        <f t="shared" si="0"/>
        <v>0.34845668000000002</v>
      </c>
      <c r="H10" s="454">
        <f t="shared" si="1"/>
        <v>3.8217699999999999</v>
      </c>
      <c r="I10" s="432"/>
      <c r="J10" s="691">
        <f t="shared" si="2"/>
        <v>0.1837662421965571</v>
      </c>
      <c r="K10" s="691">
        <f t="shared" si="3"/>
        <v>3.3440804769635256E-2</v>
      </c>
    </row>
    <row r="11" spans="1:19" s="24" customFormat="1" x14ac:dyDescent="0.2">
      <c r="A11" s="432"/>
      <c r="B11" s="439"/>
      <c r="C11" s="428" t="s">
        <v>87</v>
      </c>
      <c r="D11" s="550">
        <v>0.49801999999999996</v>
      </c>
      <c r="E11" s="460">
        <v>2.1951199999999997</v>
      </c>
      <c r="F11" s="436">
        <v>19.3</v>
      </c>
      <c r="G11" s="453">
        <f t="shared" si="0"/>
        <v>0.42365815999999995</v>
      </c>
      <c r="H11" s="454">
        <f t="shared" si="1"/>
        <v>2.6931399999999996</v>
      </c>
      <c r="I11" s="432"/>
      <c r="J11" s="691">
        <f t="shared" si="2"/>
        <v>0.1294971224090502</v>
      </c>
      <c r="K11" s="691">
        <f t="shared" si="3"/>
        <v>2.3565198574821478E-2</v>
      </c>
    </row>
    <row r="12" spans="1:19" s="24" customFormat="1" x14ac:dyDescent="0.2">
      <c r="A12" s="432"/>
      <c r="B12" s="439"/>
      <c r="C12" s="428" t="s">
        <v>88</v>
      </c>
      <c r="D12" s="550">
        <v>0.33038999999999996</v>
      </c>
      <c r="E12" s="460">
        <v>1.52352</v>
      </c>
      <c r="F12" s="436">
        <v>19.39</v>
      </c>
      <c r="G12" s="453">
        <f t="shared" si="0"/>
        <v>0.29541052800000001</v>
      </c>
      <c r="H12" s="454">
        <f t="shared" si="1"/>
        <v>1.8539099999999999</v>
      </c>
      <c r="I12" s="432"/>
      <c r="J12" s="691">
        <f t="shared" si="2"/>
        <v>8.9143531418850216E-2</v>
      </c>
      <c r="K12" s="691">
        <f t="shared" si="3"/>
        <v>1.6221866404957517E-2</v>
      </c>
    </row>
    <row r="13" spans="1:19" s="24" customFormat="1" x14ac:dyDescent="0.2">
      <c r="A13" s="432"/>
      <c r="B13" s="439"/>
      <c r="C13" s="428" t="s">
        <v>89</v>
      </c>
      <c r="D13" s="550">
        <v>1.2274700000000001</v>
      </c>
      <c r="E13" s="460">
        <v>1.89917</v>
      </c>
      <c r="F13" s="436">
        <v>21.21</v>
      </c>
      <c r="G13" s="453">
        <f t="shared" si="0"/>
        <v>0.40281395700000006</v>
      </c>
      <c r="H13" s="454">
        <f t="shared" si="1"/>
        <v>3.1266400000000001</v>
      </c>
      <c r="I13" s="432"/>
      <c r="J13" s="691">
        <f t="shared" si="2"/>
        <v>0.15034156516520966</v>
      </c>
      <c r="K13" s="691">
        <f t="shared" si="3"/>
        <v>2.735835956243635E-2</v>
      </c>
    </row>
    <row r="14" spans="1:19" s="24" customFormat="1" x14ac:dyDescent="0.2">
      <c r="A14" s="432"/>
      <c r="B14" s="439"/>
      <c r="C14" s="428" t="s">
        <v>90</v>
      </c>
      <c r="D14" s="550">
        <v>2.0460000000000002E-2</v>
      </c>
      <c r="E14" s="460">
        <v>2.2969999999999997E-2</v>
      </c>
      <c r="F14" s="436">
        <v>100.55</v>
      </c>
      <c r="G14" s="453">
        <f t="shared" si="0"/>
        <v>2.3096334999999996E-2</v>
      </c>
      <c r="H14" s="454">
        <f t="shared" si="1"/>
        <v>4.3429999999999996E-2</v>
      </c>
      <c r="I14" s="432"/>
      <c r="J14" s="691">
        <f t="shared" si="2"/>
        <v>2.0882910009227332E-3</v>
      </c>
      <c r="K14" s="691">
        <f t="shared" si="3"/>
        <v>3.8001610540279999E-4</v>
      </c>
    </row>
    <row r="15" spans="1:19" s="24" customFormat="1" x14ac:dyDescent="0.2">
      <c r="A15" s="432"/>
      <c r="B15" s="439"/>
      <c r="C15" s="428" t="s">
        <v>91</v>
      </c>
      <c r="D15" s="550">
        <v>0.81801000000000001</v>
      </c>
      <c r="E15" s="460">
        <v>2.50813</v>
      </c>
      <c r="F15" s="436">
        <v>16.440000000000001</v>
      </c>
      <c r="G15" s="453">
        <f t="shared" si="0"/>
        <v>0.41233657200000001</v>
      </c>
      <c r="H15" s="454">
        <f t="shared" si="1"/>
        <v>3.3261400000000001</v>
      </c>
      <c r="I15" s="432"/>
      <c r="J15" s="692">
        <f t="shared" si="2"/>
        <v>0.15993433639901314</v>
      </c>
      <c r="K15" s="691">
        <f t="shared" si="3"/>
        <v>2.9104001124210667E-2</v>
      </c>
    </row>
    <row r="16" spans="1:19" s="24" customFormat="1" x14ac:dyDescent="0.2">
      <c r="A16" s="432"/>
      <c r="B16" s="439"/>
      <c r="C16" s="428" t="s">
        <v>94</v>
      </c>
      <c r="D16" s="457">
        <v>5.36287</v>
      </c>
      <c r="E16" s="460">
        <v>14.03899</v>
      </c>
      <c r="F16" s="436">
        <v>6.43</v>
      </c>
      <c r="G16" s="453">
        <f t="shared" si="0"/>
        <v>0.90270705699999998</v>
      </c>
      <c r="H16" s="454">
        <f t="shared" si="1"/>
        <v>19.401859999999999</v>
      </c>
      <c r="I16" s="432"/>
      <c r="J16" s="691">
        <f>H16/$H$7</f>
        <v>0.20774392982782997</v>
      </c>
      <c r="K16" s="691">
        <f t="shared" si="3"/>
        <v>0.16976788567281534</v>
      </c>
    </row>
    <row r="17" spans="1:11" s="24" customFormat="1" x14ac:dyDescent="0.2">
      <c r="A17" s="432"/>
      <c r="B17" s="439"/>
      <c r="C17" s="428" t="s">
        <v>95</v>
      </c>
      <c r="D17" s="457">
        <v>5.5062299999999995</v>
      </c>
      <c r="E17" s="460">
        <v>6.5040399999999998</v>
      </c>
      <c r="F17" s="436">
        <v>11.01</v>
      </c>
      <c r="G17" s="453">
        <f t="shared" si="0"/>
        <v>0.71609480399999992</v>
      </c>
      <c r="H17" s="454">
        <f t="shared" si="1"/>
        <v>12.010269999999998</v>
      </c>
      <c r="I17" s="432"/>
      <c r="J17" s="691">
        <f t="shared" ref="J17:J26" si="4">H17/$H$7</f>
        <v>0.12859904607564898</v>
      </c>
      <c r="K17" s="691">
        <f t="shared" si="3"/>
        <v>0.10509085954952997</v>
      </c>
    </row>
    <row r="18" spans="1:11" s="24" customFormat="1" x14ac:dyDescent="0.2">
      <c r="A18" s="432"/>
      <c r="B18" s="439"/>
      <c r="C18" s="428" t="s">
        <v>96</v>
      </c>
      <c r="D18" s="457">
        <v>6.497E-2</v>
      </c>
      <c r="E18" s="460">
        <v>2.23882</v>
      </c>
      <c r="F18" s="436">
        <v>16.04</v>
      </c>
      <c r="G18" s="453">
        <f t="shared" si="0"/>
        <v>0.35910672799999999</v>
      </c>
      <c r="H18" s="454">
        <f t="shared" si="1"/>
        <v>2.3037900000000002</v>
      </c>
      <c r="I18" s="432"/>
      <c r="J18" s="691">
        <f t="shared" si="4"/>
        <v>2.4667654961846773E-2</v>
      </c>
      <c r="K18" s="691">
        <f t="shared" si="3"/>
        <v>2.0158353752381231E-2</v>
      </c>
    </row>
    <row r="19" spans="1:11" s="24" customFormat="1" x14ac:dyDescent="0.2">
      <c r="A19" s="432"/>
      <c r="B19" s="439"/>
      <c r="C19" s="428" t="s">
        <v>97</v>
      </c>
      <c r="D19" s="457">
        <v>0.33735999999999999</v>
      </c>
      <c r="E19" s="460">
        <v>11.74414</v>
      </c>
      <c r="F19" s="436">
        <v>6.98</v>
      </c>
      <c r="G19" s="453">
        <f t="shared" si="0"/>
        <v>0.81974097200000007</v>
      </c>
      <c r="H19" s="454">
        <f t="shared" si="1"/>
        <v>12.0815</v>
      </c>
      <c r="I19" s="432"/>
      <c r="J19" s="691">
        <f t="shared" si="4"/>
        <v>0.12936173584465241</v>
      </c>
      <c r="K19" s="691">
        <f t="shared" si="3"/>
        <v>0.10571412796278905</v>
      </c>
    </row>
    <row r="20" spans="1:11" s="24" customFormat="1" x14ac:dyDescent="0.2">
      <c r="A20" s="432"/>
      <c r="B20" s="439"/>
      <c r="C20" s="428" t="s">
        <v>98</v>
      </c>
      <c r="D20" s="457">
        <v>0.63760000000000006</v>
      </c>
      <c r="E20" s="460">
        <v>9.2865300000000008</v>
      </c>
      <c r="F20" s="436">
        <v>8.6300000000000008</v>
      </c>
      <c r="G20" s="453">
        <f t="shared" si="0"/>
        <v>0.80142753900000019</v>
      </c>
      <c r="H20" s="454">
        <f t="shared" si="1"/>
        <v>9.9241300000000017</v>
      </c>
      <c r="I20" s="432"/>
      <c r="J20" s="691">
        <f t="shared" si="4"/>
        <v>0.10626186181748877</v>
      </c>
      <c r="K20" s="691">
        <f t="shared" si="3"/>
        <v>8.6836961365670984E-2</v>
      </c>
    </row>
    <row r="21" spans="1:11" s="24" customFormat="1" x14ac:dyDescent="0.2">
      <c r="A21" s="432"/>
      <c r="B21" s="439"/>
      <c r="C21" s="428" t="s">
        <v>99</v>
      </c>
      <c r="D21" s="457">
        <v>0.14022000000000001</v>
      </c>
      <c r="E21" s="460">
        <v>3.75271</v>
      </c>
      <c r="F21" s="436">
        <v>16.52</v>
      </c>
      <c r="G21" s="453">
        <f t="shared" si="0"/>
        <v>0.61994769199999999</v>
      </c>
      <c r="H21" s="454">
        <f t="shared" si="1"/>
        <v>3.8929299999999998</v>
      </c>
      <c r="I21" s="432"/>
      <c r="J21" s="691">
        <f t="shared" si="4"/>
        <v>4.1683249788662224E-2</v>
      </c>
      <c r="K21" s="691">
        <f t="shared" si="3"/>
        <v>3.4063460677083171E-2</v>
      </c>
    </row>
    <row r="22" spans="1:11" s="24" customFormat="1" x14ac:dyDescent="0.2">
      <c r="A22" s="432"/>
      <c r="B22" s="439"/>
      <c r="C22" s="428" t="s">
        <v>100</v>
      </c>
      <c r="D22" s="457">
        <v>2.2929999999999999E-2</v>
      </c>
      <c r="E22" s="460">
        <v>11.026909999999999</v>
      </c>
      <c r="F22" s="436">
        <v>7.37</v>
      </c>
      <c r="G22" s="453">
        <f t="shared" si="0"/>
        <v>0.81268326699999993</v>
      </c>
      <c r="H22" s="454">
        <f t="shared" si="1"/>
        <v>11.04984</v>
      </c>
      <c r="I22" s="432"/>
      <c r="J22" s="691">
        <f t="shared" si="4"/>
        <v>0.11831531541660174</v>
      </c>
      <c r="K22" s="691">
        <f t="shared" si="3"/>
        <v>9.6687017318076815E-2</v>
      </c>
    </row>
    <row r="23" spans="1:11" s="24" customFormat="1" x14ac:dyDescent="0.2">
      <c r="A23" s="432"/>
      <c r="B23" s="439"/>
      <c r="C23" s="428" t="s">
        <v>101</v>
      </c>
      <c r="D23" s="457">
        <v>0</v>
      </c>
      <c r="E23" s="460">
        <v>4.1679599999999999</v>
      </c>
      <c r="F23" s="436">
        <v>12.39</v>
      </c>
      <c r="G23" s="453">
        <f t="shared" si="0"/>
        <v>0.51641024400000002</v>
      </c>
      <c r="H23" s="454">
        <f t="shared" si="1"/>
        <v>4.1679599999999999</v>
      </c>
      <c r="I23" s="432"/>
      <c r="J23" s="691">
        <f t="shared" si="4"/>
        <v>4.4628112447219093E-2</v>
      </c>
      <c r="K23" s="691">
        <f t="shared" si="3"/>
        <v>3.6469996009087138E-2</v>
      </c>
    </row>
    <row r="24" spans="1:11" s="24" customFormat="1" x14ac:dyDescent="0.2">
      <c r="A24" s="432"/>
      <c r="B24" s="439"/>
      <c r="C24" s="428" t="s">
        <v>102</v>
      </c>
      <c r="D24" s="457">
        <v>8.2349999999999993E-2</v>
      </c>
      <c r="E24" s="460">
        <v>1.6039700000000001</v>
      </c>
      <c r="F24" s="436">
        <v>18.2</v>
      </c>
      <c r="G24" s="453">
        <f t="shared" si="0"/>
        <v>0.29192254000000001</v>
      </c>
      <c r="H24" s="454">
        <f t="shared" si="1"/>
        <v>1.68632</v>
      </c>
      <c r="I24" s="432"/>
      <c r="J24" s="691">
        <f t="shared" si="4"/>
        <v>1.8056142233129516E-2</v>
      </c>
      <c r="K24" s="691">
        <f t="shared" si="3"/>
        <v>1.4755439992236928E-2</v>
      </c>
    </row>
    <row r="25" spans="1:11" s="24" customFormat="1" x14ac:dyDescent="0.2">
      <c r="A25" s="432"/>
      <c r="B25" s="439"/>
      <c r="C25" s="428" t="s">
        <v>103</v>
      </c>
      <c r="D25" s="457">
        <v>0</v>
      </c>
      <c r="E25" s="460">
        <v>2.8358099999999999</v>
      </c>
      <c r="F25" s="436">
        <v>15.92</v>
      </c>
      <c r="G25" s="453">
        <f t="shared" si="0"/>
        <v>0.45146095199999997</v>
      </c>
      <c r="H25" s="454">
        <f t="shared" si="1"/>
        <v>2.8358099999999999</v>
      </c>
      <c r="I25" s="432"/>
      <c r="J25" s="691">
        <f t="shared" si="4"/>
        <v>3.0364218360768427E-2</v>
      </c>
      <c r="K25" s="691">
        <f t="shared" si="3"/>
        <v>2.4813572918773067E-2</v>
      </c>
    </row>
    <row r="26" spans="1:11" s="24" customFormat="1" ht="13.5" thickBot="1" x14ac:dyDescent="0.25">
      <c r="A26" s="432"/>
      <c r="B26" s="294"/>
      <c r="C26" s="434" t="s">
        <v>104</v>
      </c>
      <c r="D26" s="450">
        <v>1.3154300000000001</v>
      </c>
      <c r="E26" s="450">
        <v>12.704040000000001</v>
      </c>
      <c r="F26" s="435">
        <v>8.57</v>
      </c>
      <c r="G26" s="451">
        <f t="shared" si="0"/>
        <v>1.0887362280000001</v>
      </c>
      <c r="H26" s="452">
        <f t="shared" si="1"/>
        <v>14.019470000000002</v>
      </c>
      <c r="I26" s="432"/>
      <c r="J26" s="693">
        <f t="shared" si="4"/>
        <v>0.15011240117717414</v>
      </c>
      <c r="K26" s="693">
        <f t="shared" si="3"/>
        <v>0.12267152634610623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x14ac:dyDescent="0.2">
      <c r="B29" s="783" t="s">
        <v>611</v>
      </c>
      <c r="C29" s="784"/>
      <c r="D29" s="784"/>
      <c r="E29" s="784"/>
      <c r="F29" s="784"/>
      <c r="G29" s="784"/>
      <c r="H29" s="784"/>
    </row>
    <row r="30" spans="1:11" s="24" customFormat="1" x14ac:dyDescent="0.2">
      <c r="B30" s="283"/>
      <c r="C30" s="283" t="s">
        <v>685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1" s="23" customFormat="1" x14ac:dyDescent="0.2">
      <c r="B31" s="438" t="s">
        <v>92</v>
      </c>
      <c r="C31" s="428" t="s">
        <v>119</v>
      </c>
      <c r="D31" s="457">
        <v>0.51773999999999998</v>
      </c>
      <c r="E31" s="455">
        <v>0.15909000000000001</v>
      </c>
      <c r="F31" s="436">
        <v>33.049999999999997</v>
      </c>
      <c r="G31" s="453">
        <f>E31*F31/100</f>
        <v>5.2579244999999997E-2</v>
      </c>
      <c r="H31" s="454">
        <f>SUM(D31,E31)</f>
        <v>0.67683000000000004</v>
      </c>
    </row>
    <row r="32" spans="1:11" s="23" customFormat="1" x14ac:dyDescent="0.2">
      <c r="B32" s="438"/>
      <c r="C32" s="428" t="s">
        <v>120</v>
      </c>
      <c r="D32" s="457">
        <v>0.73490999999999995</v>
      </c>
      <c r="E32" s="455">
        <v>0.13428999999999999</v>
      </c>
      <c r="F32" s="436">
        <v>50.56</v>
      </c>
      <c r="G32" s="453">
        <f t="shared" ref="G32:G37" si="5">E32*F32/100</f>
        <v>6.7897024E-2</v>
      </c>
      <c r="H32" s="454">
        <f t="shared" ref="H32:H37" si="6">SUM(D32,E32)</f>
        <v>0.86919999999999997</v>
      </c>
    </row>
    <row r="33" spans="2:8" s="23" customFormat="1" x14ac:dyDescent="0.2">
      <c r="B33" s="438"/>
      <c r="C33" s="428" t="s">
        <v>121</v>
      </c>
      <c r="D33" s="457">
        <v>1.3595900000000001</v>
      </c>
      <c r="E33" s="455">
        <v>3.4825699999999995</v>
      </c>
      <c r="F33" s="436">
        <v>15.661791452091901</v>
      </c>
      <c r="G33" s="453">
        <f t="shared" si="5"/>
        <v>0.54543285057311686</v>
      </c>
      <c r="H33" s="454">
        <f t="shared" si="6"/>
        <v>4.8421599999999998</v>
      </c>
    </row>
    <row r="34" spans="2:8" s="23" customFormat="1" x14ac:dyDescent="0.2">
      <c r="B34" s="438"/>
      <c r="C34" s="428" t="s">
        <v>122</v>
      </c>
      <c r="D34" s="457">
        <v>2.8225599999999997</v>
      </c>
      <c r="E34" s="455">
        <v>7.3123399999999998</v>
      </c>
      <c r="F34" s="436">
        <v>10.055784307669825</v>
      </c>
      <c r="G34" s="453">
        <f t="shared" si="5"/>
        <v>0.73531313824346367</v>
      </c>
      <c r="H34" s="454">
        <f t="shared" si="6"/>
        <v>10.1349</v>
      </c>
    </row>
    <row r="35" spans="2:8" s="23" customFormat="1" x14ac:dyDescent="0.2">
      <c r="B35" s="438"/>
      <c r="C35" s="428" t="s">
        <v>123</v>
      </c>
      <c r="D35" s="457">
        <v>1.3451</v>
      </c>
      <c r="E35" s="455">
        <v>1.3744000000000001</v>
      </c>
      <c r="F35" s="436">
        <v>22.17</v>
      </c>
      <c r="G35" s="453">
        <f t="shared" si="5"/>
        <v>0.30470448000000006</v>
      </c>
      <c r="H35" s="454">
        <f t="shared" si="6"/>
        <v>2.7195</v>
      </c>
    </row>
    <row r="36" spans="2:8" s="23" customFormat="1" x14ac:dyDescent="0.2">
      <c r="B36" s="438"/>
      <c r="C36" s="428" t="s">
        <v>124</v>
      </c>
      <c r="D36" s="457">
        <v>0.53855999999999993</v>
      </c>
      <c r="E36" s="455">
        <v>0.25290000000000001</v>
      </c>
      <c r="F36" s="436">
        <v>59.54</v>
      </c>
      <c r="G36" s="453">
        <f t="shared" si="5"/>
        <v>0.15057666</v>
      </c>
      <c r="H36" s="454">
        <f t="shared" si="6"/>
        <v>0.79145999999999994</v>
      </c>
    </row>
    <row r="37" spans="2:8" s="23" customFormat="1" x14ac:dyDescent="0.2">
      <c r="B37" s="438"/>
      <c r="C37" s="428" t="s">
        <v>125</v>
      </c>
      <c r="D37" s="457">
        <v>0.34338999999999997</v>
      </c>
      <c r="E37" s="455">
        <v>0.41948000000000002</v>
      </c>
      <c r="F37" s="436">
        <v>36.936005469237926</v>
      </c>
      <c r="G37" s="453">
        <f t="shared" si="5"/>
        <v>0.15493915574235925</v>
      </c>
      <c r="H37" s="454">
        <f t="shared" si="6"/>
        <v>0.76286999999999994</v>
      </c>
    </row>
    <row r="38" spans="2:8" s="23" customFormat="1" x14ac:dyDescent="0.2">
      <c r="B38" s="438"/>
      <c r="C38" s="428"/>
      <c r="D38" s="457"/>
      <c r="E38" s="455"/>
      <c r="F38" s="436"/>
      <c r="G38" s="458"/>
      <c r="H38" s="459"/>
    </row>
    <row r="39" spans="2:8" s="23" customFormat="1" x14ac:dyDescent="0.2">
      <c r="B39" s="438" t="s">
        <v>105</v>
      </c>
      <c r="C39" s="428" t="s">
        <v>119</v>
      </c>
      <c r="D39" s="457">
        <v>0.27206999999999998</v>
      </c>
      <c r="E39" s="455">
        <v>9.8889699999999987</v>
      </c>
      <c r="F39" s="436">
        <v>12.58</v>
      </c>
      <c r="G39" s="453">
        <f>E39*F39/100</f>
        <v>1.2440324259999997</v>
      </c>
      <c r="H39" s="454">
        <f>SUM(D39,E39)</f>
        <v>10.161039999999998</v>
      </c>
    </row>
    <row r="40" spans="2:8" s="23" customFormat="1" x14ac:dyDescent="0.2">
      <c r="B40" s="438"/>
      <c r="C40" s="428" t="s">
        <v>120</v>
      </c>
      <c r="D40" s="457">
        <v>0.19717999999999999</v>
      </c>
      <c r="E40" s="455">
        <v>9.2830300000000001</v>
      </c>
      <c r="F40" s="436">
        <v>8.19</v>
      </c>
      <c r="G40" s="453">
        <f t="shared" ref="G40:G45" si="7">E40*F40/100</f>
        <v>0.76028015699999996</v>
      </c>
      <c r="H40" s="454">
        <f t="shared" ref="H40:H45" si="8">SUM(D40,E40)</f>
        <v>9.4802099999999996</v>
      </c>
    </row>
    <row r="41" spans="2:8" s="23" customFormat="1" x14ac:dyDescent="0.2">
      <c r="B41" s="438"/>
      <c r="C41" s="428" t="s">
        <v>121</v>
      </c>
      <c r="D41" s="457">
        <v>0.56577999999999995</v>
      </c>
      <c r="E41" s="455">
        <v>19.944949999999999</v>
      </c>
      <c r="F41" s="436">
        <v>5.567375199756035</v>
      </c>
      <c r="G41" s="453">
        <f t="shared" si="7"/>
        <v>1.1104101999037412</v>
      </c>
      <c r="H41" s="454">
        <f t="shared" si="8"/>
        <v>20.510729999999999</v>
      </c>
    </row>
    <row r="42" spans="2:8" s="23" customFormat="1" x14ac:dyDescent="0.2">
      <c r="B42" s="438"/>
      <c r="C42" s="428" t="s">
        <v>122</v>
      </c>
      <c r="D42" s="457">
        <v>2.2667299999999999</v>
      </c>
      <c r="E42" s="455">
        <v>12.224309999999999</v>
      </c>
      <c r="F42" s="436">
        <v>6.9343860767815428</v>
      </c>
      <c r="G42" s="453">
        <f t="shared" si="7"/>
        <v>0.84768085062261378</v>
      </c>
      <c r="H42" s="454">
        <f t="shared" si="8"/>
        <v>14.491039999999998</v>
      </c>
    </row>
    <row r="43" spans="2:8" s="23" customFormat="1" x14ac:dyDescent="0.2">
      <c r="B43" s="438"/>
      <c r="C43" s="428" t="s">
        <v>123</v>
      </c>
      <c r="D43" s="457">
        <v>2.8204400000000001</v>
      </c>
      <c r="E43" s="455">
        <v>9.4512400000000003</v>
      </c>
      <c r="F43" s="436">
        <v>8.39</v>
      </c>
      <c r="G43" s="453">
        <f t="shared" si="7"/>
        <v>0.79295903600000006</v>
      </c>
      <c r="H43" s="454">
        <f t="shared" si="8"/>
        <v>12.27168</v>
      </c>
    </row>
    <row r="44" spans="2:8" s="23" customFormat="1" x14ac:dyDescent="0.2">
      <c r="B44" s="438"/>
      <c r="C44" s="428" t="s">
        <v>124</v>
      </c>
      <c r="D44" s="457">
        <v>0.91048000000000007</v>
      </c>
      <c r="E44" s="455">
        <v>9.9128899999999991</v>
      </c>
      <c r="F44" s="436">
        <v>8.66</v>
      </c>
      <c r="G44" s="453">
        <f t="shared" si="7"/>
        <v>0.85845627400000002</v>
      </c>
      <c r="H44" s="454">
        <f t="shared" si="8"/>
        <v>10.823369999999999</v>
      </c>
    </row>
    <row r="45" spans="2:8" s="23" customFormat="1" x14ac:dyDescent="0.2">
      <c r="B45" s="438"/>
      <c r="C45" s="428" t="s">
        <v>125</v>
      </c>
      <c r="D45" s="457">
        <v>6.4372800000000003</v>
      </c>
      <c r="E45" s="455">
        <v>9.2177999999999987</v>
      </c>
      <c r="F45" s="436">
        <v>8.9377759095836105</v>
      </c>
      <c r="G45" s="453">
        <f t="shared" si="7"/>
        <v>0.82386630779359793</v>
      </c>
      <c r="H45" s="454">
        <f t="shared" si="8"/>
        <v>15.655079999999998</v>
      </c>
    </row>
    <row r="46" spans="2:8" s="23" customFormat="1" x14ac:dyDescent="0.2">
      <c r="B46" s="438"/>
      <c r="C46" s="428"/>
      <c r="D46" s="457"/>
      <c r="E46" s="455"/>
      <c r="F46" s="436"/>
      <c r="G46" s="458"/>
      <c r="H46" s="459"/>
    </row>
    <row r="47" spans="2:8" s="23" customFormat="1" x14ac:dyDescent="0.2">
      <c r="B47" s="438" t="s">
        <v>106</v>
      </c>
      <c r="C47" s="428" t="s">
        <v>119</v>
      </c>
      <c r="D47" s="457">
        <v>0.7898099999999999</v>
      </c>
      <c r="E47" s="455">
        <v>10.076610000000001</v>
      </c>
      <c r="F47" s="436">
        <v>12.41</v>
      </c>
      <c r="G47" s="453">
        <f>E47*F47/100</f>
        <v>1.2505073010000001</v>
      </c>
      <c r="H47" s="454">
        <f>SUM(D47,E47)</f>
        <v>10.86642</v>
      </c>
    </row>
    <row r="48" spans="2:8" s="23" customFormat="1" x14ac:dyDescent="0.2">
      <c r="B48" s="438"/>
      <c r="C48" s="428" t="s">
        <v>120</v>
      </c>
      <c r="D48" s="457">
        <v>0.93209000000000009</v>
      </c>
      <c r="E48" s="455">
        <v>9.4447299999999998</v>
      </c>
      <c r="F48" s="436">
        <v>8.1300000000000008</v>
      </c>
      <c r="G48" s="453">
        <f t="shared" ref="G48:G53" si="9">E48*F48/100</f>
        <v>0.76785654900000011</v>
      </c>
      <c r="H48" s="454">
        <f t="shared" ref="H48:H53" si="10">SUM(D48,E48)</f>
        <v>10.37682</v>
      </c>
    </row>
    <row r="49" spans="2:8" s="23" customFormat="1" x14ac:dyDescent="0.2">
      <c r="B49" s="438"/>
      <c r="C49" s="428" t="s">
        <v>121</v>
      </c>
      <c r="D49" s="457">
        <v>1.9253600000000002</v>
      </c>
      <c r="E49" s="455">
        <v>23.52948</v>
      </c>
      <c r="F49" s="436">
        <v>5.2139981914396305</v>
      </c>
      <c r="G49" s="453">
        <f t="shared" si="9"/>
        <v>1.2268266616551495</v>
      </c>
      <c r="H49" s="454">
        <f t="shared" si="10"/>
        <v>25.454840000000001</v>
      </c>
    </row>
    <row r="50" spans="2:8" s="23" customFormat="1" x14ac:dyDescent="0.2">
      <c r="B50" s="438"/>
      <c r="C50" s="428" t="s">
        <v>122</v>
      </c>
      <c r="D50" s="457">
        <v>5.0892800000000005</v>
      </c>
      <c r="E50" s="455">
        <v>19.641150000000003</v>
      </c>
      <c r="F50" s="436">
        <v>5.8409743781589869</v>
      </c>
      <c r="G50" s="453">
        <f t="shared" si="9"/>
        <v>1.1472345390757741</v>
      </c>
      <c r="H50" s="454">
        <f t="shared" si="10"/>
        <v>24.730430000000005</v>
      </c>
    </row>
    <row r="51" spans="2:8" s="23" customFormat="1" x14ac:dyDescent="0.2">
      <c r="B51" s="438"/>
      <c r="C51" s="428" t="s">
        <v>123</v>
      </c>
      <c r="D51" s="457">
        <v>4.16554</v>
      </c>
      <c r="E51" s="455">
        <v>10.81174</v>
      </c>
      <c r="F51" s="436">
        <v>7.85</v>
      </c>
      <c r="G51" s="453">
        <f t="shared" si="9"/>
        <v>0.84872158999999991</v>
      </c>
      <c r="H51" s="454">
        <f t="shared" si="10"/>
        <v>14.97728</v>
      </c>
    </row>
    <row r="52" spans="2:8" s="23" customFormat="1" x14ac:dyDescent="0.2">
      <c r="B52" s="438"/>
      <c r="C52" s="428" t="s">
        <v>124</v>
      </c>
      <c r="D52" s="457">
        <v>1.4490399999999999</v>
      </c>
      <c r="E52" s="455">
        <v>10.2036</v>
      </c>
      <c r="F52" s="436">
        <v>8.5299999999999994</v>
      </c>
      <c r="G52" s="453">
        <f t="shared" si="9"/>
        <v>0.87036707999999985</v>
      </c>
      <c r="H52" s="454">
        <f t="shared" si="10"/>
        <v>11.65264</v>
      </c>
    </row>
    <row r="53" spans="2:8" s="23" customFormat="1" ht="13.5" thickBot="1" x14ac:dyDescent="0.25">
      <c r="B53" s="294"/>
      <c r="C53" s="434" t="s">
        <v>125</v>
      </c>
      <c r="D53" s="450">
        <v>6.7806800000000003</v>
      </c>
      <c r="E53" s="450">
        <v>9.4455400000000012</v>
      </c>
      <c r="F53" s="435">
        <v>8.7162119607676196</v>
      </c>
      <c r="G53" s="451">
        <f t="shared" si="9"/>
        <v>0.8232932872390899</v>
      </c>
      <c r="H53" s="452">
        <f t="shared" si="10"/>
        <v>16.226220000000001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3" t="s">
        <v>611</v>
      </c>
      <c r="C56" s="784"/>
      <c r="D56" s="784"/>
      <c r="E56" s="784"/>
      <c r="F56" s="784"/>
      <c r="G56" s="784"/>
      <c r="H56" s="784"/>
    </row>
    <row r="57" spans="2:8" s="23" customFormat="1" ht="25.5" x14ac:dyDescent="0.2">
      <c r="B57" s="283"/>
      <c r="C57" s="530" t="s">
        <v>686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486</v>
      </c>
    </row>
    <row r="58" spans="2:8" s="23" customFormat="1" x14ac:dyDescent="0.2">
      <c r="B58" s="438" t="s">
        <v>92</v>
      </c>
      <c r="C58" s="428" t="s">
        <v>127</v>
      </c>
      <c r="D58" s="457">
        <v>0.61836000000000002</v>
      </c>
      <c r="E58" s="455">
        <v>0.17918999999999999</v>
      </c>
      <c r="F58" s="436">
        <v>31.96</v>
      </c>
      <c r="G58" s="453">
        <f>E58*F58/100</f>
        <v>5.7269123999999998E-2</v>
      </c>
      <c r="H58" s="454">
        <f t="shared" ref="H58:H86" si="11">SUM(D58,E58)</f>
        <v>0.79754999999999998</v>
      </c>
    </row>
    <row r="59" spans="2:8" s="23" customFormat="1" x14ac:dyDescent="0.2">
      <c r="B59" s="438"/>
      <c r="C59" s="428" t="s">
        <v>128</v>
      </c>
      <c r="D59" s="457">
        <v>0.17818999999999999</v>
      </c>
      <c r="E59" s="455">
        <v>0.21636000000000002</v>
      </c>
      <c r="F59" s="436">
        <v>37.85</v>
      </c>
      <c r="G59" s="453">
        <f t="shared" ref="G59:G66" si="12">E59*F59/100</f>
        <v>8.1892260000000008E-2</v>
      </c>
      <c r="H59" s="454">
        <f t="shared" si="11"/>
        <v>0.39455000000000001</v>
      </c>
    </row>
    <row r="60" spans="2:8" s="23" customFormat="1" x14ac:dyDescent="0.2">
      <c r="B60" s="438"/>
      <c r="C60" s="428" t="s">
        <v>129</v>
      </c>
      <c r="D60" s="457">
        <v>0.9368200000000001</v>
      </c>
      <c r="E60" s="455">
        <v>1.28176</v>
      </c>
      <c r="F60" s="436">
        <v>24.71</v>
      </c>
      <c r="G60" s="453">
        <f t="shared" si="12"/>
        <v>0.31672289600000003</v>
      </c>
      <c r="H60" s="454">
        <f t="shared" si="11"/>
        <v>2.2185800000000002</v>
      </c>
    </row>
    <row r="61" spans="2:8" s="23" customFormat="1" x14ac:dyDescent="0.2">
      <c r="B61" s="438"/>
      <c r="C61" s="428" t="s">
        <v>130</v>
      </c>
      <c r="D61" s="457">
        <v>0.68380999999999992</v>
      </c>
      <c r="E61" s="455">
        <v>1.8852800000000001</v>
      </c>
      <c r="F61" s="436">
        <v>19.84</v>
      </c>
      <c r="G61" s="453">
        <f t="shared" si="12"/>
        <v>0.374039552</v>
      </c>
      <c r="H61" s="454">
        <f t="shared" si="11"/>
        <v>2.5690900000000001</v>
      </c>
    </row>
    <row r="62" spans="2:8" s="23" customFormat="1" x14ac:dyDescent="0.2">
      <c r="B62" s="438"/>
      <c r="C62" s="428" t="s">
        <v>131</v>
      </c>
      <c r="D62" s="457">
        <v>1.45126</v>
      </c>
      <c r="E62" s="455">
        <v>3.3459400000000001</v>
      </c>
      <c r="F62" s="436">
        <v>14.45</v>
      </c>
      <c r="G62" s="453">
        <f t="shared" si="12"/>
        <v>0.48348832999999997</v>
      </c>
      <c r="H62" s="454">
        <f t="shared" si="11"/>
        <v>4.7972000000000001</v>
      </c>
    </row>
    <row r="63" spans="2:8" s="23" customFormat="1" x14ac:dyDescent="0.2">
      <c r="B63" s="438"/>
      <c r="C63" s="428" t="s">
        <v>132</v>
      </c>
      <c r="D63" s="457">
        <v>1.83744</v>
      </c>
      <c r="E63" s="455">
        <v>3.37479</v>
      </c>
      <c r="F63" s="436">
        <v>14.76</v>
      </c>
      <c r="G63" s="453">
        <f t="shared" si="12"/>
        <v>0.49811900399999998</v>
      </c>
      <c r="H63" s="454">
        <f t="shared" si="11"/>
        <v>5.2122299999999999</v>
      </c>
    </row>
    <row r="64" spans="2:8" s="23" customFormat="1" x14ac:dyDescent="0.2">
      <c r="B64" s="438"/>
      <c r="C64" s="428" t="s">
        <v>133</v>
      </c>
      <c r="D64" s="457">
        <v>1.6838</v>
      </c>
      <c r="E64" s="455">
        <v>2.17719</v>
      </c>
      <c r="F64" s="436">
        <v>18.170000000000002</v>
      </c>
      <c r="G64" s="453">
        <f t="shared" si="12"/>
        <v>0.39559542300000006</v>
      </c>
      <c r="H64" s="454">
        <f t="shared" si="11"/>
        <v>3.8609900000000001</v>
      </c>
    </row>
    <row r="65" spans="2:8" s="23" customFormat="1" x14ac:dyDescent="0.2">
      <c r="B65" s="438"/>
      <c r="C65" s="428" t="s">
        <v>134</v>
      </c>
      <c r="D65" s="457">
        <v>0.22236</v>
      </c>
      <c r="E65" s="455">
        <v>0.63227999999999995</v>
      </c>
      <c r="F65" s="436">
        <v>28</v>
      </c>
      <c r="G65" s="453">
        <f t="shared" si="12"/>
        <v>0.17703839999999998</v>
      </c>
      <c r="H65" s="454">
        <f t="shared" si="11"/>
        <v>0.85463999999999996</v>
      </c>
    </row>
    <row r="66" spans="2:8" s="23" customFormat="1" x14ac:dyDescent="0.2">
      <c r="B66" s="438"/>
      <c r="C66" s="428" t="s">
        <v>135</v>
      </c>
      <c r="D66" s="457">
        <v>4.981E-2</v>
      </c>
      <c r="E66" s="455">
        <v>4.2290000000000001E-2</v>
      </c>
      <c r="F66" s="436">
        <v>54.21</v>
      </c>
      <c r="G66" s="453">
        <f t="shared" si="12"/>
        <v>2.2925409000000001E-2</v>
      </c>
      <c r="H66" s="454">
        <f t="shared" si="11"/>
        <v>9.2100000000000001E-2</v>
      </c>
    </row>
    <row r="67" spans="2:8" s="23" customFormat="1" x14ac:dyDescent="0.2">
      <c r="B67" s="438"/>
      <c r="C67" s="428"/>
      <c r="D67" s="457"/>
      <c r="E67" s="455"/>
      <c r="F67" s="436"/>
      <c r="G67" s="455"/>
      <c r="H67" s="456"/>
    </row>
    <row r="68" spans="2:8" s="23" customFormat="1" x14ac:dyDescent="0.2">
      <c r="B68" s="438" t="s">
        <v>105</v>
      </c>
      <c r="C68" s="428" t="s">
        <v>127</v>
      </c>
      <c r="D68" s="457">
        <v>0.44400000000000001</v>
      </c>
      <c r="E68" s="455">
        <v>13.250459999999999</v>
      </c>
      <c r="F68" s="436">
        <v>10.19</v>
      </c>
      <c r="G68" s="453">
        <f t="shared" ref="G68:G76" si="13">E68*F68/100</f>
        <v>1.3502218739999998</v>
      </c>
      <c r="H68" s="454">
        <f t="shared" si="11"/>
        <v>13.694459999999999</v>
      </c>
    </row>
    <row r="69" spans="2:8" s="23" customFormat="1" x14ac:dyDescent="0.2">
      <c r="B69" s="438"/>
      <c r="C69" s="428" t="s">
        <v>128</v>
      </c>
      <c r="D69" s="457">
        <v>0.43995999999999996</v>
      </c>
      <c r="E69" s="455">
        <v>13.2319</v>
      </c>
      <c r="F69" s="436">
        <v>6.32</v>
      </c>
      <c r="G69" s="453">
        <f t="shared" si="13"/>
        <v>0.83625607999999996</v>
      </c>
      <c r="H69" s="454">
        <f t="shared" si="11"/>
        <v>13.671859999999999</v>
      </c>
    </row>
    <row r="70" spans="2:8" s="23" customFormat="1" x14ac:dyDescent="0.2">
      <c r="B70" s="438"/>
      <c r="C70" s="428" t="s">
        <v>129</v>
      </c>
      <c r="D70" s="457">
        <v>0.92037999999999998</v>
      </c>
      <c r="E70" s="455">
        <v>11.459440000000001</v>
      </c>
      <c r="F70" s="436">
        <v>7.18</v>
      </c>
      <c r="G70" s="453">
        <f t="shared" si="13"/>
        <v>0.82278779200000007</v>
      </c>
      <c r="H70" s="454">
        <f t="shared" si="11"/>
        <v>12.37982</v>
      </c>
    </row>
    <row r="71" spans="2:8" s="23" customFormat="1" x14ac:dyDescent="0.2">
      <c r="B71" s="438"/>
      <c r="C71" s="428" t="s">
        <v>130</v>
      </c>
      <c r="D71" s="457">
        <v>1.2947200000000001</v>
      </c>
      <c r="E71" s="455">
        <v>7.3218999999999994</v>
      </c>
      <c r="F71" s="436">
        <v>8.27</v>
      </c>
      <c r="G71" s="453">
        <f t="shared" si="13"/>
        <v>0.60552112999999996</v>
      </c>
      <c r="H71" s="454">
        <f t="shared" si="11"/>
        <v>8.6166199999999993</v>
      </c>
    </row>
    <row r="72" spans="2:8" s="23" customFormat="1" x14ac:dyDescent="0.2">
      <c r="B72" s="438"/>
      <c r="C72" s="428" t="s">
        <v>131</v>
      </c>
      <c r="D72" s="457">
        <v>5.7720600000000006</v>
      </c>
      <c r="E72" s="455">
        <v>11.334350000000001</v>
      </c>
      <c r="F72" s="436">
        <v>6.16</v>
      </c>
      <c r="G72" s="453">
        <f t="shared" si="13"/>
        <v>0.69819596000000006</v>
      </c>
      <c r="H72" s="454">
        <f t="shared" si="11"/>
        <v>17.10641</v>
      </c>
    </row>
    <row r="73" spans="2:8" s="23" customFormat="1" x14ac:dyDescent="0.2">
      <c r="B73" s="438"/>
      <c r="C73" s="428" t="s">
        <v>132</v>
      </c>
      <c r="D73" s="457">
        <v>3.0894400000000002</v>
      </c>
      <c r="E73" s="455">
        <v>7.2948999999999993</v>
      </c>
      <c r="F73" s="436">
        <v>8.57</v>
      </c>
      <c r="G73" s="453">
        <f t="shared" si="13"/>
        <v>0.62517292999999996</v>
      </c>
      <c r="H73" s="454">
        <f t="shared" si="11"/>
        <v>10.38434</v>
      </c>
    </row>
    <row r="74" spans="2:8" s="23" customFormat="1" x14ac:dyDescent="0.2">
      <c r="B74" s="438"/>
      <c r="C74" s="428" t="s">
        <v>133</v>
      </c>
      <c r="D74" s="457">
        <v>1.1696900000000001</v>
      </c>
      <c r="E74" s="455">
        <v>8.9655400000000007</v>
      </c>
      <c r="F74" s="436">
        <v>8.42</v>
      </c>
      <c r="G74" s="453">
        <f t="shared" si="13"/>
        <v>0.75489846800000004</v>
      </c>
      <c r="H74" s="454">
        <f t="shared" si="11"/>
        <v>10.13523</v>
      </c>
    </row>
    <row r="75" spans="2:8" s="23" customFormat="1" x14ac:dyDescent="0.2">
      <c r="B75" s="438"/>
      <c r="C75" s="428" t="s">
        <v>134</v>
      </c>
      <c r="D75" s="457">
        <v>0.25502000000000002</v>
      </c>
      <c r="E75" s="455">
        <v>5.1941199999999998</v>
      </c>
      <c r="F75" s="436">
        <v>11.46</v>
      </c>
      <c r="G75" s="453">
        <f t="shared" si="13"/>
        <v>0.59524615199999997</v>
      </c>
      <c r="H75" s="454">
        <f t="shared" si="11"/>
        <v>5.4491399999999999</v>
      </c>
    </row>
    <row r="76" spans="2:8" s="23" customFormat="1" x14ac:dyDescent="0.2">
      <c r="B76" s="438"/>
      <c r="C76" s="428" t="s">
        <v>135</v>
      </c>
      <c r="D76" s="457">
        <v>8.4709999999999994E-2</v>
      </c>
      <c r="E76" s="455">
        <v>1.8705699999999998</v>
      </c>
      <c r="F76" s="436">
        <v>21.68</v>
      </c>
      <c r="G76" s="453">
        <f t="shared" si="13"/>
        <v>0.40553957599999996</v>
      </c>
      <c r="H76" s="454">
        <f t="shared" si="11"/>
        <v>1.9552799999999999</v>
      </c>
    </row>
    <row r="77" spans="2:8" s="23" customFormat="1" x14ac:dyDescent="0.2">
      <c r="B77" s="438"/>
      <c r="C77" s="428"/>
      <c r="D77" s="457"/>
      <c r="E77" s="455"/>
      <c r="F77" s="436"/>
      <c r="G77" s="455"/>
      <c r="H77" s="456"/>
    </row>
    <row r="78" spans="2:8" s="23" customFormat="1" x14ac:dyDescent="0.2">
      <c r="B78" s="438" t="s">
        <v>106</v>
      </c>
      <c r="C78" s="428" t="s">
        <v>127</v>
      </c>
      <c r="D78" s="457">
        <v>1.0623499999999999</v>
      </c>
      <c r="E78" s="455">
        <v>13.46782</v>
      </c>
      <c r="F78" s="436">
        <v>10.08</v>
      </c>
      <c r="G78" s="453">
        <f t="shared" ref="G78:G86" si="14">E78*F78/100</f>
        <v>1.3575562560000001</v>
      </c>
      <c r="H78" s="454">
        <f t="shared" si="11"/>
        <v>14.53017</v>
      </c>
    </row>
    <row r="79" spans="2:8" s="23" customFormat="1" x14ac:dyDescent="0.2">
      <c r="B79" s="438"/>
      <c r="C79" s="428" t="s">
        <v>128</v>
      </c>
      <c r="D79" s="457">
        <v>0.61814000000000002</v>
      </c>
      <c r="E79" s="455">
        <v>13.492239999999999</v>
      </c>
      <c r="F79" s="436">
        <v>6.26</v>
      </c>
      <c r="G79" s="453">
        <f t="shared" si="14"/>
        <v>0.84461422399999986</v>
      </c>
      <c r="H79" s="454">
        <f t="shared" si="11"/>
        <v>14.110379999999999</v>
      </c>
    </row>
    <row r="80" spans="2:8" s="23" customFormat="1" x14ac:dyDescent="0.2">
      <c r="B80" s="438"/>
      <c r="C80" s="428" t="s">
        <v>129</v>
      </c>
      <c r="D80" s="457">
        <v>1.8572</v>
      </c>
      <c r="E80" s="455">
        <v>12.78205</v>
      </c>
      <c r="F80" s="436">
        <v>6.86</v>
      </c>
      <c r="G80" s="453">
        <f t="shared" si="14"/>
        <v>0.87684863000000002</v>
      </c>
      <c r="H80" s="454">
        <f t="shared" si="11"/>
        <v>14.639250000000001</v>
      </c>
    </row>
    <row r="81" spans="2:8" s="23" customFormat="1" x14ac:dyDescent="0.2">
      <c r="B81" s="438"/>
      <c r="C81" s="428" t="s">
        <v>130</v>
      </c>
      <c r="D81" s="457">
        <v>1.9785299999999999</v>
      </c>
      <c r="E81" s="455">
        <v>9.2618399999999994</v>
      </c>
      <c r="F81" s="436">
        <v>7.71</v>
      </c>
      <c r="G81" s="453">
        <f t="shared" si="14"/>
        <v>0.71408786400000002</v>
      </c>
      <c r="H81" s="454">
        <f t="shared" si="11"/>
        <v>11.240369999999999</v>
      </c>
    </row>
    <row r="82" spans="2:8" s="23" customFormat="1" x14ac:dyDescent="0.2">
      <c r="B82" s="438"/>
      <c r="C82" s="428" t="s">
        <v>131</v>
      </c>
      <c r="D82" s="457">
        <v>7.2233100000000006</v>
      </c>
      <c r="E82" s="455">
        <v>14.776129999999998</v>
      </c>
      <c r="F82" s="436">
        <v>5.67</v>
      </c>
      <c r="G82" s="453">
        <f t="shared" si="14"/>
        <v>0.83780657099999989</v>
      </c>
      <c r="H82" s="454">
        <f t="shared" si="11"/>
        <v>21.99944</v>
      </c>
    </row>
    <row r="83" spans="2:8" s="23" customFormat="1" x14ac:dyDescent="0.2">
      <c r="B83" s="438"/>
      <c r="C83" s="428" t="s">
        <v>132</v>
      </c>
      <c r="D83" s="457">
        <v>4.9268799999999997</v>
      </c>
      <c r="E83" s="455">
        <v>10.755090000000001</v>
      </c>
      <c r="F83" s="436">
        <v>7.48</v>
      </c>
      <c r="G83" s="453">
        <f t="shared" si="14"/>
        <v>0.80448073200000014</v>
      </c>
      <c r="H83" s="454">
        <f t="shared" si="11"/>
        <v>15.68197</v>
      </c>
    </row>
    <row r="84" spans="2:8" s="23" customFormat="1" x14ac:dyDescent="0.2">
      <c r="B84" s="438"/>
      <c r="C84" s="428" t="s">
        <v>133</v>
      </c>
      <c r="D84" s="457">
        <v>2.8534800000000002</v>
      </c>
      <c r="E84" s="455">
        <v>10.85435</v>
      </c>
      <c r="F84" s="436">
        <v>7.69</v>
      </c>
      <c r="G84" s="453">
        <f t="shared" si="14"/>
        <v>0.83469951500000006</v>
      </c>
      <c r="H84" s="454">
        <f t="shared" si="11"/>
        <v>13.707830000000001</v>
      </c>
    </row>
    <row r="85" spans="2:8" s="23" customFormat="1" x14ac:dyDescent="0.2">
      <c r="B85" s="438"/>
      <c r="C85" s="428" t="s">
        <v>134</v>
      </c>
      <c r="D85" s="457">
        <v>0.47737999999999997</v>
      </c>
      <c r="E85" s="455">
        <v>5.8431199999999999</v>
      </c>
      <c r="F85" s="436">
        <v>10.56</v>
      </c>
      <c r="G85" s="453">
        <f t="shared" si="14"/>
        <v>0.61703347200000003</v>
      </c>
      <c r="H85" s="454">
        <f t="shared" si="11"/>
        <v>6.3205</v>
      </c>
    </row>
    <row r="86" spans="2:8" ht="13.5" thickBot="1" x14ac:dyDescent="0.25">
      <c r="B86" s="294"/>
      <c r="C86" s="434" t="s">
        <v>135</v>
      </c>
      <c r="D86" s="450">
        <v>0.13452</v>
      </c>
      <c r="E86" s="450">
        <v>1.9202000000000001</v>
      </c>
      <c r="F86" s="435">
        <v>21.3</v>
      </c>
      <c r="G86" s="451">
        <f t="shared" si="14"/>
        <v>0.40900260000000005</v>
      </c>
      <c r="H86" s="452">
        <f t="shared" si="11"/>
        <v>2.0547200000000001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83" t="s">
        <v>612</v>
      </c>
      <c r="C89" s="784"/>
      <c r="D89" s="784"/>
      <c r="E89" s="784"/>
      <c r="F89" s="784"/>
      <c r="G89" s="784"/>
      <c r="H89" s="784"/>
    </row>
    <row r="90" spans="2:8" x14ac:dyDescent="0.2">
      <c r="B90" s="283"/>
      <c r="C90" s="283"/>
      <c r="D90" s="442" t="s">
        <v>78</v>
      </c>
      <c r="E90" s="442" t="s">
        <v>308</v>
      </c>
      <c r="F90" s="442" t="s">
        <v>82</v>
      </c>
      <c r="G90" s="442" t="s">
        <v>309</v>
      </c>
      <c r="H90" s="442" t="s">
        <v>486</v>
      </c>
    </row>
    <row r="91" spans="2:8" ht="13.5" thickBot="1" x14ac:dyDescent="0.25">
      <c r="B91" s="294"/>
      <c r="C91" s="434" t="s">
        <v>613</v>
      </c>
      <c r="D91" s="450">
        <v>0.54664999999999997</v>
      </c>
      <c r="E91" s="450">
        <v>0.54794000000000009</v>
      </c>
      <c r="F91" s="435">
        <v>37.29</v>
      </c>
      <c r="G91" s="451">
        <f>E91*F91/100</f>
        <v>0.20432682600000004</v>
      </c>
      <c r="H91" s="452">
        <f>SUM(D91,E91)</f>
        <v>1.0945900000000002</v>
      </c>
    </row>
    <row r="94" spans="2:8" x14ac:dyDescent="0.2">
      <c r="B94" s="783" t="s">
        <v>683</v>
      </c>
      <c r="C94" s="784"/>
      <c r="D94" s="784"/>
      <c r="E94" s="784"/>
      <c r="F94" s="784"/>
      <c r="G94" s="784"/>
      <c r="H94" s="784"/>
    </row>
    <row r="95" spans="2:8" x14ac:dyDescent="0.2">
      <c r="B95" s="283"/>
      <c r="C95" s="283"/>
      <c r="D95" s="442"/>
      <c r="E95" s="442"/>
      <c r="F95" s="442"/>
      <c r="G95" s="442"/>
      <c r="H95" s="442" t="s">
        <v>486</v>
      </c>
    </row>
    <row r="96" spans="2:8" x14ac:dyDescent="0.2">
      <c r="B96" s="438"/>
      <c r="C96" s="428" t="s">
        <v>19</v>
      </c>
      <c r="D96" s="517"/>
      <c r="E96" s="453"/>
      <c r="F96" s="518"/>
      <c r="G96" s="453"/>
      <c r="H96" s="456">
        <f>('Table 3'!C8+'Table 3'!C12+'Table 3'!C15+'Table 3'!C16)/1000</f>
        <v>88.97877141612264</v>
      </c>
    </row>
    <row r="97" spans="2:8" ht="13.5" thickBot="1" x14ac:dyDescent="0.25">
      <c r="B97" s="294"/>
      <c r="C97" s="434" t="s">
        <v>20</v>
      </c>
      <c r="D97" s="519"/>
      <c r="E97" s="519"/>
      <c r="F97" s="520"/>
      <c r="G97" s="451"/>
      <c r="H97" s="516">
        <f>('Table 3'!C9+'Table 3'!C13)/1000</f>
        <v>25.320745733499109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803" t="s">
        <v>641</v>
      </c>
      <c r="C3" s="804"/>
      <c r="D3" s="804"/>
      <c r="E3" s="804"/>
      <c r="F3" s="804"/>
      <c r="G3" s="804"/>
      <c r="I3" s="803" t="s">
        <v>643</v>
      </c>
      <c r="J3" s="804"/>
      <c r="K3" s="804"/>
      <c r="L3" s="804"/>
      <c r="M3" s="804"/>
      <c r="N3" s="804"/>
      <c r="P3" s="803" t="s">
        <v>642</v>
      </c>
      <c r="Q3" s="804"/>
      <c r="R3" s="804"/>
      <c r="S3" s="804"/>
      <c r="T3" s="804"/>
      <c r="U3" s="804"/>
    </row>
    <row r="4" spans="2:21" ht="13.5" thickBot="1" x14ac:dyDescent="0.25">
      <c r="B4" s="449"/>
      <c r="C4" s="449" t="s">
        <v>78</v>
      </c>
      <c r="D4" s="449" t="s">
        <v>308</v>
      </c>
      <c r="E4" s="461" t="s">
        <v>82</v>
      </c>
      <c r="F4" s="449" t="s">
        <v>309</v>
      </c>
      <c r="G4" s="449" t="s">
        <v>486</v>
      </c>
      <c r="I4" s="449"/>
      <c r="J4" s="449" t="s">
        <v>78</v>
      </c>
      <c r="K4" s="449" t="s">
        <v>308</v>
      </c>
      <c r="L4" s="461" t="s">
        <v>82</v>
      </c>
      <c r="M4" s="449" t="s">
        <v>309</v>
      </c>
      <c r="N4" s="449" t="s">
        <v>486</v>
      </c>
      <c r="P4" s="449"/>
      <c r="Q4" s="449" t="s">
        <v>78</v>
      </c>
      <c r="R4" s="449" t="s">
        <v>308</v>
      </c>
      <c r="S4" s="461" t="s">
        <v>82</v>
      </c>
      <c r="T4" s="449" t="s">
        <v>309</v>
      </c>
      <c r="U4" s="449" t="s">
        <v>486</v>
      </c>
    </row>
    <row r="5" spans="2:21" x14ac:dyDescent="0.2">
      <c r="B5" s="344" t="s">
        <v>106</v>
      </c>
      <c r="C5" s="345">
        <v>21.131790000000002</v>
      </c>
      <c r="D5" s="345">
        <v>93.152839999999998</v>
      </c>
      <c r="E5" s="462">
        <v>1.5</v>
      </c>
      <c r="F5" s="465">
        <f>D5*E5/100</f>
        <v>1.3972926000000001</v>
      </c>
      <c r="G5" s="466">
        <f>C5+D5</f>
        <v>114.28462999999999</v>
      </c>
      <c r="I5" s="344" t="s">
        <v>106</v>
      </c>
      <c r="J5" s="345">
        <v>5741.1769999999997</v>
      </c>
      <c r="K5" s="345">
        <v>23020.916000000001</v>
      </c>
      <c r="L5" s="462">
        <v>3.18</v>
      </c>
      <c r="M5" s="465">
        <f>K5*L5/100</f>
        <v>732.06512880000014</v>
      </c>
      <c r="N5" s="466">
        <f>J5+K5</f>
        <v>28762.093000000001</v>
      </c>
      <c r="P5" s="344" t="s">
        <v>106</v>
      </c>
      <c r="Q5" s="345">
        <v>18891.375</v>
      </c>
      <c r="R5" s="345">
        <v>108672.41800000001</v>
      </c>
      <c r="S5" s="462">
        <v>3.26</v>
      </c>
      <c r="T5" s="465">
        <f>R5*S5/100</f>
        <v>3542.7208267999999</v>
      </c>
      <c r="U5" s="466">
        <f>Q5+R5</f>
        <v>127563.79300000001</v>
      </c>
    </row>
    <row r="6" spans="2:21" x14ac:dyDescent="0.2">
      <c r="B6" s="346" t="s">
        <v>92</v>
      </c>
      <c r="C6" s="343">
        <v>7.6618399999999998</v>
      </c>
      <c r="D6" s="343">
        <v>13.135069999999999</v>
      </c>
      <c r="E6" s="463">
        <v>5.31</v>
      </c>
      <c r="F6" s="467">
        <f>D6*E6/100</f>
        <v>0.69747221699999984</v>
      </c>
      <c r="G6" s="468">
        <f>C6+D6</f>
        <v>20.796909999999997</v>
      </c>
      <c r="I6" s="346" t="s">
        <v>92</v>
      </c>
      <c r="J6" s="343">
        <v>2183.2530000000002</v>
      </c>
      <c r="K6" s="343">
        <v>4713.0029999999997</v>
      </c>
      <c r="L6" s="463">
        <v>6.44</v>
      </c>
      <c r="M6" s="467">
        <f>K6*L6/100</f>
        <v>303.51739320000001</v>
      </c>
      <c r="N6" s="468">
        <f>J6+K6</f>
        <v>6896.2559999999994</v>
      </c>
      <c r="P6" s="346" t="s">
        <v>92</v>
      </c>
      <c r="Q6" s="343">
        <v>6295.808</v>
      </c>
      <c r="R6" s="343">
        <v>11965.755999999999</v>
      </c>
      <c r="S6" s="463">
        <v>9.36</v>
      </c>
      <c r="T6" s="467">
        <f>R6*S6/100</f>
        <v>1119.9947615999999</v>
      </c>
      <c r="U6" s="468">
        <f>Q6+R6</f>
        <v>18261.563999999998</v>
      </c>
    </row>
    <row r="7" spans="2:21" x14ac:dyDescent="0.2">
      <c r="B7" s="347" t="s">
        <v>105</v>
      </c>
      <c r="C7" s="343">
        <v>13.469959999999999</v>
      </c>
      <c r="D7" s="343">
        <v>79.923190000000005</v>
      </c>
      <c r="E7" s="463">
        <v>1.91</v>
      </c>
      <c r="F7" s="467">
        <f>D7*E7/100</f>
        <v>1.526532929</v>
      </c>
      <c r="G7" s="468">
        <f>C7+D7</f>
        <v>93.393150000000006</v>
      </c>
      <c r="I7" s="347" t="s">
        <v>105</v>
      </c>
      <c r="J7" s="343">
        <v>3557.924</v>
      </c>
      <c r="K7" s="343">
        <v>18296.802</v>
      </c>
      <c r="L7" s="463">
        <v>3.74</v>
      </c>
      <c r="M7" s="467">
        <f>K7*L7/100</f>
        <v>684.30039480000005</v>
      </c>
      <c r="N7" s="468">
        <f>J7+K7</f>
        <v>21854.725999999999</v>
      </c>
      <c r="P7" s="347" t="s">
        <v>105</v>
      </c>
      <c r="Q7" s="343">
        <v>12595.567999999999</v>
      </c>
      <c r="R7" s="343">
        <v>96279.448000000004</v>
      </c>
      <c r="S7" s="463">
        <v>3.61</v>
      </c>
      <c r="T7" s="467">
        <f>R7*S7/100</f>
        <v>3475.6880728000001</v>
      </c>
      <c r="U7" s="468">
        <f>Q7+R7</f>
        <v>108875.016</v>
      </c>
    </row>
    <row r="8" spans="2:21" ht="13.5" thickBot="1" x14ac:dyDescent="0.25">
      <c r="B8" s="348" t="s">
        <v>97</v>
      </c>
      <c r="C8" s="349">
        <v>0.33735999999999999</v>
      </c>
      <c r="D8" s="349">
        <v>11.74414</v>
      </c>
      <c r="E8" s="464">
        <v>6.98</v>
      </c>
      <c r="F8" s="469">
        <f>D8*E8/100</f>
        <v>0.81974097200000007</v>
      </c>
      <c r="G8" s="470">
        <f>C8+D8</f>
        <v>12.0815</v>
      </c>
      <c r="I8" s="348" t="s">
        <v>97</v>
      </c>
      <c r="J8" s="349">
        <v>42.268999999999998</v>
      </c>
      <c r="K8" s="349">
        <v>3228.3240000000001</v>
      </c>
      <c r="L8" s="464">
        <v>10.16</v>
      </c>
      <c r="M8" s="469">
        <f>K8*L8/100</f>
        <v>327.9977184</v>
      </c>
      <c r="N8" s="470">
        <f>J8+K8</f>
        <v>3270.5929999999998</v>
      </c>
      <c r="P8" s="348" t="s">
        <v>97</v>
      </c>
      <c r="Q8" s="349">
        <v>438.51100000000002</v>
      </c>
      <c r="R8" s="349">
        <v>9674.259</v>
      </c>
      <c r="S8" s="464">
        <v>8.5</v>
      </c>
      <c r="T8" s="469">
        <f>R8*S8/100</f>
        <v>822.31201499999997</v>
      </c>
      <c r="U8" s="470">
        <f>Q8+R8</f>
        <v>10112.77</v>
      </c>
    </row>
    <row r="11" spans="2:21" ht="38.25" customHeight="1" x14ac:dyDescent="0.2">
      <c r="B11" s="803" t="s">
        <v>664</v>
      </c>
      <c r="C11" s="804"/>
      <c r="D11" s="804"/>
      <c r="E11" s="804"/>
      <c r="F11" s="804"/>
      <c r="G11" s="804"/>
      <c r="I11" s="803" t="s">
        <v>665</v>
      </c>
      <c r="J11" s="804"/>
      <c r="K11" s="804"/>
      <c r="L11" s="804"/>
      <c r="M11" s="804"/>
      <c r="N11" s="804"/>
      <c r="P11" s="803" t="s">
        <v>666</v>
      </c>
      <c r="Q11" s="804"/>
      <c r="R11" s="804"/>
      <c r="S11" s="804"/>
      <c r="T11" s="804"/>
      <c r="U11" s="804"/>
    </row>
    <row r="12" spans="2:21" ht="13.5" thickBot="1" x14ac:dyDescent="0.25">
      <c r="B12" s="449"/>
      <c r="C12" s="449" t="s">
        <v>78</v>
      </c>
      <c r="D12" s="449" t="s">
        <v>308</v>
      </c>
      <c r="E12" s="461" t="s">
        <v>82</v>
      </c>
      <c r="F12" s="449" t="s">
        <v>309</v>
      </c>
      <c r="G12" s="449" t="s">
        <v>486</v>
      </c>
      <c r="I12" s="449"/>
      <c r="J12" s="449" t="s">
        <v>78</v>
      </c>
      <c r="K12" s="449" t="s">
        <v>308</v>
      </c>
      <c r="L12" s="461" t="s">
        <v>82</v>
      </c>
      <c r="M12" s="449" t="s">
        <v>309</v>
      </c>
      <c r="N12" s="449" t="s">
        <v>486</v>
      </c>
      <c r="P12" s="449"/>
      <c r="Q12" s="449" t="s">
        <v>78</v>
      </c>
      <c r="R12" s="449" t="s">
        <v>308</v>
      </c>
      <c r="S12" s="461" t="s">
        <v>82</v>
      </c>
      <c r="T12" s="449" t="s">
        <v>309</v>
      </c>
      <c r="U12" s="449" t="s">
        <v>486</v>
      </c>
    </row>
    <row r="13" spans="2:21" x14ac:dyDescent="0.2">
      <c r="B13" s="344" t="s">
        <v>119</v>
      </c>
      <c r="C13" s="345">
        <v>1.9129999999999998E-2</v>
      </c>
      <c r="D13" s="345">
        <v>2.15909</v>
      </c>
      <c r="E13" s="462">
        <v>15.58</v>
      </c>
      <c r="F13" s="465">
        <f t="shared" ref="F13:F19" si="0">D13*E13/100</f>
        <v>0.33638622200000001</v>
      </c>
      <c r="G13" s="466">
        <f t="shared" ref="G13:G19" si="1">C13+D13</f>
        <v>2.17822</v>
      </c>
      <c r="I13" s="344" t="s">
        <v>119</v>
      </c>
      <c r="J13" s="345">
        <v>1E-3</v>
      </c>
      <c r="K13" s="345">
        <v>3.915</v>
      </c>
      <c r="L13" s="462">
        <v>64.900000000000006</v>
      </c>
      <c r="M13" s="465">
        <f t="shared" ref="M13:M19" si="2">K13*L13/100</f>
        <v>2.540835</v>
      </c>
      <c r="N13" s="466">
        <f t="shared" ref="N13:N19" si="3">J13+K13</f>
        <v>3.9159999999999999</v>
      </c>
      <c r="P13" s="344" t="s">
        <v>119</v>
      </c>
      <c r="Q13" s="345">
        <v>1.6930000000000001</v>
      </c>
      <c r="R13" s="345">
        <v>333.02100000000002</v>
      </c>
      <c r="S13" s="462">
        <v>40.67</v>
      </c>
      <c r="T13" s="465">
        <f t="shared" ref="T13:T19" si="4">R13*S13/100</f>
        <v>135.43964070000001</v>
      </c>
      <c r="U13" s="466">
        <f t="shared" ref="U13:U19" si="5">Q13+R13</f>
        <v>334.714</v>
      </c>
    </row>
    <row r="14" spans="2:21" x14ac:dyDescent="0.2">
      <c r="B14" s="346" t="s">
        <v>120</v>
      </c>
      <c r="C14" s="343">
        <v>2.2539999999999998E-2</v>
      </c>
      <c r="D14" s="343">
        <v>1.1100300000000001</v>
      </c>
      <c r="E14" s="463">
        <v>18.7</v>
      </c>
      <c r="F14" s="467">
        <f t="shared" si="0"/>
        <v>0.20757560999999999</v>
      </c>
      <c r="G14" s="468">
        <f t="shared" si="1"/>
        <v>1.1325700000000001</v>
      </c>
      <c r="I14" s="346" t="s">
        <v>120</v>
      </c>
      <c r="J14" s="343">
        <v>0.47599999999999998</v>
      </c>
      <c r="K14" s="343">
        <v>127.322</v>
      </c>
      <c r="L14" s="463">
        <v>35.1</v>
      </c>
      <c r="M14" s="467">
        <f t="shared" si="2"/>
        <v>44.690021999999999</v>
      </c>
      <c r="N14" s="468">
        <f t="shared" si="3"/>
        <v>127.798</v>
      </c>
      <c r="P14" s="346" t="s">
        <v>120</v>
      </c>
      <c r="Q14" s="343">
        <v>62.472999999999999</v>
      </c>
      <c r="R14" s="343">
        <v>2446.0709999999999</v>
      </c>
      <c r="S14" s="463">
        <v>18.09</v>
      </c>
      <c r="T14" s="467">
        <f t="shared" si="4"/>
        <v>442.49424390000001</v>
      </c>
      <c r="U14" s="468">
        <f t="shared" si="5"/>
        <v>2508.5439999999999</v>
      </c>
    </row>
    <row r="15" spans="2:21" x14ac:dyDescent="0.2">
      <c r="B15" s="347" t="s">
        <v>121</v>
      </c>
      <c r="C15" s="343">
        <v>4.0480000000000002E-2</v>
      </c>
      <c r="D15" s="343">
        <v>2.0263100000000001</v>
      </c>
      <c r="E15" s="463">
        <v>14.123178508072492</v>
      </c>
      <c r="F15" s="467">
        <f t="shared" si="0"/>
        <v>0.2861793784269237</v>
      </c>
      <c r="G15" s="468">
        <f t="shared" si="1"/>
        <v>2.0667900000000001</v>
      </c>
      <c r="I15" s="347" t="s">
        <v>121</v>
      </c>
      <c r="J15" s="343">
        <v>2.0950000000000002</v>
      </c>
      <c r="K15" s="343">
        <v>433.048</v>
      </c>
      <c r="L15" s="463">
        <v>16.728619400569542</v>
      </c>
      <c r="M15" s="467">
        <f t="shared" si="2"/>
        <v>72.442951741778387</v>
      </c>
      <c r="N15" s="468">
        <f t="shared" si="3"/>
        <v>435.14300000000003</v>
      </c>
      <c r="P15" s="347" t="s">
        <v>121</v>
      </c>
      <c r="Q15" s="343">
        <v>97.896000000000001</v>
      </c>
      <c r="R15" s="343">
        <v>3518.509</v>
      </c>
      <c r="S15" s="463">
        <v>13.841621494612941</v>
      </c>
      <c r="T15" s="467">
        <f t="shared" si="4"/>
        <v>487.01869803389081</v>
      </c>
      <c r="U15" s="468">
        <f t="shared" si="5"/>
        <v>3616.4050000000002</v>
      </c>
    </row>
    <row r="16" spans="2:21" x14ac:dyDescent="0.2">
      <c r="B16" s="347" t="s">
        <v>122</v>
      </c>
      <c r="C16" s="343">
        <v>0.10218000000000001</v>
      </c>
      <c r="D16" s="343">
        <v>2.3323100000000001</v>
      </c>
      <c r="E16" s="463">
        <v>14.341591391783727</v>
      </c>
      <c r="F16" s="467">
        <f t="shared" si="0"/>
        <v>0.33449037018971106</v>
      </c>
      <c r="G16" s="468">
        <f t="shared" si="1"/>
        <v>2.4344900000000003</v>
      </c>
      <c r="I16" s="347" t="s">
        <v>122</v>
      </c>
      <c r="J16" s="343">
        <v>15.715</v>
      </c>
      <c r="K16" s="343">
        <v>762.18399999999997</v>
      </c>
      <c r="L16" s="463">
        <v>14.628445992954633</v>
      </c>
      <c r="M16" s="467">
        <f t="shared" si="2"/>
        <v>111.49567480694134</v>
      </c>
      <c r="N16" s="468">
        <f t="shared" si="3"/>
        <v>777.899</v>
      </c>
      <c r="P16" s="347" t="s">
        <v>122</v>
      </c>
      <c r="Q16" s="343">
        <v>160.489</v>
      </c>
      <c r="R16" s="343">
        <v>1845.4179999999999</v>
      </c>
      <c r="S16" s="463">
        <v>14.190149950886905</v>
      </c>
      <c r="T16" s="467">
        <f t="shared" si="4"/>
        <v>261.8675814206581</v>
      </c>
      <c r="U16" s="468">
        <f t="shared" si="5"/>
        <v>2005.9069999999999</v>
      </c>
    </row>
    <row r="17" spans="2:21" x14ac:dyDescent="0.2">
      <c r="B17" s="347" t="s">
        <v>123</v>
      </c>
      <c r="C17" s="343">
        <v>8.931E-2</v>
      </c>
      <c r="D17" s="343">
        <v>2.0418599999999998</v>
      </c>
      <c r="E17" s="463">
        <v>19.3</v>
      </c>
      <c r="F17" s="467">
        <f t="shared" si="0"/>
        <v>0.39407897999999997</v>
      </c>
      <c r="G17" s="468">
        <f t="shared" si="1"/>
        <v>2.13117</v>
      </c>
      <c r="I17" s="347" t="s">
        <v>123</v>
      </c>
      <c r="J17" s="343">
        <v>12.608000000000001</v>
      </c>
      <c r="K17" s="343">
        <v>629.15200000000004</v>
      </c>
      <c r="L17" s="463">
        <v>19.89</v>
      </c>
      <c r="M17" s="467">
        <f t="shared" si="2"/>
        <v>125.1383328</v>
      </c>
      <c r="N17" s="468">
        <f t="shared" si="3"/>
        <v>641.76</v>
      </c>
      <c r="P17" s="347" t="s">
        <v>123</v>
      </c>
      <c r="Q17" s="343">
        <v>59.445</v>
      </c>
      <c r="R17" s="343">
        <v>758.78800000000001</v>
      </c>
      <c r="S17" s="463">
        <v>19.73</v>
      </c>
      <c r="T17" s="467">
        <f t="shared" si="4"/>
        <v>149.70887239999999</v>
      </c>
      <c r="U17" s="468">
        <f t="shared" si="5"/>
        <v>818.23300000000006</v>
      </c>
    </row>
    <row r="18" spans="2:21" x14ac:dyDescent="0.2">
      <c r="B18" s="347" t="s">
        <v>124</v>
      </c>
      <c r="C18" s="343">
        <v>3.9130000000000005E-2</v>
      </c>
      <c r="D18" s="343">
        <v>1.90741</v>
      </c>
      <c r="E18" s="463">
        <v>16.489999999999998</v>
      </c>
      <c r="F18" s="467">
        <f t="shared" si="0"/>
        <v>0.314531909</v>
      </c>
      <c r="G18" s="468">
        <f t="shared" si="1"/>
        <v>1.9465400000000002</v>
      </c>
      <c r="I18" s="347" t="s">
        <v>124</v>
      </c>
      <c r="J18" s="343">
        <v>4.6310000000000002</v>
      </c>
      <c r="K18" s="343">
        <v>1139.317</v>
      </c>
      <c r="L18" s="463">
        <v>20.91</v>
      </c>
      <c r="M18" s="467">
        <f t="shared" si="2"/>
        <v>238.2311847</v>
      </c>
      <c r="N18" s="468">
        <f t="shared" si="3"/>
        <v>1143.9480000000001</v>
      </c>
      <c r="P18" s="347" t="s">
        <v>124</v>
      </c>
      <c r="Q18" s="343">
        <v>19.056000000000001</v>
      </c>
      <c r="R18" s="343">
        <v>661.92899999999997</v>
      </c>
      <c r="S18" s="463">
        <v>16</v>
      </c>
      <c r="T18" s="467">
        <f t="shared" si="4"/>
        <v>105.90863999999999</v>
      </c>
      <c r="U18" s="468">
        <f t="shared" si="5"/>
        <v>680.98500000000001</v>
      </c>
    </row>
    <row r="19" spans="2:21" ht="13.5" thickBot="1" x14ac:dyDescent="0.25">
      <c r="B19" s="348" t="s">
        <v>125</v>
      </c>
      <c r="C19" s="349">
        <v>2.4590000000000001E-2</v>
      </c>
      <c r="D19" s="349">
        <v>0.16714999999999999</v>
      </c>
      <c r="E19" s="464">
        <v>38.03979940511357</v>
      </c>
      <c r="F19" s="469">
        <f t="shared" si="0"/>
        <v>6.3583524705647335E-2</v>
      </c>
      <c r="G19" s="470">
        <f t="shared" si="1"/>
        <v>0.19173999999999999</v>
      </c>
      <c r="I19" s="348" t="s">
        <v>125</v>
      </c>
      <c r="J19" s="349">
        <v>6.742</v>
      </c>
      <c r="K19" s="349">
        <v>133.38499999999999</v>
      </c>
      <c r="L19" s="464">
        <v>36.12036834262927</v>
      </c>
      <c r="M19" s="469">
        <f t="shared" si="2"/>
        <v>48.179153313816052</v>
      </c>
      <c r="N19" s="470">
        <f t="shared" si="3"/>
        <v>140.12699999999998</v>
      </c>
      <c r="P19" s="348" t="s">
        <v>125</v>
      </c>
      <c r="Q19" s="349">
        <v>37.459000000000003</v>
      </c>
      <c r="R19" s="349">
        <v>110.52200000000001</v>
      </c>
      <c r="S19" s="464">
        <v>49.897723044858736</v>
      </c>
      <c r="T19" s="469">
        <f t="shared" si="4"/>
        <v>55.147961463638779</v>
      </c>
      <c r="U19" s="470">
        <f t="shared" si="5"/>
        <v>147.98099999999999</v>
      </c>
    </row>
    <row r="22" spans="2:21" ht="38.25" customHeight="1" x14ac:dyDescent="0.2">
      <c r="B22" s="803" t="s">
        <v>667</v>
      </c>
      <c r="C22" s="804"/>
      <c r="D22" s="804"/>
      <c r="E22" s="804"/>
      <c r="F22" s="804"/>
      <c r="G22" s="804"/>
      <c r="I22" s="803" t="s">
        <v>668</v>
      </c>
      <c r="J22" s="804"/>
      <c r="K22" s="804"/>
      <c r="L22" s="804"/>
      <c r="M22" s="804"/>
      <c r="N22" s="804"/>
      <c r="P22" s="803" t="s">
        <v>669</v>
      </c>
      <c r="Q22" s="804"/>
      <c r="R22" s="804"/>
      <c r="S22" s="804"/>
      <c r="T22" s="804"/>
      <c r="U22" s="804"/>
    </row>
    <row r="23" spans="2:21" ht="13.5" thickBot="1" x14ac:dyDescent="0.25">
      <c r="B23" s="449"/>
      <c r="C23" s="449" t="s">
        <v>78</v>
      </c>
      <c r="D23" s="449" t="s">
        <v>308</v>
      </c>
      <c r="E23" s="461" t="s">
        <v>82</v>
      </c>
      <c r="F23" s="449" t="s">
        <v>309</v>
      </c>
      <c r="G23" s="449" t="s">
        <v>486</v>
      </c>
      <c r="I23" s="449"/>
      <c r="J23" s="449" t="s">
        <v>78</v>
      </c>
      <c r="K23" s="449" t="s">
        <v>308</v>
      </c>
      <c r="L23" s="461" t="s">
        <v>82</v>
      </c>
      <c r="M23" s="449" t="s">
        <v>309</v>
      </c>
      <c r="N23" s="449" t="s">
        <v>486</v>
      </c>
      <c r="P23" s="449"/>
      <c r="Q23" s="449" t="s">
        <v>78</v>
      </c>
      <c r="R23" s="449" t="s">
        <v>308</v>
      </c>
      <c r="S23" s="461" t="s">
        <v>82</v>
      </c>
      <c r="T23" s="449" t="s">
        <v>309</v>
      </c>
      <c r="U23" s="449" t="s">
        <v>486</v>
      </c>
    </row>
    <row r="24" spans="2:21" x14ac:dyDescent="0.2">
      <c r="B24" s="344" t="s">
        <v>127</v>
      </c>
      <c r="C24" s="345">
        <v>1.9129999999999998E-2</v>
      </c>
      <c r="D24" s="345">
        <v>2.03457</v>
      </c>
      <c r="E24" s="462">
        <v>16.13</v>
      </c>
      <c r="F24" s="465">
        <f t="shared" ref="F24:F32" si="6">D24*E24/100</f>
        <v>0.32817614099999998</v>
      </c>
      <c r="G24" s="466">
        <f t="shared" ref="G24:G32" si="7">C24+D24</f>
        <v>2.0537000000000001</v>
      </c>
      <c r="I24" s="344" t="s">
        <v>127</v>
      </c>
      <c r="J24" s="345">
        <v>1E-3</v>
      </c>
      <c r="K24" s="345">
        <v>2.5579999999999998</v>
      </c>
      <c r="L24" s="462">
        <v>62.1</v>
      </c>
      <c r="M24" s="465">
        <f t="shared" ref="M24:M32" si="8">K24*L24/100</f>
        <v>1.5885179999999999</v>
      </c>
      <c r="N24" s="466">
        <f t="shared" ref="N24:N32" si="9">J24+K24</f>
        <v>2.5589999999999997</v>
      </c>
      <c r="P24" s="344" t="s">
        <v>127</v>
      </c>
      <c r="Q24" s="345">
        <v>1.6930000000000001</v>
      </c>
      <c r="R24" s="345">
        <v>301.32400000000001</v>
      </c>
      <c r="S24" s="462">
        <v>46.66</v>
      </c>
      <c r="T24" s="465">
        <f t="shared" ref="T24:T32" si="10">R24*S24/100</f>
        <v>140.59777839999998</v>
      </c>
      <c r="U24" s="466">
        <f t="shared" ref="U24:U32" si="11">Q24+R24</f>
        <v>303.017</v>
      </c>
    </row>
    <row r="25" spans="2:21" x14ac:dyDescent="0.2">
      <c r="B25" s="346" t="s">
        <v>128</v>
      </c>
      <c r="C25" s="343">
        <v>5.398E-2</v>
      </c>
      <c r="D25" s="343">
        <v>1.1493499999999999</v>
      </c>
      <c r="E25" s="463">
        <v>16.23</v>
      </c>
      <c r="F25" s="467">
        <f t="shared" si="6"/>
        <v>0.18653950499999997</v>
      </c>
      <c r="G25" s="468">
        <f t="shared" si="7"/>
        <v>1.2033299999999998</v>
      </c>
      <c r="I25" s="346" t="s">
        <v>128</v>
      </c>
      <c r="J25" s="343">
        <v>1.62</v>
      </c>
      <c r="K25" s="343">
        <v>34.134999999999998</v>
      </c>
      <c r="L25" s="463">
        <v>24.54</v>
      </c>
      <c r="M25" s="467">
        <f t="shared" si="8"/>
        <v>8.3767289999999992</v>
      </c>
      <c r="N25" s="468">
        <f t="shared" si="9"/>
        <v>35.754999999999995</v>
      </c>
      <c r="P25" s="346" t="s">
        <v>128</v>
      </c>
      <c r="Q25" s="343">
        <v>152.83099999999999</v>
      </c>
      <c r="R25" s="343">
        <v>2967.0680000000002</v>
      </c>
      <c r="S25" s="463">
        <v>17.61</v>
      </c>
      <c r="T25" s="467">
        <f t="shared" si="10"/>
        <v>522.50067480000007</v>
      </c>
      <c r="U25" s="468">
        <f t="shared" si="11"/>
        <v>3119.8990000000003</v>
      </c>
    </row>
    <row r="26" spans="2:21" x14ac:dyDescent="0.2">
      <c r="B26" s="346" t="s">
        <v>129</v>
      </c>
      <c r="C26" s="343">
        <v>7.6310000000000003E-2</v>
      </c>
      <c r="D26" s="343">
        <v>0.78030999999999995</v>
      </c>
      <c r="E26" s="463">
        <v>20.52</v>
      </c>
      <c r="F26" s="467">
        <f t="shared" si="6"/>
        <v>0.16011961199999999</v>
      </c>
      <c r="G26" s="468">
        <f t="shared" si="7"/>
        <v>0.85661999999999994</v>
      </c>
      <c r="I26" s="346" t="s">
        <v>129</v>
      </c>
      <c r="J26" s="343">
        <v>13.241</v>
      </c>
      <c r="K26" s="343">
        <v>103.81100000000001</v>
      </c>
      <c r="L26" s="463">
        <v>17.18</v>
      </c>
      <c r="M26" s="467">
        <f t="shared" si="8"/>
        <v>17.834729800000002</v>
      </c>
      <c r="N26" s="468">
        <f t="shared" si="9"/>
        <v>117.05200000000001</v>
      </c>
      <c r="P26" s="346" t="s">
        <v>129</v>
      </c>
      <c r="Q26" s="343">
        <v>187.679</v>
      </c>
      <c r="R26" s="343">
        <v>1763.0719999999999</v>
      </c>
      <c r="S26" s="463">
        <v>17.75</v>
      </c>
      <c r="T26" s="467">
        <f t="shared" si="10"/>
        <v>312.94527999999997</v>
      </c>
      <c r="U26" s="468">
        <f t="shared" si="11"/>
        <v>1950.751</v>
      </c>
    </row>
    <row r="27" spans="2:21" x14ac:dyDescent="0.2">
      <c r="B27" s="346" t="s">
        <v>130</v>
      </c>
      <c r="C27" s="343">
        <v>4.7420000000000004E-2</v>
      </c>
      <c r="D27" s="343">
        <v>0.97889999999999999</v>
      </c>
      <c r="E27" s="463">
        <v>19.03</v>
      </c>
      <c r="F27" s="467">
        <f t="shared" si="6"/>
        <v>0.18628467000000001</v>
      </c>
      <c r="G27" s="468">
        <f t="shared" si="7"/>
        <v>1.0263199999999999</v>
      </c>
      <c r="I27" s="346" t="s">
        <v>130</v>
      </c>
      <c r="J27" s="343">
        <v>9.5359999999999996</v>
      </c>
      <c r="K27" s="343">
        <v>205.02199999999999</v>
      </c>
      <c r="L27" s="463">
        <v>17.649999999999999</v>
      </c>
      <c r="M27" s="467">
        <f t="shared" si="8"/>
        <v>36.186382999999999</v>
      </c>
      <c r="N27" s="468">
        <f t="shared" si="9"/>
        <v>214.55799999999999</v>
      </c>
      <c r="P27" s="346" t="s">
        <v>130</v>
      </c>
      <c r="Q27" s="343">
        <v>71.488</v>
      </c>
      <c r="R27" s="343">
        <v>1328.777</v>
      </c>
      <c r="S27" s="463">
        <v>19.25</v>
      </c>
      <c r="T27" s="467">
        <f t="shared" si="10"/>
        <v>255.78957249999999</v>
      </c>
      <c r="U27" s="468">
        <f t="shared" si="11"/>
        <v>1400.2650000000001</v>
      </c>
    </row>
    <row r="28" spans="2:21" x14ac:dyDescent="0.2">
      <c r="B28" s="346" t="s">
        <v>131</v>
      </c>
      <c r="C28" s="343">
        <v>2.9749999999999999E-2</v>
      </c>
      <c r="D28" s="343">
        <v>2.4186999999999999</v>
      </c>
      <c r="E28" s="463">
        <v>13.48</v>
      </c>
      <c r="F28" s="467">
        <f t="shared" si="6"/>
        <v>0.32604075999999999</v>
      </c>
      <c r="G28" s="468">
        <f t="shared" si="7"/>
        <v>2.4484499999999998</v>
      </c>
      <c r="I28" s="346" t="s">
        <v>131</v>
      </c>
      <c r="J28" s="343">
        <v>3.63</v>
      </c>
      <c r="K28" s="343">
        <v>832.63599999999997</v>
      </c>
      <c r="L28" s="463">
        <v>13.77</v>
      </c>
      <c r="M28" s="467">
        <f t="shared" si="8"/>
        <v>114.65397719999999</v>
      </c>
      <c r="N28" s="468">
        <f t="shared" si="9"/>
        <v>836.26599999999996</v>
      </c>
      <c r="P28" s="346" t="s">
        <v>131</v>
      </c>
      <c r="Q28" s="343">
        <v>11.641999999999999</v>
      </c>
      <c r="R28" s="343">
        <v>2058.8679999999999</v>
      </c>
      <c r="S28" s="463">
        <v>14.17</v>
      </c>
      <c r="T28" s="467">
        <f t="shared" si="10"/>
        <v>291.74159559999998</v>
      </c>
      <c r="U28" s="468">
        <f t="shared" si="11"/>
        <v>2070.5099999999998</v>
      </c>
    </row>
    <row r="29" spans="2:21" x14ac:dyDescent="0.2">
      <c r="B29" s="346" t="s">
        <v>132</v>
      </c>
      <c r="C29" s="343">
        <v>5.289E-2</v>
      </c>
      <c r="D29" s="343">
        <v>1.5360499999999999</v>
      </c>
      <c r="E29" s="463">
        <v>17.93</v>
      </c>
      <c r="F29" s="467">
        <f t="shared" si="6"/>
        <v>0.27541376499999998</v>
      </c>
      <c r="G29" s="468">
        <f t="shared" si="7"/>
        <v>1.58894</v>
      </c>
      <c r="I29" s="346" t="s">
        <v>132</v>
      </c>
      <c r="J29" s="343">
        <v>5.5570000000000004</v>
      </c>
      <c r="K29" s="343">
        <v>570.43100000000004</v>
      </c>
      <c r="L29" s="463">
        <v>16.809999999999999</v>
      </c>
      <c r="M29" s="467">
        <f t="shared" si="8"/>
        <v>95.889451100000002</v>
      </c>
      <c r="N29" s="468">
        <f t="shared" si="9"/>
        <v>575.98800000000006</v>
      </c>
      <c r="P29" s="346" t="s">
        <v>132</v>
      </c>
      <c r="Q29" s="343">
        <v>8.0060000000000002</v>
      </c>
      <c r="R29" s="343">
        <v>649.05899999999997</v>
      </c>
      <c r="S29" s="463">
        <v>17.16</v>
      </c>
      <c r="T29" s="467">
        <f t="shared" si="10"/>
        <v>111.37852439999999</v>
      </c>
      <c r="U29" s="468">
        <f t="shared" si="11"/>
        <v>657.06499999999994</v>
      </c>
    </row>
    <row r="30" spans="2:21" x14ac:dyDescent="0.2">
      <c r="B30" s="346" t="s">
        <v>133</v>
      </c>
      <c r="C30" s="343">
        <v>4.589E-2</v>
      </c>
      <c r="D30" s="343">
        <v>1.9176300000000002</v>
      </c>
      <c r="E30" s="463">
        <v>19.72</v>
      </c>
      <c r="F30" s="467">
        <f t="shared" si="6"/>
        <v>0.37815663599999999</v>
      </c>
      <c r="G30" s="468">
        <f t="shared" si="7"/>
        <v>1.9635200000000002</v>
      </c>
      <c r="I30" s="346" t="s">
        <v>133</v>
      </c>
      <c r="J30" s="343">
        <v>6.165</v>
      </c>
      <c r="K30" s="343">
        <v>774.80700000000002</v>
      </c>
      <c r="L30" s="463">
        <v>18.53</v>
      </c>
      <c r="M30" s="467">
        <f t="shared" si="8"/>
        <v>143.57173710000001</v>
      </c>
      <c r="N30" s="468">
        <f t="shared" si="9"/>
        <v>780.97199999999998</v>
      </c>
      <c r="P30" s="346" t="s">
        <v>133</v>
      </c>
      <c r="Q30" s="343">
        <v>4.5019999999999998</v>
      </c>
      <c r="R30" s="343">
        <v>463.40100000000001</v>
      </c>
      <c r="S30" s="463">
        <v>19.28</v>
      </c>
      <c r="T30" s="467">
        <f t="shared" si="10"/>
        <v>89.343712800000006</v>
      </c>
      <c r="U30" s="468">
        <f t="shared" si="11"/>
        <v>467.90300000000002</v>
      </c>
    </row>
    <row r="31" spans="2:21" x14ac:dyDescent="0.2">
      <c r="B31" s="346" t="s">
        <v>134</v>
      </c>
      <c r="C31" s="343">
        <v>7.1399999999999996E-3</v>
      </c>
      <c r="D31" s="343">
        <v>0.75048000000000004</v>
      </c>
      <c r="E31" s="463">
        <v>30.45</v>
      </c>
      <c r="F31" s="467">
        <f t="shared" si="6"/>
        <v>0.22852116000000003</v>
      </c>
      <c r="G31" s="468">
        <f t="shared" si="7"/>
        <v>0.75762000000000007</v>
      </c>
      <c r="I31" s="346" t="s">
        <v>134</v>
      </c>
      <c r="J31" s="343">
        <v>1.9570000000000001</v>
      </c>
      <c r="K31" s="343">
        <v>463.90699999999998</v>
      </c>
      <c r="L31" s="463">
        <v>26.78</v>
      </c>
      <c r="M31" s="467">
        <f t="shared" si="8"/>
        <v>124.2342946</v>
      </c>
      <c r="N31" s="468">
        <f t="shared" si="9"/>
        <v>465.86399999999998</v>
      </c>
      <c r="P31" s="346" t="s">
        <v>134</v>
      </c>
      <c r="Q31" s="343">
        <v>0.58599999999999997</v>
      </c>
      <c r="R31" s="343">
        <v>116.501</v>
      </c>
      <c r="S31" s="463">
        <v>26.73</v>
      </c>
      <c r="T31" s="467">
        <f t="shared" si="10"/>
        <v>31.140717300000002</v>
      </c>
      <c r="U31" s="468">
        <f t="shared" si="11"/>
        <v>117.087</v>
      </c>
    </row>
    <row r="32" spans="2:21" ht="13.5" thickBot="1" x14ac:dyDescent="0.25">
      <c r="B32" s="348" t="s">
        <v>135</v>
      </c>
      <c r="C32" s="349">
        <v>4.8300000000000001E-3</v>
      </c>
      <c r="D32" s="349">
        <v>0.17813999999999999</v>
      </c>
      <c r="E32" s="464">
        <v>57.2</v>
      </c>
      <c r="F32" s="469">
        <f t="shared" si="6"/>
        <v>0.10189608</v>
      </c>
      <c r="G32" s="470">
        <f t="shared" si="7"/>
        <v>0.18296999999999999</v>
      </c>
      <c r="I32" s="348" t="s">
        <v>135</v>
      </c>
      <c r="J32" s="349">
        <v>0.56100000000000005</v>
      </c>
      <c r="K32" s="349">
        <v>241.01599999999999</v>
      </c>
      <c r="L32" s="464">
        <v>57.92</v>
      </c>
      <c r="M32" s="469">
        <f t="shared" si="8"/>
        <v>139.59646720000001</v>
      </c>
      <c r="N32" s="470">
        <f t="shared" si="9"/>
        <v>241.577</v>
      </c>
      <c r="P32" s="348" t="s">
        <v>135</v>
      </c>
      <c r="Q32" s="349">
        <v>8.4000000000000005E-2</v>
      </c>
      <c r="R32" s="349">
        <v>26.190999999999999</v>
      </c>
      <c r="S32" s="464">
        <v>48.89</v>
      </c>
      <c r="T32" s="469">
        <f t="shared" si="10"/>
        <v>12.804779899999998</v>
      </c>
      <c r="U32" s="470">
        <f t="shared" si="11"/>
        <v>26.274999999999999</v>
      </c>
    </row>
    <row r="35" spans="2:21" ht="29.25" customHeight="1" x14ac:dyDescent="0.2">
      <c r="B35" s="803" t="s">
        <v>382</v>
      </c>
      <c r="C35" s="804"/>
      <c r="D35" s="804"/>
      <c r="E35" s="804"/>
      <c r="F35" s="804"/>
      <c r="G35" s="804"/>
      <c r="I35" s="803" t="s">
        <v>383</v>
      </c>
      <c r="J35" s="804"/>
      <c r="K35" s="804"/>
      <c r="L35" s="804"/>
      <c r="M35" s="804"/>
      <c r="N35" s="804"/>
      <c r="P35" s="803" t="s">
        <v>384</v>
      </c>
      <c r="Q35" s="804"/>
      <c r="R35" s="804"/>
      <c r="S35" s="804"/>
      <c r="T35" s="804"/>
      <c r="U35" s="804"/>
    </row>
    <row r="36" spans="2:21" ht="39" thickBot="1" x14ac:dyDescent="0.25">
      <c r="B36" s="449"/>
      <c r="C36" s="449"/>
      <c r="D36" s="449"/>
      <c r="E36" s="449"/>
      <c r="F36" s="449"/>
      <c r="G36" s="342" t="s">
        <v>477</v>
      </c>
      <c r="I36" s="449"/>
      <c r="J36" s="449"/>
      <c r="K36" s="449"/>
      <c r="L36" s="449"/>
      <c r="M36" s="449"/>
      <c r="N36" s="342" t="s">
        <v>488</v>
      </c>
      <c r="P36" s="449"/>
      <c r="Q36" s="449"/>
      <c r="R36" s="449"/>
      <c r="S36" s="449"/>
      <c r="T36" s="449"/>
      <c r="U36" s="342" t="s">
        <v>478</v>
      </c>
    </row>
    <row r="37" spans="2:21" x14ac:dyDescent="0.2">
      <c r="B37" s="344" t="s">
        <v>97</v>
      </c>
      <c r="C37" s="345"/>
      <c r="D37" s="345"/>
      <c r="E37" s="345"/>
      <c r="F37" s="345"/>
      <c r="G37" s="466">
        <f>G8</f>
        <v>12.0815</v>
      </c>
      <c r="I37" s="344" t="s">
        <v>97</v>
      </c>
      <c r="J37" s="345"/>
      <c r="K37" s="345"/>
      <c r="L37" s="345"/>
      <c r="M37" s="345"/>
      <c r="N37" s="466">
        <f>N8</f>
        <v>3270.5929999999998</v>
      </c>
      <c r="P37" s="344" t="s">
        <v>97</v>
      </c>
      <c r="Q37" s="345"/>
      <c r="R37" s="345"/>
      <c r="S37" s="345"/>
      <c r="T37" s="345"/>
      <c r="U37" s="466">
        <f>U8</f>
        <v>10112.77</v>
      </c>
    </row>
    <row r="38" spans="2:21" ht="38.25" x14ac:dyDescent="0.2">
      <c r="B38" s="350" t="s">
        <v>381</v>
      </c>
      <c r="C38" s="343"/>
      <c r="D38" s="343"/>
      <c r="E38" s="343"/>
      <c r="F38" s="343"/>
      <c r="G38" s="468">
        <f>G7-G8</f>
        <v>81.31165</v>
      </c>
      <c r="I38" s="350" t="s">
        <v>381</v>
      </c>
      <c r="J38" s="343"/>
      <c r="K38" s="343"/>
      <c r="L38" s="343"/>
      <c r="M38" s="343"/>
      <c r="N38" s="468">
        <f>N7-N8</f>
        <v>18584.132999999998</v>
      </c>
      <c r="P38" s="350" t="s">
        <v>381</v>
      </c>
      <c r="Q38" s="343"/>
      <c r="R38" s="343"/>
      <c r="S38" s="343"/>
      <c r="T38" s="343"/>
      <c r="U38" s="468">
        <f>U7-U8</f>
        <v>98762.245999999999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70">
        <f>G6</f>
        <v>20.796909999999997</v>
      </c>
      <c r="I39" s="348" t="s">
        <v>83</v>
      </c>
      <c r="J39" s="349"/>
      <c r="K39" s="349"/>
      <c r="L39" s="349"/>
      <c r="M39" s="349"/>
      <c r="N39" s="470">
        <f>N6</f>
        <v>6896.2559999999994</v>
      </c>
      <c r="P39" s="348" t="s">
        <v>83</v>
      </c>
      <c r="Q39" s="349"/>
      <c r="R39" s="349"/>
      <c r="S39" s="349"/>
      <c r="T39" s="349"/>
      <c r="U39" s="470">
        <f>U6</f>
        <v>18261.563999999998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413</v>
      </c>
    </row>
    <row r="5" spans="2:6" ht="15" customHeight="1" x14ac:dyDescent="0.2">
      <c r="B5" s="920" t="s">
        <v>269</v>
      </c>
      <c r="C5" s="88" t="s">
        <v>78</v>
      </c>
      <c r="D5" s="919" t="s">
        <v>79</v>
      </c>
      <c r="E5" s="919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Solent and South Downs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14 data'!$C$24</f>
        <v>1.8859999999999998E-2</v>
      </c>
      <c r="D8" s="646">
        <f>'Section 14 data'!$D$24</f>
        <v>0.24386000000000002</v>
      </c>
      <c r="E8" s="202">
        <f>'Section 14 data'!$E$24</f>
        <v>29.81</v>
      </c>
      <c r="F8" s="647">
        <f>SUM(C8,D8)</f>
        <v>0.26272000000000001</v>
      </c>
    </row>
    <row r="9" spans="2:6" ht="15" customHeight="1" x14ac:dyDescent="0.2">
      <c r="B9" s="95" t="s">
        <v>341</v>
      </c>
      <c r="C9" s="645">
        <f>'Section 14 data'!$C$25</f>
        <v>6.2100000000000002E-3</v>
      </c>
      <c r="D9" s="646">
        <f>'Section 14 data'!$D$25</f>
        <v>0.48719000000000001</v>
      </c>
      <c r="E9" s="202">
        <f>'Section 14 data'!$E$25</f>
        <v>51.2</v>
      </c>
      <c r="F9" s="647">
        <f t="shared" ref="F9:F17" si="0">SUM(C9,D9)</f>
        <v>0.49340000000000001</v>
      </c>
    </row>
    <row r="10" spans="2:6" ht="15" customHeight="1" x14ac:dyDescent="0.2">
      <c r="B10" s="96" t="s">
        <v>342</v>
      </c>
      <c r="C10" s="645">
        <f>'Section 14 data'!$C$26</f>
        <v>5.9000000000000007E-3</v>
      </c>
      <c r="D10" s="646">
        <f>'Section 14 data'!$D$26</f>
        <v>1.2347900000000001</v>
      </c>
      <c r="E10" s="202">
        <f>'Section 14 data'!$E$26</f>
        <v>33.57</v>
      </c>
      <c r="F10" s="647">
        <f t="shared" si="0"/>
        <v>1.2406900000000001</v>
      </c>
    </row>
    <row r="11" spans="2:6" ht="15" customHeight="1" x14ac:dyDescent="0.2">
      <c r="B11" s="94" t="s">
        <v>343</v>
      </c>
      <c r="C11" s="645">
        <f>'Section 14 data'!$C$27</f>
        <v>8.0999999999999996E-3</v>
      </c>
      <c r="D11" s="646">
        <f>'Section 14 data'!$D$27</f>
        <v>0.40181</v>
      </c>
      <c r="E11" s="202">
        <f>'Section 14 data'!$E$27</f>
        <v>35.909999999999997</v>
      </c>
      <c r="F11" s="647">
        <f t="shared" si="0"/>
        <v>0.40991</v>
      </c>
    </row>
    <row r="12" spans="2:6" ht="15" customHeight="1" x14ac:dyDescent="0.2">
      <c r="B12" s="94" t="s">
        <v>344</v>
      </c>
      <c r="C12" s="645">
        <f>'Section 14 data'!$C$28</f>
        <v>4.632E-2</v>
      </c>
      <c r="D12" s="646">
        <f>'Section 14 data'!$D$28</f>
        <v>0.65637999999999996</v>
      </c>
      <c r="E12" s="202">
        <f>'Section 14 data'!$E$28</f>
        <v>24.73</v>
      </c>
      <c r="F12" s="647">
        <f t="shared" si="0"/>
        <v>0.70269999999999999</v>
      </c>
    </row>
    <row r="13" spans="2:6" ht="15" customHeight="1" x14ac:dyDescent="0.2">
      <c r="B13" s="94" t="s">
        <v>345</v>
      </c>
      <c r="C13" s="645">
        <f>'Section 14 data'!$C$29</f>
        <v>2.7829999999999997E-2</v>
      </c>
      <c r="D13" s="646">
        <f>'Section 14 data'!$D$29</f>
        <v>0.28936000000000001</v>
      </c>
      <c r="E13" s="202">
        <f>'Section 14 data'!$E$29</f>
        <v>31.69</v>
      </c>
      <c r="F13" s="647">
        <f t="shared" si="0"/>
        <v>0.31719000000000003</v>
      </c>
    </row>
    <row r="14" spans="2:6" ht="15" customHeight="1" x14ac:dyDescent="0.2">
      <c r="B14" s="94" t="s">
        <v>346</v>
      </c>
      <c r="C14" s="645">
        <f>'Section 14 data'!$C$30</f>
        <v>1.9620000000000002E-2</v>
      </c>
      <c r="D14" s="646">
        <f>'Section 14 data'!$D$30</f>
        <v>0.317</v>
      </c>
      <c r="E14" s="202">
        <f>'Section 14 data'!$E$30</f>
        <v>38.299999999999997</v>
      </c>
      <c r="F14" s="647">
        <f t="shared" si="0"/>
        <v>0.33662000000000003</v>
      </c>
    </row>
    <row r="15" spans="2:6" ht="15" customHeight="1" x14ac:dyDescent="0.2">
      <c r="B15" s="94" t="s">
        <v>347</v>
      </c>
      <c r="C15" s="645">
        <f>'Section 14 data'!$C$31</f>
        <v>4.7199999999999994E-3</v>
      </c>
      <c r="D15" s="646">
        <f>'Section 14 data'!$D$31</f>
        <v>0.12232</v>
      </c>
      <c r="E15" s="202">
        <f>'Section 14 data'!$E$31</f>
        <v>69.709999999999994</v>
      </c>
      <c r="F15" s="647">
        <f t="shared" si="0"/>
        <v>0.12703999999999999</v>
      </c>
    </row>
    <row r="16" spans="2:6" ht="15" customHeight="1" x14ac:dyDescent="0.2">
      <c r="B16" s="94" t="s">
        <v>270</v>
      </c>
      <c r="C16" s="645">
        <f>'Section 14 data'!$C$32</f>
        <v>2.6700000000000001E-3</v>
      </c>
      <c r="D16" s="646">
        <f>'Section 14 data'!$D$32</f>
        <v>0</v>
      </c>
      <c r="E16" s="202">
        <f>'Section 14 data'!$E$32</f>
        <v>0</v>
      </c>
      <c r="F16" s="647">
        <f t="shared" si="0"/>
        <v>2.6700000000000001E-3</v>
      </c>
    </row>
    <row r="17" spans="2:6" ht="15" customHeight="1" x14ac:dyDescent="0.2">
      <c r="B17" s="97" t="s">
        <v>80</v>
      </c>
      <c r="C17" s="648">
        <f>'Section 14 data'!$C$8</f>
        <v>0.14022000000000001</v>
      </c>
      <c r="D17" s="648">
        <f>'Section 14 data'!$D$8</f>
        <v>3.75271</v>
      </c>
      <c r="E17" s="318">
        <f>'Section 14 data'!$E$8</f>
        <v>16.52</v>
      </c>
      <c r="F17" s="648">
        <f t="shared" si="0"/>
        <v>3.8929299999999998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414</v>
      </c>
    </row>
    <row r="5" spans="2:6" ht="15" customHeight="1" x14ac:dyDescent="0.2">
      <c r="B5" s="836" t="s">
        <v>267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922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data'!$J$13</f>
        <v>0</v>
      </c>
      <c r="D8" s="638">
        <f>'Section 14 data'!$K$13</f>
        <v>0</v>
      </c>
      <c r="E8" s="202">
        <f>'Section 14 data'!$L$13</f>
        <v>0</v>
      </c>
      <c r="F8" s="633">
        <f>SUM(C8,D8)</f>
        <v>0</v>
      </c>
    </row>
    <row r="9" spans="2:6" ht="15" customHeight="1" x14ac:dyDescent="0.2">
      <c r="B9" s="82" t="s">
        <v>335</v>
      </c>
      <c r="C9" s="67">
        <f>'Section 14 data'!$J$14</f>
        <v>5.2999999999999999E-2</v>
      </c>
      <c r="D9" s="638">
        <f>'Section 14 data'!$K$14</f>
        <v>46.534999999999997</v>
      </c>
      <c r="E9" s="202">
        <f>'Section 14 data'!$L$14</f>
        <v>74.58</v>
      </c>
      <c r="F9" s="633">
        <f t="shared" ref="F9:F15" si="0">SUM(C9,D9)</f>
        <v>46.587999999999994</v>
      </c>
    </row>
    <row r="10" spans="2:6" ht="15" customHeight="1" x14ac:dyDescent="0.2">
      <c r="B10" s="81" t="s">
        <v>336</v>
      </c>
      <c r="C10" s="67">
        <f>'Section 14 data'!$J$15</f>
        <v>0.33200000000000002</v>
      </c>
      <c r="D10" s="638">
        <f>'Section 14 data'!$K$15</f>
        <v>268.57400000000001</v>
      </c>
      <c r="E10" s="202">
        <f>'Section 14 data'!$L$15</f>
        <v>30.021183110695411</v>
      </c>
      <c r="F10" s="633">
        <f t="shared" si="0"/>
        <v>268.90600000000001</v>
      </c>
    </row>
    <row r="11" spans="2:6" ht="15" customHeight="1" x14ac:dyDescent="0.2">
      <c r="B11" s="81" t="s">
        <v>337</v>
      </c>
      <c r="C11" s="67">
        <f>'Section 14 data'!$J$16</f>
        <v>1.784</v>
      </c>
      <c r="D11" s="638">
        <f>'Section 14 data'!$K$16</f>
        <v>169.62299999999999</v>
      </c>
      <c r="E11" s="202">
        <f>'Section 14 data'!$L$16</f>
        <v>31.690935677269344</v>
      </c>
      <c r="F11" s="633">
        <f t="shared" si="0"/>
        <v>171.40699999999998</v>
      </c>
    </row>
    <row r="12" spans="2:6" ht="15" customHeight="1" x14ac:dyDescent="0.2">
      <c r="B12" s="81" t="s">
        <v>338</v>
      </c>
      <c r="C12" s="67">
        <f>'Section 14 data'!$J$17</f>
        <v>2.2970000000000002</v>
      </c>
      <c r="D12" s="638">
        <f>'Section 14 data'!$K$17</f>
        <v>208.91200000000001</v>
      </c>
      <c r="E12" s="202">
        <f>'Section 14 data'!$L$17</f>
        <v>31.12</v>
      </c>
      <c r="F12" s="633">
        <f t="shared" si="0"/>
        <v>211.209</v>
      </c>
    </row>
    <row r="13" spans="2:6" ht="15" customHeight="1" x14ac:dyDescent="0.2">
      <c r="B13" s="81" t="s">
        <v>339</v>
      </c>
      <c r="C13" s="67">
        <f>'Section 14 data'!$J$18</f>
        <v>13.718</v>
      </c>
      <c r="D13" s="638">
        <f>'Section 14 data'!$K$18</f>
        <v>208.98</v>
      </c>
      <c r="E13" s="202">
        <f>'Section 14 data'!$L$18</f>
        <v>34.82</v>
      </c>
      <c r="F13" s="633">
        <f t="shared" si="0"/>
        <v>222.69799999999998</v>
      </c>
    </row>
    <row r="14" spans="2:6" ht="15" customHeight="1" x14ac:dyDescent="0.2">
      <c r="B14" s="81" t="s">
        <v>268</v>
      </c>
      <c r="C14" s="67">
        <f>'Section 14 data'!$J$19</f>
        <v>15.109</v>
      </c>
      <c r="D14" s="638">
        <f>'Section 14 data'!$K$19</f>
        <v>211.173</v>
      </c>
      <c r="E14" s="202">
        <f>'Section 14 data'!$L$19</f>
        <v>39.827811017553024</v>
      </c>
      <c r="F14" s="633">
        <f t="shared" si="0"/>
        <v>226.28200000000001</v>
      </c>
    </row>
    <row r="15" spans="2:6" ht="15" customHeight="1" x14ac:dyDescent="0.2">
      <c r="B15" s="83" t="s">
        <v>80</v>
      </c>
      <c r="C15" s="639">
        <f>'Section 14 data'!$J$8</f>
        <v>33.290999999999997</v>
      </c>
      <c r="D15" s="639">
        <f>'Section 14 data'!$K$8</f>
        <v>1113.796</v>
      </c>
      <c r="E15" s="318">
        <f>'Section 14 data'!$L$8</f>
        <v>15.9</v>
      </c>
      <c r="F15" s="640">
        <f t="shared" si="0"/>
        <v>1147.087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326</v>
      </c>
      <c r="C3" t="s">
        <v>415</v>
      </c>
    </row>
    <row r="5" spans="2:6" ht="15" customHeight="1" x14ac:dyDescent="0.2">
      <c r="B5" s="839" t="s">
        <v>269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840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14 data'!$J$24</f>
        <v>0.221</v>
      </c>
      <c r="D8" s="85">
        <f>'Section 14 data'!$K$24</f>
        <v>1.046</v>
      </c>
      <c r="E8" s="202">
        <f>'Section 14 data'!$L$24</f>
        <v>51.92</v>
      </c>
      <c r="F8" s="633">
        <f>SUM(C8,D8)</f>
        <v>1.2670000000000001</v>
      </c>
    </row>
    <row r="9" spans="2:6" ht="15" customHeight="1" x14ac:dyDescent="0.2">
      <c r="B9" s="79" t="s">
        <v>341</v>
      </c>
      <c r="C9" s="67">
        <f>'Section 14 data'!$J$25</f>
        <v>0.436</v>
      </c>
      <c r="D9" s="85">
        <f>'Section 14 data'!$K$25</f>
        <v>59.706000000000003</v>
      </c>
      <c r="E9" s="202">
        <f>'Section 14 data'!$L$25</f>
        <v>70.150000000000006</v>
      </c>
      <c r="F9" s="633">
        <f t="shared" ref="F9:F17" si="0">SUM(C9,D9)</f>
        <v>60.142000000000003</v>
      </c>
    </row>
    <row r="10" spans="2:6" ht="15" customHeight="1" x14ac:dyDescent="0.2">
      <c r="B10" s="80" t="s">
        <v>342</v>
      </c>
      <c r="C10" s="67">
        <f>'Section 14 data'!$J$26</f>
        <v>0.88800000000000001</v>
      </c>
      <c r="D10" s="85">
        <f>'Section 14 data'!$K$26</f>
        <v>240.00899999999999</v>
      </c>
      <c r="E10" s="202">
        <f>'Section 14 data'!$L$26</f>
        <v>34.17</v>
      </c>
      <c r="F10" s="633">
        <f t="shared" si="0"/>
        <v>240.89699999999999</v>
      </c>
    </row>
    <row r="11" spans="2:6" ht="15" customHeight="1" x14ac:dyDescent="0.2">
      <c r="B11" s="78" t="s">
        <v>343</v>
      </c>
      <c r="C11" s="67">
        <f>'Section 14 data'!$J$27</f>
        <v>1.35</v>
      </c>
      <c r="D11" s="85">
        <f>'Section 14 data'!$K$27</f>
        <v>136.35900000000001</v>
      </c>
      <c r="E11" s="202">
        <f>'Section 14 data'!$L$27</f>
        <v>42.63</v>
      </c>
      <c r="F11" s="633">
        <f t="shared" si="0"/>
        <v>137.709</v>
      </c>
    </row>
    <row r="12" spans="2:6" ht="15" customHeight="1" x14ac:dyDescent="0.2">
      <c r="B12" s="78" t="s">
        <v>344</v>
      </c>
      <c r="C12" s="67">
        <f>'Section 14 data'!$J$28</f>
        <v>15.173999999999999</v>
      </c>
      <c r="D12" s="85">
        <f>'Section 14 data'!$K$28</f>
        <v>320.048</v>
      </c>
      <c r="E12" s="202">
        <f>'Section 14 data'!$L$28</f>
        <v>25.84</v>
      </c>
      <c r="F12" s="633">
        <f t="shared" si="0"/>
        <v>335.22199999999998</v>
      </c>
    </row>
    <row r="13" spans="2:6" ht="15" customHeight="1" x14ac:dyDescent="0.2">
      <c r="B13" s="78" t="s">
        <v>345</v>
      </c>
      <c r="C13" s="67">
        <f>'Section 14 data'!$J$29</f>
        <v>9.7319999999999993</v>
      </c>
      <c r="D13" s="85">
        <f>'Section 14 data'!$K$29</f>
        <v>121.02</v>
      </c>
      <c r="E13" s="202">
        <f>'Section 14 data'!$L$29</f>
        <v>31.93</v>
      </c>
      <c r="F13" s="633">
        <f t="shared" si="0"/>
        <v>130.75200000000001</v>
      </c>
    </row>
    <row r="14" spans="2:6" ht="15" customHeight="1" x14ac:dyDescent="0.2">
      <c r="B14" s="78" t="s">
        <v>346</v>
      </c>
      <c r="C14" s="67">
        <f>'Section 14 data'!$J$30</f>
        <v>3.9940000000000002</v>
      </c>
      <c r="D14" s="85">
        <f>'Section 14 data'!$K$30</f>
        <v>188.191</v>
      </c>
      <c r="E14" s="202">
        <f>'Section 14 data'!$L$30</f>
        <v>36</v>
      </c>
      <c r="F14" s="633">
        <f t="shared" si="0"/>
        <v>192.185</v>
      </c>
    </row>
    <row r="15" spans="2:6" ht="15" customHeight="1" x14ac:dyDescent="0.2">
      <c r="B15" s="78" t="s">
        <v>347</v>
      </c>
      <c r="C15" s="67">
        <f>'Section 14 data'!$J$31</f>
        <v>0.78</v>
      </c>
      <c r="D15" s="85">
        <f>'Section 14 data'!$K$31</f>
        <v>47.415999999999997</v>
      </c>
      <c r="E15" s="202">
        <f>'Section 14 data'!$L$31</f>
        <v>56.29</v>
      </c>
      <c r="F15" s="633">
        <f t="shared" si="0"/>
        <v>48.195999999999998</v>
      </c>
    </row>
    <row r="16" spans="2:6" ht="15" customHeight="1" x14ac:dyDescent="0.2">
      <c r="B16" s="78" t="s">
        <v>270</v>
      </c>
      <c r="C16" s="67">
        <f>'Section 14 data'!$J$32</f>
        <v>0.71699999999999997</v>
      </c>
      <c r="D16" s="85">
        <f>'Section 14 data'!$K$32</f>
        <v>0</v>
      </c>
      <c r="E16" s="202">
        <f>'Section 14 data'!$L$32</f>
        <v>0</v>
      </c>
      <c r="F16" s="633">
        <f t="shared" si="0"/>
        <v>0.71699999999999997</v>
      </c>
    </row>
    <row r="17" spans="2:6" ht="15" customHeight="1" x14ac:dyDescent="0.2">
      <c r="B17" s="86" t="s">
        <v>80</v>
      </c>
      <c r="C17" s="87">
        <f>'Section 14 data'!$J$8</f>
        <v>33.290999999999997</v>
      </c>
      <c r="D17" s="87">
        <f>'Section 14 data'!$K$8</f>
        <v>1113.796</v>
      </c>
      <c r="E17" s="318">
        <f>'Section 14 data'!$L$8</f>
        <v>15.9</v>
      </c>
      <c r="F17" s="87">
        <f t="shared" si="0"/>
        <v>1147.087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431</v>
      </c>
    </row>
    <row r="5" spans="2:6" ht="15" customHeight="1" x14ac:dyDescent="0.2">
      <c r="B5" s="836" t="s">
        <v>267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922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data'!$Q$13</f>
        <v>0</v>
      </c>
      <c r="D8" s="638">
        <f>'Section 14 data'!$R$13</f>
        <v>0</v>
      </c>
      <c r="E8" s="643">
        <f>'Section 14 data'!$S$13</f>
        <v>0</v>
      </c>
      <c r="F8" s="633">
        <f>SUM(C8,D8)</f>
        <v>0</v>
      </c>
    </row>
    <row r="9" spans="2:6" ht="15" customHeight="1" x14ac:dyDescent="0.2">
      <c r="B9" s="82" t="s">
        <v>335</v>
      </c>
      <c r="C9" s="67">
        <f>'Section 14 data'!$Q$14</f>
        <v>13.942</v>
      </c>
      <c r="D9" s="638">
        <f>'Section 14 data'!$R$14</f>
        <v>1140.614</v>
      </c>
      <c r="E9" s="643">
        <f>'Section 14 data'!$S$14</f>
        <v>54.71</v>
      </c>
      <c r="F9" s="633">
        <f t="shared" ref="F9:F15" si="0">SUM(C9,D9)</f>
        <v>1154.556</v>
      </c>
    </row>
    <row r="10" spans="2:6" ht="15" customHeight="1" x14ac:dyDescent="0.2">
      <c r="B10" s="81" t="s">
        <v>336</v>
      </c>
      <c r="C10" s="67">
        <f>'Section 14 data'!$Q$15</f>
        <v>53.191000000000003</v>
      </c>
      <c r="D10" s="638">
        <f>'Section 14 data'!$R$15</f>
        <v>2462.8739999999998</v>
      </c>
      <c r="E10" s="643">
        <f>'Section 14 data'!$S$15</f>
        <v>37.411750380561656</v>
      </c>
      <c r="F10" s="633">
        <f t="shared" si="0"/>
        <v>2516.0649999999996</v>
      </c>
    </row>
    <row r="11" spans="2:6" ht="15" customHeight="1" x14ac:dyDescent="0.2">
      <c r="B11" s="81" t="s">
        <v>337</v>
      </c>
      <c r="C11" s="67">
        <f>'Section 14 data'!$Q$16</f>
        <v>21.428000000000001</v>
      </c>
      <c r="D11" s="638">
        <f>'Section 14 data'!$R$16</f>
        <v>402.28800000000001</v>
      </c>
      <c r="E11" s="643">
        <f>'Section 14 data'!$S$16</f>
        <v>31.863190078898302</v>
      </c>
      <c r="F11" s="633">
        <f t="shared" si="0"/>
        <v>423.71600000000001</v>
      </c>
    </row>
    <row r="12" spans="2:6" ht="15" customHeight="1" x14ac:dyDescent="0.2">
      <c r="B12" s="81" t="s">
        <v>338</v>
      </c>
      <c r="C12" s="67">
        <f>'Section 14 data'!$Q$17</f>
        <v>13.477</v>
      </c>
      <c r="D12" s="638">
        <f>'Section 14 data'!$R$17</f>
        <v>321.87099999999998</v>
      </c>
      <c r="E12" s="643">
        <f>'Section 14 data'!$S$17</f>
        <v>33.35</v>
      </c>
      <c r="F12" s="633">
        <f t="shared" si="0"/>
        <v>335.34799999999996</v>
      </c>
    </row>
    <row r="13" spans="2:6" ht="15" customHeight="1" x14ac:dyDescent="0.2">
      <c r="B13" s="81" t="s">
        <v>339</v>
      </c>
      <c r="C13" s="67">
        <f>'Section 14 data'!$Q$18</f>
        <v>35.658999999999999</v>
      </c>
      <c r="D13" s="638">
        <f>'Section 14 data'!$R$18</f>
        <v>2454.9520000000002</v>
      </c>
      <c r="E13" s="643">
        <f>'Section 14 data'!$S$18</f>
        <v>64.03</v>
      </c>
      <c r="F13" s="633">
        <f t="shared" si="0"/>
        <v>2490.6110000000003</v>
      </c>
    </row>
    <row r="14" spans="2:6" ht="15" customHeight="1" x14ac:dyDescent="0.2">
      <c r="B14" s="81" t="s">
        <v>268</v>
      </c>
      <c r="C14" s="67">
        <f>'Section 14 data'!$Q$19</f>
        <v>26.515999999999998</v>
      </c>
      <c r="D14" s="638">
        <f>'Section 14 data'!$R$19</f>
        <v>1750.5219999999999</v>
      </c>
      <c r="E14" s="643">
        <f>'Section 14 data'!$S$19</f>
        <v>56.650239452413345</v>
      </c>
      <c r="F14" s="633">
        <f t="shared" si="0"/>
        <v>1777.038</v>
      </c>
    </row>
    <row r="15" spans="2:6" ht="15" customHeight="1" x14ac:dyDescent="0.2">
      <c r="B15" s="83" t="s">
        <v>80</v>
      </c>
      <c r="C15" s="639">
        <f>'Section 14 data'!$Q$8</f>
        <v>164.21199999999999</v>
      </c>
      <c r="D15" s="639">
        <f>'Section 14 data'!$R$8</f>
        <v>8533.1200000000008</v>
      </c>
      <c r="E15" s="644">
        <f>'Section 14 data'!$S$8</f>
        <v>25.53</v>
      </c>
      <c r="F15" s="640">
        <f t="shared" si="0"/>
        <v>8697.3320000000003</v>
      </c>
    </row>
    <row r="17" spans="4:4" ht="15" customHeight="1" x14ac:dyDescent="0.2">
      <c r="D17" s="550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430</v>
      </c>
    </row>
    <row r="5" spans="2:6" ht="15" customHeight="1" x14ac:dyDescent="0.2">
      <c r="B5" s="839" t="s">
        <v>269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840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Solent and South Downs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4">
        <f>'Section 14 data'!$Q$24</f>
        <v>49.692999999999998</v>
      </c>
      <c r="D8" s="635">
        <f>'Section 14 data'!$R$24</f>
        <v>216.208</v>
      </c>
      <c r="E8" s="202">
        <f>'Section 14 data'!$S$24</f>
        <v>47.08</v>
      </c>
      <c r="F8" s="636">
        <f>SUM(C8,D8)</f>
        <v>265.90100000000001</v>
      </c>
    </row>
    <row r="9" spans="2:6" ht="15" customHeight="1" x14ac:dyDescent="0.2">
      <c r="B9" s="79" t="s">
        <v>341</v>
      </c>
      <c r="C9" s="634">
        <f>'Section 14 data'!$Q$25</f>
        <v>28.803999999999998</v>
      </c>
      <c r="D9" s="635">
        <f>'Section 14 data'!$R$25</f>
        <v>2448.71</v>
      </c>
      <c r="E9" s="202">
        <f>'Section 14 data'!$S$25</f>
        <v>62.78</v>
      </c>
      <c r="F9" s="636">
        <f t="shared" ref="F9:F17" si="0">SUM(C9,D9)</f>
        <v>2477.5140000000001</v>
      </c>
    </row>
    <row r="10" spans="2:6" ht="15" customHeight="1" x14ac:dyDescent="0.2">
      <c r="B10" s="80" t="s">
        <v>342</v>
      </c>
      <c r="C10" s="634">
        <f>'Section 14 data'!$Q$26</f>
        <v>15.311</v>
      </c>
      <c r="D10" s="635">
        <f>'Section 14 data'!$R$26</f>
        <v>4094.277</v>
      </c>
      <c r="E10" s="202">
        <f>'Section 14 data'!$S$26</f>
        <v>35.51</v>
      </c>
      <c r="F10" s="636">
        <f t="shared" si="0"/>
        <v>4109.5879999999997</v>
      </c>
    </row>
    <row r="11" spans="2:6" ht="15" customHeight="1" x14ac:dyDescent="0.2">
      <c r="B11" s="78" t="s">
        <v>343</v>
      </c>
      <c r="C11" s="634">
        <f>'Section 14 data'!$Q$27</f>
        <v>9.0009999999999994</v>
      </c>
      <c r="D11" s="635">
        <f>'Section 14 data'!$R$27</f>
        <v>761.60299999999995</v>
      </c>
      <c r="E11" s="202">
        <f>'Section 14 data'!$S$27</f>
        <v>39.53</v>
      </c>
      <c r="F11" s="636">
        <f t="shared" si="0"/>
        <v>770.60399999999993</v>
      </c>
    </row>
    <row r="12" spans="2:6" ht="15" customHeight="1" x14ac:dyDescent="0.2">
      <c r="B12" s="78" t="s">
        <v>344</v>
      </c>
      <c r="C12" s="634">
        <f>'Section 14 data'!$Q$28</f>
        <v>45.389000000000003</v>
      </c>
      <c r="D12" s="635">
        <f>'Section 14 data'!$R$28</f>
        <v>724.23599999999999</v>
      </c>
      <c r="E12" s="202">
        <f>'Section 14 data'!$S$28</f>
        <v>27.09</v>
      </c>
      <c r="F12" s="636">
        <f t="shared" si="0"/>
        <v>769.625</v>
      </c>
    </row>
    <row r="13" spans="2:6" ht="15" customHeight="1" x14ac:dyDescent="0.2">
      <c r="B13" s="78" t="s">
        <v>345</v>
      </c>
      <c r="C13" s="634">
        <f>'Section 14 data'!$Q$29</f>
        <v>12.439</v>
      </c>
      <c r="D13" s="635">
        <f>'Section 14 data'!$R$29</f>
        <v>163.315</v>
      </c>
      <c r="E13" s="202">
        <f>'Section 14 data'!$S$29</f>
        <v>31.93</v>
      </c>
      <c r="F13" s="636">
        <f t="shared" si="0"/>
        <v>175.75399999999999</v>
      </c>
    </row>
    <row r="14" spans="2:6" ht="15" customHeight="1" x14ac:dyDescent="0.2">
      <c r="B14" s="78" t="s">
        <v>346</v>
      </c>
      <c r="C14" s="634">
        <f>'Section 14 data'!$Q$30</f>
        <v>3.1629999999999998</v>
      </c>
      <c r="D14" s="635">
        <f>'Section 14 data'!$R$30</f>
        <v>110.538</v>
      </c>
      <c r="E14" s="202">
        <f>'Section 14 data'!$S$30</f>
        <v>34.090000000000003</v>
      </c>
      <c r="F14" s="636">
        <f t="shared" si="0"/>
        <v>113.70099999999999</v>
      </c>
    </row>
    <row r="15" spans="2:6" ht="15" customHeight="1" x14ac:dyDescent="0.2">
      <c r="B15" s="78" t="s">
        <v>347</v>
      </c>
      <c r="C15" s="634">
        <f>'Section 14 data'!$Q$31</f>
        <v>0.30399999999999999</v>
      </c>
      <c r="D15" s="635">
        <f>'Section 14 data'!$R$31</f>
        <v>14.234</v>
      </c>
      <c r="E15" s="202">
        <f>'Section 14 data'!$S$31</f>
        <v>57.59</v>
      </c>
      <c r="F15" s="636">
        <f t="shared" si="0"/>
        <v>14.538</v>
      </c>
    </row>
    <row r="16" spans="2:6" ht="15" customHeight="1" x14ac:dyDescent="0.2">
      <c r="B16" s="78" t="s">
        <v>270</v>
      </c>
      <c r="C16" s="634">
        <f>'Section 14 data'!$Q$32</f>
        <v>0.109</v>
      </c>
      <c r="D16" s="635">
        <f>'Section 14 data'!$R$32</f>
        <v>0</v>
      </c>
      <c r="E16" s="202">
        <f>'Section 14 data'!$S$32</f>
        <v>0</v>
      </c>
      <c r="F16" s="636">
        <f t="shared" si="0"/>
        <v>0.109</v>
      </c>
    </row>
    <row r="17" spans="2:6" ht="15" customHeight="1" x14ac:dyDescent="0.2">
      <c r="B17" s="72" t="s">
        <v>80</v>
      </c>
      <c r="C17" s="87">
        <f>'Section 14 data'!$Q$8</f>
        <v>164.21199999999999</v>
      </c>
      <c r="D17" s="87">
        <f>'Section 14 data'!$R$8</f>
        <v>8533.1200000000008</v>
      </c>
      <c r="E17" s="318">
        <f>'Section 14 data'!$S$8</f>
        <v>25.53</v>
      </c>
      <c r="F17" s="87">
        <f t="shared" si="0"/>
        <v>8697.3320000000003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426</v>
      </c>
      <c r="C3" t="s">
        <v>416</v>
      </c>
    </row>
    <row r="5" spans="2:12" ht="15" customHeight="1" x14ac:dyDescent="0.2">
      <c r="B5" s="843" t="s">
        <v>376</v>
      </c>
      <c r="C5" s="911" t="s">
        <v>390</v>
      </c>
      <c r="D5" s="911"/>
      <c r="E5" s="911"/>
      <c r="F5" s="903"/>
      <c r="H5" s="843" t="s">
        <v>376</v>
      </c>
      <c r="I5" s="791" t="s">
        <v>274</v>
      </c>
      <c r="J5" s="862"/>
      <c r="K5" s="862"/>
      <c r="L5" s="790"/>
    </row>
    <row r="6" spans="2:12" ht="60" customHeight="1" x14ac:dyDescent="0.2">
      <c r="B6" s="923"/>
      <c r="C6" s="13" t="s">
        <v>78</v>
      </c>
      <c r="D6" s="924" t="s">
        <v>79</v>
      </c>
      <c r="E6" s="924"/>
      <c r="F6" s="30" t="s">
        <v>275</v>
      </c>
      <c r="H6" s="923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3"/>
      <c r="C7" s="31" t="s">
        <v>81</v>
      </c>
      <c r="D7" s="31" t="s">
        <v>81</v>
      </c>
      <c r="E7" s="12" t="s">
        <v>82</v>
      </c>
      <c r="F7" s="32" t="s">
        <v>81</v>
      </c>
      <c r="H7" s="923"/>
      <c r="I7" s="303" t="s">
        <v>81</v>
      </c>
      <c r="J7" s="36" t="s">
        <v>81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Solent and South Downs</v>
      </c>
      <c r="C9" s="57">
        <f>'Section 14 data'!C8</f>
        <v>0.14022000000000001</v>
      </c>
      <c r="D9" s="57">
        <f>'Section 14 data'!D8</f>
        <v>3.75271</v>
      </c>
      <c r="E9" s="58">
        <f>'Section 14 data'!$E$8</f>
        <v>16.52</v>
      </c>
      <c r="F9" s="76">
        <f>SUM(C9,D9)</f>
        <v>3.8929299999999998</v>
      </c>
      <c r="G9" s="25"/>
      <c r="H9" s="28" t="str">
        <f>Index!$B$4</f>
        <v>Solent and South Downs</v>
      </c>
      <c r="I9" s="59">
        <f>'Section 14 data'!$G$7</f>
        <v>93.393150000000006</v>
      </c>
      <c r="J9" s="60">
        <f>'Section 14 data'!$G$5</f>
        <v>114.28462999999999</v>
      </c>
      <c r="K9" s="43">
        <f>IF(I9=0,0,100*F9/I9)</f>
        <v>4.1683249788662229</v>
      </c>
      <c r="L9" s="61">
        <f>IF(J9=0,0,100*F9/J9)</f>
        <v>3.4063460677083177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43" t="s">
        <v>376</v>
      </c>
      <c r="C5" s="911" t="s">
        <v>393</v>
      </c>
      <c r="D5" s="911"/>
      <c r="E5" s="911"/>
      <c r="F5" s="903"/>
      <c r="G5" s="25"/>
      <c r="H5" s="843" t="s">
        <v>376</v>
      </c>
      <c r="I5" s="791" t="s">
        <v>282</v>
      </c>
      <c r="J5" s="862"/>
      <c r="K5" s="862"/>
      <c r="L5" s="790"/>
    </row>
    <row r="6" spans="2:12" ht="60" customHeight="1" x14ac:dyDescent="0.2">
      <c r="B6" s="925"/>
      <c r="C6" s="13" t="s">
        <v>78</v>
      </c>
      <c r="D6" s="924" t="s">
        <v>79</v>
      </c>
      <c r="E6" s="924"/>
      <c r="F6" s="30" t="s">
        <v>275</v>
      </c>
      <c r="G6" s="25"/>
      <c r="H6" s="925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5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5"/>
      <c r="I7" s="303" t="s">
        <v>325</v>
      </c>
      <c r="J7" s="36" t="s">
        <v>325</v>
      </c>
      <c r="K7" s="304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Solent and South Downs</v>
      </c>
      <c r="C9" s="67">
        <f>'Section 14 data'!$J$8</f>
        <v>33.290999999999997</v>
      </c>
      <c r="D9" s="67">
        <f>'Section 14 data'!$K$8</f>
        <v>1113.796</v>
      </c>
      <c r="E9" s="58">
        <f>'Section 14 data'!$L$8</f>
        <v>15.9</v>
      </c>
      <c r="F9" s="77">
        <f>SUM(C9,D9)</f>
        <v>1147.087</v>
      </c>
      <c r="G9" s="25"/>
      <c r="H9" s="28" t="str">
        <f>Index!$B$4</f>
        <v>Solent and South Downs</v>
      </c>
      <c r="I9" s="68">
        <f>'Section 14 data'!$N$7</f>
        <v>21854.725999999999</v>
      </c>
      <c r="J9" s="43">
        <f>'Section 14 data'!$N$5</f>
        <v>28762.093000000001</v>
      </c>
      <c r="K9" s="43">
        <f>IF(I9=0,0,100*F9/I9)</f>
        <v>5.2486908323627581</v>
      </c>
      <c r="L9" s="61">
        <f>IF(J9=0,0,100*F9/J9)</f>
        <v>3.988190289211567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395</v>
      </c>
      <c r="C3" t="s">
        <v>418</v>
      </c>
    </row>
    <row r="5" spans="2:12" ht="15" customHeight="1" x14ac:dyDescent="0.2">
      <c r="B5" s="843" t="s">
        <v>380</v>
      </c>
      <c r="C5" s="911" t="s">
        <v>394</v>
      </c>
      <c r="D5" s="911"/>
      <c r="E5" s="911"/>
      <c r="F5" s="903"/>
      <c r="G5" s="25"/>
      <c r="H5" s="843" t="s">
        <v>380</v>
      </c>
      <c r="I5" s="791" t="s">
        <v>284</v>
      </c>
      <c r="J5" s="862"/>
      <c r="K5" s="862"/>
      <c r="L5" s="790"/>
    </row>
    <row r="6" spans="2:12" ht="60" customHeight="1" x14ac:dyDescent="0.2">
      <c r="B6" s="925"/>
      <c r="C6" s="13" t="s">
        <v>78</v>
      </c>
      <c r="D6" s="924" t="s">
        <v>79</v>
      </c>
      <c r="E6" s="924"/>
      <c r="F6" s="30" t="s">
        <v>275</v>
      </c>
      <c r="G6" s="25"/>
      <c r="H6" s="925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45" customHeight="1" x14ac:dyDescent="0.2">
      <c r="B7" s="925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5"/>
      <c r="I7" s="303" t="s">
        <v>271</v>
      </c>
      <c r="J7" s="36" t="s">
        <v>271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Solent and South Downs</v>
      </c>
      <c r="C9" s="67">
        <f>'Section 14 data'!$Q$8</f>
        <v>164.21199999999999</v>
      </c>
      <c r="D9" s="67">
        <f>'Section 14 data'!$R$8</f>
        <v>8533.1200000000008</v>
      </c>
      <c r="E9" s="771">
        <f>'Section 14 data'!$S$8</f>
        <v>25.53</v>
      </c>
      <c r="F9" s="77">
        <f>SUM(C9,D9)</f>
        <v>8697.3320000000003</v>
      </c>
      <c r="G9" s="652"/>
      <c r="H9" s="653" t="str">
        <f>Index!$B$4</f>
        <v>Solent and South Downs</v>
      </c>
      <c r="I9" s="68">
        <f>'Section 14 data'!$U$7</f>
        <v>108875.016</v>
      </c>
      <c r="J9" s="43">
        <f>'Section 14 data'!$U$5</f>
        <v>127563.79300000001</v>
      </c>
      <c r="K9" s="654">
        <f>IF(I9=0,0,100*F9/I9)</f>
        <v>7.9883634643966444</v>
      </c>
      <c r="L9" s="655">
        <f>IF(J9=0,0,100*F9/J9)</f>
        <v>6.8180255505572811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646</v>
      </c>
      <c r="C3" t="s">
        <v>622</v>
      </c>
    </row>
    <row r="5" spans="2:6" ht="15" customHeight="1" x14ac:dyDescent="0.2">
      <c r="B5" s="917" t="s">
        <v>267</v>
      </c>
      <c r="C5" s="88" t="s">
        <v>78</v>
      </c>
      <c r="D5" s="919" t="s">
        <v>79</v>
      </c>
      <c r="E5" s="919"/>
      <c r="F5" s="89" t="s">
        <v>80</v>
      </c>
    </row>
    <row r="6" spans="2:6" ht="30" customHeight="1" x14ac:dyDescent="0.2">
      <c r="B6" s="918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Solent and South Downs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15 data'!$C$13</f>
        <v>2.9769999999999998E-2</v>
      </c>
      <c r="D8" s="650">
        <f>'Section 15 data'!$D$13</f>
        <v>8.1099999999999992E-3</v>
      </c>
      <c r="E8" s="202">
        <f>'Section 15 data'!$E$13</f>
        <v>85.3</v>
      </c>
      <c r="F8" s="651">
        <f>SUM(C8,D8)</f>
        <v>3.7879999999999997E-2</v>
      </c>
    </row>
    <row r="9" spans="2:6" ht="15" customHeight="1" x14ac:dyDescent="0.2">
      <c r="B9" s="100" t="s">
        <v>335</v>
      </c>
      <c r="C9" s="649">
        <f>'Section 15 data'!$C$14</f>
        <v>2.896E-2</v>
      </c>
      <c r="D9" s="650">
        <f>'Section 15 data'!$D$14</f>
        <v>1.74E-3</v>
      </c>
      <c r="E9" s="202">
        <f>'Section 15 data'!$E$14</f>
        <v>70.760000000000005</v>
      </c>
      <c r="F9" s="651">
        <f t="shared" ref="F9:F15" si="0">SUM(C9,D9)</f>
        <v>3.0699999999999998E-2</v>
      </c>
    </row>
    <row r="10" spans="2:6" ht="15" customHeight="1" x14ac:dyDescent="0.2">
      <c r="B10" s="99" t="s">
        <v>336</v>
      </c>
      <c r="C10" s="649">
        <f>'Section 15 data'!$C$15</f>
        <v>5.5129999999999998E-2</v>
      </c>
      <c r="D10" s="650">
        <f>'Section 15 data'!$D$15</f>
        <v>0.36348000000000003</v>
      </c>
      <c r="E10" s="202">
        <f>'Section 15 data'!$E$15</f>
        <v>30.378791489375896</v>
      </c>
      <c r="F10" s="651">
        <f t="shared" si="0"/>
        <v>0.41861000000000004</v>
      </c>
    </row>
    <row r="11" spans="2:6" ht="15" customHeight="1" x14ac:dyDescent="0.2">
      <c r="B11" s="99" t="s">
        <v>337</v>
      </c>
      <c r="C11" s="649">
        <f>'Section 15 data'!$C$16</f>
        <v>0.13090000000000002</v>
      </c>
      <c r="D11" s="650">
        <f>'Section 15 data'!$D$16</f>
        <v>1.01132</v>
      </c>
      <c r="E11" s="202">
        <f>'Section 15 data'!$E$16</f>
        <v>26.36940002485364</v>
      </c>
      <c r="F11" s="651">
        <f t="shared" si="0"/>
        <v>1.14222</v>
      </c>
    </row>
    <row r="12" spans="2:6" ht="15" customHeight="1" x14ac:dyDescent="0.2">
      <c r="B12" s="99" t="s">
        <v>338</v>
      </c>
      <c r="C12" s="649">
        <f>'Section 15 data'!$C$17</f>
        <v>5.8450000000000002E-2</v>
      </c>
      <c r="D12" s="650">
        <f>'Section 15 data'!$D$17</f>
        <v>0.13886999999999999</v>
      </c>
      <c r="E12" s="202">
        <f>'Section 15 data'!$E$17</f>
        <v>68.7</v>
      </c>
      <c r="F12" s="651">
        <f t="shared" si="0"/>
        <v>0.19732</v>
      </c>
    </row>
    <row r="13" spans="2:6" ht="15" customHeight="1" x14ac:dyDescent="0.2">
      <c r="B13" s="99" t="s">
        <v>339</v>
      </c>
      <c r="C13" s="649">
        <f>'Section 15 data'!$C$18</f>
        <v>2.273E-2</v>
      </c>
      <c r="D13" s="650">
        <f>'Section 15 data'!$D$18</f>
        <v>0</v>
      </c>
      <c r="E13" s="202">
        <f>'Section 15 data'!$E$18</f>
        <v>0</v>
      </c>
      <c r="F13" s="651">
        <f t="shared" si="0"/>
        <v>2.273E-2</v>
      </c>
    </row>
    <row r="14" spans="2:6" ht="15" customHeight="1" x14ac:dyDescent="0.2">
      <c r="B14" s="99" t="s">
        <v>268</v>
      </c>
      <c r="C14" s="649">
        <f>'Section 15 data'!$C$19</f>
        <v>4.45E-3</v>
      </c>
      <c r="D14" s="650">
        <f>'Section 15 data'!$D$19</f>
        <v>0</v>
      </c>
      <c r="E14" s="202">
        <f>'Section 15 data'!$E$19</f>
        <v>0</v>
      </c>
      <c r="F14" s="651">
        <f t="shared" si="0"/>
        <v>4.45E-3</v>
      </c>
    </row>
    <row r="15" spans="2:6" ht="15" customHeight="1" x14ac:dyDescent="0.2">
      <c r="B15" s="101" t="s">
        <v>80</v>
      </c>
      <c r="C15" s="102">
        <f>'Section 15 data'!$C$8</f>
        <v>0.33038999999999996</v>
      </c>
      <c r="D15" s="102">
        <f>'Section 15 data'!$D$8</f>
        <v>1.52352</v>
      </c>
      <c r="E15" s="318">
        <f>'Section 15 data'!$E$8</f>
        <v>19.39</v>
      </c>
      <c r="F15" s="102">
        <f t="shared" si="0"/>
        <v>1.8539099999999999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3" t="s">
        <v>641</v>
      </c>
      <c r="C3" s="804"/>
      <c r="D3" s="804"/>
      <c r="E3" s="804"/>
      <c r="F3" s="804"/>
      <c r="G3" s="804"/>
      <c r="I3" s="803" t="s">
        <v>643</v>
      </c>
      <c r="J3" s="804"/>
      <c r="K3" s="804"/>
      <c r="L3" s="804"/>
      <c r="M3" s="804"/>
      <c r="N3" s="804"/>
      <c r="P3" s="803" t="s">
        <v>642</v>
      </c>
      <c r="Q3" s="804"/>
      <c r="R3" s="804"/>
      <c r="S3" s="804"/>
      <c r="T3" s="804"/>
      <c r="U3" s="804"/>
    </row>
    <row r="4" spans="2:21" ht="13.5" thickBot="1" x14ac:dyDescent="0.25">
      <c r="B4" s="441"/>
      <c r="C4" s="441" t="s">
        <v>78</v>
      </c>
      <c r="D4" s="441" t="s">
        <v>308</v>
      </c>
      <c r="E4" s="461" t="s">
        <v>82</v>
      </c>
      <c r="F4" s="441" t="s">
        <v>309</v>
      </c>
      <c r="G4" s="441" t="s">
        <v>486</v>
      </c>
      <c r="I4" s="441"/>
      <c r="J4" s="441" t="s">
        <v>78</v>
      </c>
      <c r="K4" s="441" t="s">
        <v>308</v>
      </c>
      <c r="L4" s="461" t="s">
        <v>82</v>
      </c>
      <c r="M4" s="441" t="s">
        <v>309</v>
      </c>
      <c r="N4" s="441" t="s">
        <v>486</v>
      </c>
      <c r="P4" s="441"/>
      <c r="Q4" s="441" t="s">
        <v>78</v>
      </c>
      <c r="R4" s="441" t="s">
        <v>308</v>
      </c>
      <c r="S4" s="461" t="s">
        <v>82</v>
      </c>
      <c r="T4" s="441" t="s">
        <v>309</v>
      </c>
      <c r="U4" s="441" t="s">
        <v>486</v>
      </c>
    </row>
    <row r="5" spans="2:21" x14ac:dyDescent="0.2">
      <c r="B5" s="344" t="s">
        <v>106</v>
      </c>
      <c r="C5" s="345">
        <v>21.131790000000002</v>
      </c>
      <c r="D5" s="345">
        <v>93.152839999999998</v>
      </c>
      <c r="E5" s="462">
        <v>1.5</v>
      </c>
      <c r="F5" s="465">
        <f>D5*E5/100</f>
        <v>1.3972926000000001</v>
      </c>
      <c r="G5" s="466">
        <f>C5+D5</f>
        <v>114.28462999999999</v>
      </c>
      <c r="I5" s="344" t="s">
        <v>106</v>
      </c>
      <c r="J5" s="345">
        <v>5741.1769999999997</v>
      </c>
      <c r="K5" s="345">
        <v>23020.916000000001</v>
      </c>
      <c r="L5" s="462">
        <v>3.18</v>
      </c>
      <c r="M5" s="465">
        <f>K5*L5/100</f>
        <v>732.06512880000014</v>
      </c>
      <c r="N5" s="466">
        <f>J5+K5</f>
        <v>28762.093000000001</v>
      </c>
      <c r="P5" s="344" t="s">
        <v>106</v>
      </c>
      <c r="Q5" s="345">
        <v>18891.375</v>
      </c>
      <c r="R5" s="345">
        <v>108672.41800000001</v>
      </c>
      <c r="S5" s="462">
        <v>3.26</v>
      </c>
      <c r="T5" s="465">
        <f>R5*S5/100</f>
        <v>3542.7208267999999</v>
      </c>
      <c r="U5" s="466">
        <f>Q5+R5</f>
        <v>127563.79300000001</v>
      </c>
    </row>
    <row r="6" spans="2:21" x14ac:dyDescent="0.2">
      <c r="B6" s="346" t="s">
        <v>92</v>
      </c>
      <c r="C6" s="343">
        <v>7.6618399999999998</v>
      </c>
      <c r="D6" s="343">
        <v>13.135069999999999</v>
      </c>
      <c r="E6" s="463">
        <v>5.31</v>
      </c>
      <c r="F6" s="467">
        <f>D6*E6/100</f>
        <v>0.69747221699999984</v>
      </c>
      <c r="G6" s="468">
        <f>C6+D6</f>
        <v>20.796909999999997</v>
      </c>
      <c r="I6" s="346" t="s">
        <v>92</v>
      </c>
      <c r="J6" s="343">
        <v>2183.2530000000002</v>
      </c>
      <c r="K6" s="343">
        <v>4713.0029999999997</v>
      </c>
      <c r="L6" s="463">
        <v>6.44</v>
      </c>
      <c r="M6" s="467">
        <f>K6*L6/100</f>
        <v>303.51739320000001</v>
      </c>
      <c r="N6" s="468">
        <f>J6+K6</f>
        <v>6896.2559999999994</v>
      </c>
      <c r="P6" s="346" t="s">
        <v>92</v>
      </c>
      <c r="Q6" s="343">
        <v>6295.808</v>
      </c>
      <c r="R6" s="343">
        <v>11965.755999999999</v>
      </c>
      <c r="S6" s="463">
        <v>9.36</v>
      </c>
      <c r="T6" s="467">
        <f>R6*S6/100</f>
        <v>1119.9947615999999</v>
      </c>
      <c r="U6" s="468">
        <f>Q6+R6</f>
        <v>18261.563999999998</v>
      </c>
    </row>
    <row r="7" spans="2:21" x14ac:dyDescent="0.2">
      <c r="B7" s="347" t="s">
        <v>105</v>
      </c>
      <c r="C7" s="343">
        <v>13.469959999999999</v>
      </c>
      <c r="D7" s="343">
        <v>79.923190000000005</v>
      </c>
      <c r="E7" s="463">
        <v>1.91</v>
      </c>
      <c r="F7" s="467">
        <f>D7*E7/100</f>
        <v>1.526532929</v>
      </c>
      <c r="G7" s="468">
        <f>C7+D7</f>
        <v>93.393150000000006</v>
      </c>
      <c r="I7" s="347" t="s">
        <v>105</v>
      </c>
      <c r="J7" s="343">
        <v>3557.924</v>
      </c>
      <c r="K7" s="343">
        <v>18296.802</v>
      </c>
      <c r="L7" s="463">
        <v>3.74</v>
      </c>
      <c r="M7" s="467">
        <f>K7*L7/100</f>
        <v>684.30039480000005</v>
      </c>
      <c r="N7" s="468">
        <f>J7+K7</f>
        <v>21854.725999999999</v>
      </c>
      <c r="P7" s="347" t="s">
        <v>105</v>
      </c>
      <c r="Q7" s="343">
        <v>12595.567999999999</v>
      </c>
      <c r="R7" s="343">
        <v>96279.448000000004</v>
      </c>
      <c r="S7" s="463">
        <v>3.61</v>
      </c>
      <c r="T7" s="467">
        <f>R7*S7/100</f>
        <v>3475.6880728000001</v>
      </c>
      <c r="U7" s="468">
        <f>Q7+R7</f>
        <v>108875.016</v>
      </c>
    </row>
    <row r="8" spans="2:21" ht="13.5" thickBot="1" x14ac:dyDescent="0.25">
      <c r="B8" s="348" t="s">
        <v>94</v>
      </c>
      <c r="C8" s="349">
        <v>5.36287</v>
      </c>
      <c r="D8" s="349">
        <v>14.03899</v>
      </c>
      <c r="E8" s="464">
        <v>6.43</v>
      </c>
      <c r="F8" s="469">
        <f>D8*E8/100</f>
        <v>0.90270705699999998</v>
      </c>
      <c r="G8" s="470">
        <f>C8+D8</f>
        <v>19.401859999999999</v>
      </c>
      <c r="I8" s="348" t="s">
        <v>94</v>
      </c>
      <c r="J8" s="349">
        <v>1663.5640000000001</v>
      </c>
      <c r="K8" s="349">
        <v>6146.5060000000003</v>
      </c>
      <c r="L8" s="464">
        <v>8.7200000000000006</v>
      </c>
      <c r="M8" s="469">
        <f>K8*L8/100</f>
        <v>535.97532320000005</v>
      </c>
      <c r="N8" s="470">
        <f>J8+K8</f>
        <v>7810.0700000000006</v>
      </c>
      <c r="P8" s="348" t="s">
        <v>94</v>
      </c>
      <c r="Q8" s="349">
        <v>4901.0240000000003</v>
      </c>
      <c r="R8" s="349">
        <v>6730.5429999999997</v>
      </c>
      <c r="S8" s="464">
        <v>8.59</v>
      </c>
      <c r="T8" s="469">
        <f>R8*S8/100</f>
        <v>578.15364369999998</v>
      </c>
      <c r="U8" s="470">
        <f>Q8+R8</f>
        <v>11631.566999999999</v>
      </c>
    </row>
    <row r="11" spans="2:21" ht="38.25" customHeight="1" x14ac:dyDescent="0.2">
      <c r="B11" s="803" t="s">
        <v>658</v>
      </c>
      <c r="C11" s="804"/>
      <c r="D11" s="804"/>
      <c r="E11" s="804"/>
      <c r="F11" s="804"/>
      <c r="G11" s="804"/>
      <c r="I11" s="803" t="s">
        <v>659</v>
      </c>
      <c r="J11" s="804"/>
      <c r="K11" s="804"/>
      <c r="L11" s="804"/>
      <c r="M11" s="804"/>
      <c r="N11" s="804"/>
      <c r="P11" s="803" t="s">
        <v>660</v>
      </c>
      <c r="Q11" s="804"/>
      <c r="R11" s="804"/>
      <c r="S11" s="804"/>
      <c r="T11" s="804"/>
      <c r="U11" s="804"/>
    </row>
    <row r="12" spans="2:21" ht="13.5" thickBot="1" x14ac:dyDescent="0.25">
      <c r="B12" s="441"/>
      <c r="C12" s="441" t="s">
        <v>78</v>
      </c>
      <c r="D12" s="441" t="s">
        <v>308</v>
      </c>
      <c r="E12" s="461" t="s">
        <v>82</v>
      </c>
      <c r="F12" s="441" t="s">
        <v>309</v>
      </c>
      <c r="G12" s="441" t="s">
        <v>486</v>
      </c>
      <c r="I12" s="441"/>
      <c r="J12" s="441" t="s">
        <v>78</v>
      </c>
      <c r="K12" s="441" t="s">
        <v>308</v>
      </c>
      <c r="L12" s="461" t="s">
        <v>82</v>
      </c>
      <c r="M12" s="441" t="s">
        <v>309</v>
      </c>
      <c r="N12" s="441" t="s">
        <v>486</v>
      </c>
      <c r="P12" s="441"/>
      <c r="Q12" s="441" t="s">
        <v>78</v>
      </c>
      <c r="R12" s="441" t="s">
        <v>308</v>
      </c>
      <c r="S12" s="461" t="s">
        <v>82</v>
      </c>
      <c r="T12" s="441" t="s">
        <v>309</v>
      </c>
      <c r="U12" s="441" t="s">
        <v>486</v>
      </c>
    </row>
    <row r="13" spans="2:21" x14ac:dyDescent="0.2">
      <c r="B13" s="344" t="s">
        <v>119</v>
      </c>
      <c r="C13" s="345">
        <v>0.14508000000000001</v>
      </c>
      <c r="D13" s="345">
        <v>0.28138000000000002</v>
      </c>
      <c r="E13" s="462">
        <v>29.35</v>
      </c>
      <c r="F13" s="465">
        <f t="shared" ref="F13:F19" si="0">D13*E13/100</f>
        <v>8.2585030000000004E-2</v>
      </c>
      <c r="G13" s="466">
        <f t="shared" ref="G13:G19" si="1">C13+D13</f>
        <v>0.42646000000000006</v>
      </c>
      <c r="I13" s="344" t="s">
        <v>119</v>
      </c>
      <c r="J13" s="345">
        <v>0</v>
      </c>
      <c r="K13" s="345">
        <v>4.6139999999999999</v>
      </c>
      <c r="L13" s="462">
        <v>78.23</v>
      </c>
      <c r="M13" s="465">
        <f t="shared" ref="M13:M19" si="2">K13*L13/100</f>
        <v>3.6095321999999999</v>
      </c>
      <c r="N13" s="466">
        <f t="shared" ref="N13:N19" si="3">J13+K13</f>
        <v>4.6139999999999999</v>
      </c>
      <c r="P13" s="344" t="s">
        <v>119</v>
      </c>
      <c r="Q13" s="345">
        <v>0</v>
      </c>
      <c r="R13" s="345">
        <v>18.346</v>
      </c>
      <c r="S13" s="462">
        <v>63.75</v>
      </c>
      <c r="T13" s="465">
        <f t="shared" ref="T13:T19" si="4">R13*S13/100</f>
        <v>11.695575000000002</v>
      </c>
      <c r="U13" s="466">
        <f t="shared" ref="U13:U19" si="5">Q13+R13</f>
        <v>18.346</v>
      </c>
    </row>
    <row r="14" spans="2:21" x14ac:dyDescent="0.2">
      <c r="B14" s="346" t="s">
        <v>120</v>
      </c>
      <c r="C14" s="343">
        <v>4.8060000000000005E-2</v>
      </c>
      <c r="D14" s="343">
        <v>0.49151</v>
      </c>
      <c r="E14" s="463">
        <v>19.649999999999999</v>
      </c>
      <c r="F14" s="467">
        <f t="shared" si="0"/>
        <v>9.6581714999999999E-2</v>
      </c>
      <c r="G14" s="468">
        <f t="shared" si="1"/>
        <v>0.53956999999999999</v>
      </c>
      <c r="I14" s="346" t="s">
        <v>120</v>
      </c>
      <c r="J14" s="343">
        <v>0.52900000000000003</v>
      </c>
      <c r="K14" s="343">
        <v>16.670000000000002</v>
      </c>
      <c r="L14" s="463">
        <v>31.43</v>
      </c>
      <c r="M14" s="467">
        <f t="shared" si="2"/>
        <v>5.2393810000000007</v>
      </c>
      <c r="N14" s="468">
        <f t="shared" si="3"/>
        <v>17.199000000000002</v>
      </c>
      <c r="P14" s="346" t="s">
        <v>120</v>
      </c>
      <c r="Q14" s="343">
        <v>110.071</v>
      </c>
      <c r="R14" s="343">
        <v>973.64599999999996</v>
      </c>
      <c r="S14" s="463">
        <v>28.14</v>
      </c>
      <c r="T14" s="467">
        <f t="shared" si="4"/>
        <v>273.9839844</v>
      </c>
      <c r="U14" s="468">
        <f t="shared" si="5"/>
        <v>1083.7169999999999</v>
      </c>
    </row>
    <row r="15" spans="2:21" x14ac:dyDescent="0.2">
      <c r="B15" s="347" t="s">
        <v>121</v>
      </c>
      <c r="C15" s="343">
        <v>0.17282</v>
      </c>
      <c r="D15" s="343">
        <v>1.6117699999999999</v>
      </c>
      <c r="E15" s="463">
        <v>21.344499211777116</v>
      </c>
      <c r="F15" s="467">
        <f t="shared" si="0"/>
        <v>0.34402423494566003</v>
      </c>
      <c r="G15" s="468">
        <f t="shared" si="1"/>
        <v>1.7845899999999999</v>
      </c>
      <c r="I15" s="347" t="s">
        <v>121</v>
      </c>
      <c r="J15" s="343">
        <v>6.899</v>
      </c>
      <c r="K15" s="343">
        <v>271.66300000000001</v>
      </c>
      <c r="L15" s="463">
        <v>20.328465787836755</v>
      </c>
      <c r="M15" s="467">
        <f t="shared" si="2"/>
        <v>55.224920013210969</v>
      </c>
      <c r="N15" s="468">
        <f t="shared" si="3"/>
        <v>278.56200000000001</v>
      </c>
      <c r="P15" s="347" t="s">
        <v>121</v>
      </c>
      <c r="Q15" s="343">
        <v>730.49199999999996</v>
      </c>
      <c r="R15" s="343">
        <v>1867.414</v>
      </c>
      <c r="S15" s="463">
        <v>17.252825014653105</v>
      </c>
      <c r="T15" s="467">
        <f t="shared" si="4"/>
        <v>322.18166971913411</v>
      </c>
      <c r="U15" s="468">
        <f t="shared" si="5"/>
        <v>2597.9059999999999</v>
      </c>
    </row>
    <row r="16" spans="2:21" x14ac:dyDescent="0.2">
      <c r="B16" s="347" t="s">
        <v>122</v>
      </c>
      <c r="C16" s="343">
        <v>0.22405</v>
      </c>
      <c r="D16" s="343">
        <v>1.3624499999999999</v>
      </c>
      <c r="E16" s="463">
        <v>19.793711327171589</v>
      </c>
      <c r="F16" s="467">
        <f t="shared" si="0"/>
        <v>0.26967941997704931</v>
      </c>
      <c r="G16" s="468">
        <f t="shared" si="1"/>
        <v>1.5865</v>
      </c>
      <c r="I16" s="347" t="s">
        <v>122</v>
      </c>
      <c r="J16" s="343">
        <v>33.667999999999999</v>
      </c>
      <c r="K16" s="343">
        <v>342.67700000000002</v>
      </c>
      <c r="L16" s="463">
        <v>26.929093327395421</v>
      </c>
      <c r="M16" s="467">
        <f t="shared" si="2"/>
        <v>92.279809141518811</v>
      </c>
      <c r="N16" s="468">
        <f t="shared" si="3"/>
        <v>376.34500000000003</v>
      </c>
      <c r="P16" s="347" t="s">
        <v>122</v>
      </c>
      <c r="Q16" s="343">
        <v>174.14599999999999</v>
      </c>
      <c r="R16" s="343">
        <v>756.55799999999999</v>
      </c>
      <c r="S16" s="463">
        <v>17.912102269039774</v>
      </c>
      <c r="T16" s="467">
        <f t="shared" si="4"/>
        <v>135.51544268460194</v>
      </c>
      <c r="U16" s="468">
        <f t="shared" si="5"/>
        <v>930.70399999999995</v>
      </c>
    </row>
    <row r="17" spans="2:21" x14ac:dyDescent="0.2">
      <c r="B17" s="347" t="s">
        <v>123</v>
      </c>
      <c r="C17" s="343">
        <v>0.34788999999999998</v>
      </c>
      <c r="D17" s="343">
        <v>1.6480999999999999</v>
      </c>
      <c r="E17" s="463">
        <v>16.53</v>
      </c>
      <c r="F17" s="467">
        <f t="shared" si="0"/>
        <v>0.27243093000000002</v>
      </c>
      <c r="G17" s="468">
        <f t="shared" si="1"/>
        <v>1.9959899999999999</v>
      </c>
      <c r="I17" s="347" t="s">
        <v>123</v>
      </c>
      <c r="J17" s="343">
        <v>59.113</v>
      </c>
      <c r="K17" s="343">
        <v>698.10400000000004</v>
      </c>
      <c r="L17" s="463">
        <v>17.79</v>
      </c>
      <c r="M17" s="467">
        <f t="shared" si="2"/>
        <v>124.19270160000001</v>
      </c>
      <c r="N17" s="468">
        <f t="shared" si="3"/>
        <v>757.2170000000001</v>
      </c>
      <c r="P17" s="347" t="s">
        <v>123</v>
      </c>
      <c r="Q17" s="343">
        <v>204.48</v>
      </c>
      <c r="R17" s="343">
        <v>553.03300000000002</v>
      </c>
      <c r="S17" s="463">
        <v>15.58</v>
      </c>
      <c r="T17" s="467">
        <f t="shared" si="4"/>
        <v>86.162541400000009</v>
      </c>
      <c r="U17" s="468">
        <f t="shared" si="5"/>
        <v>757.51300000000003</v>
      </c>
    </row>
    <row r="18" spans="2:21" x14ac:dyDescent="0.2">
      <c r="B18" s="347" t="s">
        <v>124</v>
      </c>
      <c r="C18" s="343">
        <v>0.32615</v>
      </c>
      <c r="D18" s="343">
        <v>3.81575</v>
      </c>
      <c r="E18" s="463">
        <v>14.49</v>
      </c>
      <c r="F18" s="467">
        <f t="shared" si="0"/>
        <v>0.55290217499999994</v>
      </c>
      <c r="G18" s="468">
        <f t="shared" si="1"/>
        <v>4.1418999999999997</v>
      </c>
      <c r="I18" s="347" t="s">
        <v>124</v>
      </c>
      <c r="J18" s="343">
        <v>66.599999999999994</v>
      </c>
      <c r="K18" s="343">
        <v>1907.874</v>
      </c>
      <c r="L18" s="463">
        <v>15.39</v>
      </c>
      <c r="M18" s="467">
        <f t="shared" si="2"/>
        <v>293.62180860000001</v>
      </c>
      <c r="N18" s="468">
        <f t="shared" si="3"/>
        <v>1974.4739999999999</v>
      </c>
      <c r="P18" s="347" t="s">
        <v>124</v>
      </c>
      <c r="Q18" s="343">
        <v>201.405</v>
      </c>
      <c r="R18" s="343">
        <v>1307.1220000000001</v>
      </c>
      <c r="S18" s="463">
        <v>24.08</v>
      </c>
      <c r="T18" s="467">
        <f t="shared" si="4"/>
        <v>314.75497759999996</v>
      </c>
      <c r="U18" s="468">
        <f t="shared" si="5"/>
        <v>1508.527</v>
      </c>
    </row>
    <row r="19" spans="2:21" ht="13.5" thickBot="1" x14ac:dyDescent="0.25">
      <c r="B19" s="348" t="s">
        <v>125</v>
      </c>
      <c r="C19" s="349">
        <v>4.0988199999999999</v>
      </c>
      <c r="D19" s="349">
        <v>4.8280200000000004</v>
      </c>
      <c r="E19" s="464">
        <v>12.735783913257348</v>
      </c>
      <c r="F19" s="469">
        <f t="shared" si="0"/>
        <v>0.61488619448884752</v>
      </c>
      <c r="G19" s="470">
        <f t="shared" si="1"/>
        <v>8.9268400000000003</v>
      </c>
      <c r="I19" s="348" t="s">
        <v>125</v>
      </c>
      <c r="J19" s="349">
        <v>1496.7550000000001</v>
      </c>
      <c r="K19" s="349">
        <v>2904.9029999999998</v>
      </c>
      <c r="L19" s="464">
        <v>16.077670222804276</v>
      </c>
      <c r="M19" s="469">
        <f t="shared" si="2"/>
        <v>467.04072463234809</v>
      </c>
      <c r="N19" s="470">
        <f t="shared" si="3"/>
        <v>4401.6579999999994</v>
      </c>
      <c r="P19" s="348" t="s">
        <v>125</v>
      </c>
      <c r="Q19" s="349">
        <v>3480.43</v>
      </c>
      <c r="R19" s="349">
        <v>1254.423</v>
      </c>
      <c r="S19" s="464">
        <v>11.91446162066508</v>
      </c>
      <c r="T19" s="469">
        <f t="shared" si="4"/>
        <v>149.45774689579551</v>
      </c>
      <c r="U19" s="470">
        <f t="shared" si="5"/>
        <v>4734.8530000000001</v>
      </c>
    </row>
    <row r="22" spans="2:21" ht="38.25" customHeight="1" x14ac:dyDescent="0.2">
      <c r="B22" s="803" t="s">
        <v>661</v>
      </c>
      <c r="C22" s="804"/>
      <c r="D22" s="804"/>
      <c r="E22" s="804"/>
      <c r="F22" s="804"/>
      <c r="G22" s="804"/>
      <c r="I22" s="803" t="s">
        <v>662</v>
      </c>
      <c r="J22" s="804"/>
      <c r="K22" s="804"/>
      <c r="L22" s="804"/>
      <c r="M22" s="804"/>
      <c r="N22" s="804"/>
      <c r="P22" s="803" t="s">
        <v>663</v>
      </c>
      <c r="Q22" s="804"/>
      <c r="R22" s="804"/>
      <c r="S22" s="804"/>
      <c r="T22" s="804"/>
      <c r="U22" s="804"/>
    </row>
    <row r="23" spans="2:21" ht="13.5" thickBot="1" x14ac:dyDescent="0.25">
      <c r="B23" s="441"/>
      <c r="C23" s="441" t="s">
        <v>78</v>
      </c>
      <c r="D23" s="441" t="s">
        <v>308</v>
      </c>
      <c r="E23" s="461" t="s">
        <v>82</v>
      </c>
      <c r="F23" s="441" t="s">
        <v>309</v>
      </c>
      <c r="G23" s="441" t="s">
        <v>486</v>
      </c>
      <c r="I23" s="441"/>
      <c r="J23" s="441" t="s">
        <v>78</v>
      </c>
      <c r="K23" s="441" t="s">
        <v>308</v>
      </c>
      <c r="L23" s="461" t="s">
        <v>82</v>
      </c>
      <c r="M23" s="441" t="s">
        <v>309</v>
      </c>
      <c r="N23" s="441" t="s">
        <v>486</v>
      </c>
      <c r="P23" s="441"/>
      <c r="Q23" s="441" t="s">
        <v>78</v>
      </c>
      <c r="R23" s="441" t="s">
        <v>308</v>
      </c>
      <c r="S23" s="461" t="s">
        <v>82</v>
      </c>
      <c r="T23" s="441" t="s">
        <v>309</v>
      </c>
      <c r="U23" s="441" t="s">
        <v>486</v>
      </c>
    </row>
    <row r="24" spans="2:21" x14ac:dyDescent="0.2">
      <c r="B24" s="344" t="s">
        <v>127</v>
      </c>
      <c r="C24" s="345">
        <v>0.22115000000000001</v>
      </c>
      <c r="D24" s="345">
        <v>0.62219000000000002</v>
      </c>
      <c r="E24" s="462">
        <v>19.07</v>
      </c>
      <c r="F24" s="465">
        <f t="shared" ref="F24:F32" si="6">D24*E24/100</f>
        <v>0.11865163300000001</v>
      </c>
      <c r="G24" s="466">
        <f t="shared" ref="G24:G32" si="7">C24+D24</f>
        <v>0.84333999999999998</v>
      </c>
      <c r="I24" s="344" t="s">
        <v>127</v>
      </c>
      <c r="J24" s="345">
        <v>1.353</v>
      </c>
      <c r="K24" s="345">
        <v>6.6539999999999999</v>
      </c>
      <c r="L24" s="462">
        <v>42.5</v>
      </c>
      <c r="M24" s="465">
        <f t="shared" ref="M24:M32" si="8">K24*L24/100</f>
        <v>2.82795</v>
      </c>
      <c r="N24" s="466">
        <f t="shared" ref="N24:N32" si="9">J24+K24</f>
        <v>8.0069999999999997</v>
      </c>
      <c r="P24" s="344" t="s">
        <v>127</v>
      </c>
      <c r="Q24" s="345">
        <v>274.24099999999999</v>
      </c>
      <c r="R24" s="345">
        <v>752.24699999999996</v>
      </c>
      <c r="S24" s="462">
        <v>35.11</v>
      </c>
      <c r="T24" s="465">
        <f t="shared" ref="T24:T32" si="10">R24*S24/100</f>
        <v>264.11392169999999</v>
      </c>
      <c r="U24" s="466">
        <f t="shared" ref="U24:U32" si="11">Q24+R24</f>
        <v>1026.4879999999998</v>
      </c>
    </row>
    <row r="25" spans="2:21" x14ac:dyDescent="0.2">
      <c r="B25" s="346" t="s">
        <v>128</v>
      </c>
      <c r="C25" s="343">
        <v>0.13985</v>
      </c>
      <c r="D25" s="343">
        <v>0.24356999999999998</v>
      </c>
      <c r="E25" s="463">
        <v>19.809999999999999</v>
      </c>
      <c r="F25" s="467">
        <f t="shared" si="6"/>
        <v>4.8251216999999992E-2</v>
      </c>
      <c r="G25" s="468">
        <f t="shared" si="7"/>
        <v>0.38341999999999998</v>
      </c>
      <c r="I25" s="346" t="s">
        <v>128</v>
      </c>
      <c r="J25" s="343">
        <v>5.6459999999999999</v>
      </c>
      <c r="K25" s="343">
        <v>13.090999999999999</v>
      </c>
      <c r="L25" s="463">
        <v>24.71</v>
      </c>
      <c r="M25" s="467">
        <f t="shared" si="8"/>
        <v>3.2347861</v>
      </c>
      <c r="N25" s="468">
        <f t="shared" si="9"/>
        <v>18.736999999999998</v>
      </c>
      <c r="P25" s="346" t="s">
        <v>128</v>
      </c>
      <c r="Q25" s="343">
        <v>583.51099999999997</v>
      </c>
      <c r="R25" s="343">
        <v>764.69299999999998</v>
      </c>
      <c r="S25" s="463">
        <v>21.34</v>
      </c>
      <c r="T25" s="467">
        <f t="shared" si="10"/>
        <v>163.18548619999999</v>
      </c>
      <c r="U25" s="468">
        <f t="shared" si="11"/>
        <v>1348.204</v>
      </c>
    </row>
    <row r="26" spans="2:21" x14ac:dyDescent="0.2">
      <c r="B26" s="346" t="s">
        <v>129</v>
      </c>
      <c r="C26" s="343">
        <v>4.9779999999999998E-2</v>
      </c>
      <c r="D26" s="343">
        <v>0.68855999999999995</v>
      </c>
      <c r="E26" s="463">
        <v>24.5</v>
      </c>
      <c r="F26" s="467">
        <f t="shared" si="6"/>
        <v>0.16869719999999996</v>
      </c>
      <c r="G26" s="468">
        <f t="shared" si="7"/>
        <v>0.73834</v>
      </c>
      <c r="I26" s="346" t="s">
        <v>129</v>
      </c>
      <c r="J26" s="343">
        <v>6.9640000000000004</v>
      </c>
      <c r="K26" s="343">
        <v>54.698999999999998</v>
      </c>
      <c r="L26" s="463">
        <v>22.92</v>
      </c>
      <c r="M26" s="467">
        <f t="shared" si="8"/>
        <v>12.537010800000001</v>
      </c>
      <c r="N26" s="468">
        <f t="shared" si="9"/>
        <v>61.662999999999997</v>
      </c>
      <c r="P26" s="346" t="s">
        <v>129</v>
      </c>
      <c r="Q26" s="343">
        <v>110.711</v>
      </c>
      <c r="R26" s="343">
        <v>873.36400000000003</v>
      </c>
      <c r="S26" s="463">
        <v>19.690000000000001</v>
      </c>
      <c r="T26" s="467">
        <f t="shared" si="10"/>
        <v>171.96537160000003</v>
      </c>
      <c r="U26" s="468">
        <f t="shared" si="11"/>
        <v>984.07500000000005</v>
      </c>
    </row>
    <row r="27" spans="2:21" x14ac:dyDescent="0.2">
      <c r="B27" s="346" t="s">
        <v>130</v>
      </c>
      <c r="C27" s="343">
        <v>0.15199000000000001</v>
      </c>
      <c r="D27" s="343">
        <v>0.90964999999999996</v>
      </c>
      <c r="E27" s="463">
        <v>27.63</v>
      </c>
      <c r="F27" s="467">
        <f t="shared" si="6"/>
        <v>0.25133629499999999</v>
      </c>
      <c r="G27" s="468">
        <f t="shared" si="7"/>
        <v>1.0616399999999999</v>
      </c>
      <c r="I27" s="346" t="s">
        <v>130</v>
      </c>
      <c r="J27" s="343">
        <v>34.86</v>
      </c>
      <c r="K27" s="343">
        <v>98.978999999999999</v>
      </c>
      <c r="L27" s="463">
        <v>27.49</v>
      </c>
      <c r="M27" s="467">
        <f t="shared" si="8"/>
        <v>27.209327099999999</v>
      </c>
      <c r="N27" s="468">
        <f t="shared" si="9"/>
        <v>133.839</v>
      </c>
      <c r="P27" s="346" t="s">
        <v>130</v>
      </c>
      <c r="Q27" s="343">
        <v>221.715</v>
      </c>
      <c r="R27" s="343">
        <v>671.93799999999999</v>
      </c>
      <c r="S27" s="463">
        <v>28.28</v>
      </c>
      <c r="T27" s="467">
        <f t="shared" si="10"/>
        <v>190.02406640000001</v>
      </c>
      <c r="U27" s="468">
        <f t="shared" si="11"/>
        <v>893.65300000000002</v>
      </c>
    </row>
    <row r="28" spans="2:21" x14ac:dyDescent="0.2">
      <c r="B28" s="346" t="s">
        <v>131</v>
      </c>
      <c r="C28" s="343">
        <v>3.5413000000000001</v>
      </c>
      <c r="D28" s="343">
        <v>1.42378</v>
      </c>
      <c r="E28" s="463">
        <v>19.48</v>
      </c>
      <c r="F28" s="467">
        <f t="shared" si="6"/>
        <v>0.27735234400000003</v>
      </c>
      <c r="G28" s="468">
        <f t="shared" si="7"/>
        <v>4.9650800000000004</v>
      </c>
      <c r="I28" s="346" t="s">
        <v>131</v>
      </c>
      <c r="J28" s="343">
        <v>1324.14</v>
      </c>
      <c r="K28" s="343">
        <v>452.74599999999998</v>
      </c>
      <c r="L28" s="463">
        <v>22.5</v>
      </c>
      <c r="M28" s="467">
        <f t="shared" si="8"/>
        <v>101.86785</v>
      </c>
      <c r="N28" s="468">
        <f t="shared" si="9"/>
        <v>1776.886</v>
      </c>
      <c r="P28" s="346" t="s">
        <v>131</v>
      </c>
      <c r="Q28" s="343">
        <v>3455.442</v>
      </c>
      <c r="R28" s="343">
        <v>1171.8699999999999</v>
      </c>
      <c r="S28" s="463">
        <v>23.21</v>
      </c>
      <c r="T28" s="467">
        <f t="shared" si="10"/>
        <v>271.99102699999997</v>
      </c>
      <c r="U28" s="468">
        <f t="shared" si="11"/>
        <v>4627.3119999999999</v>
      </c>
    </row>
    <row r="29" spans="2:21" x14ac:dyDescent="0.2">
      <c r="B29" s="346" t="s">
        <v>132</v>
      </c>
      <c r="C29" s="343">
        <v>0.39027000000000001</v>
      </c>
      <c r="D29" s="343">
        <v>1.8405899999999999</v>
      </c>
      <c r="E29" s="463">
        <v>16.45</v>
      </c>
      <c r="F29" s="467">
        <f t="shared" si="6"/>
        <v>0.30277705499999996</v>
      </c>
      <c r="G29" s="468">
        <f t="shared" si="7"/>
        <v>2.2308599999999998</v>
      </c>
      <c r="I29" s="346" t="s">
        <v>132</v>
      </c>
      <c r="J29" s="343">
        <v>133.51499999999999</v>
      </c>
      <c r="K29" s="343">
        <v>747.19</v>
      </c>
      <c r="L29" s="463">
        <v>23.22</v>
      </c>
      <c r="M29" s="467">
        <f t="shared" si="8"/>
        <v>173.49751800000001</v>
      </c>
      <c r="N29" s="468">
        <f t="shared" si="9"/>
        <v>880.70500000000004</v>
      </c>
      <c r="P29" s="346" t="s">
        <v>132</v>
      </c>
      <c r="Q29" s="343">
        <v>173.215</v>
      </c>
      <c r="R29" s="343">
        <v>833.18499999999995</v>
      </c>
      <c r="S29" s="463">
        <v>23.86</v>
      </c>
      <c r="T29" s="467">
        <f t="shared" si="10"/>
        <v>198.79794099999998</v>
      </c>
      <c r="U29" s="468">
        <f t="shared" si="11"/>
        <v>1006.4</v>
      </c>
    </row>
    <row r="30" spans="2:21" x14ac:dyDescent="0.2">
      <c r="B30" s="346" t="s">
        <v>133</v>
      </c>
      <c r="C30" s="343">
        <v>0.6868200000000001</v>
      </c>
      <c r="D30" s="343">
        <v>4.3486099999999999</v>
      </c>
      <c r="E30" s="463">
        <v>12.82</v>
      </c>
      <c r="F30" s="467">
        <f t="shared" si="6"/>
        <v>0.55749180199999993</v>
      </c>
      <c r="G30" s="468">
        <f t="shared" si="7"/>
        <v>5.0354299999999999</v>
      </c>
      <c r="I30" s="346" t="s">
        <v>133</v>
      </c>
      <c r="J30" s="343">
        <v>117.075</v>
      </c>
      <c r="K30" s="343">
        <v>1849.693</v>
      </c>
      <c r="L30" s="463">
        <v>12.7</v>
      </c>
      <c r="M30" s="467">
        <f t="shared" si="8"/>
        <v>234.911011</v>
      </c>
      <c r="N30" s="468">
        <f t="shared" si="9"/>
        <v>1966.768</v>
      </c>
      <c r="P30" s="346" t="s">
        <v>133</v>
      </c>
      <c r="Q30" s="343">
        <v>71.695999999999998</v>
      </c>
      <c r="R30" s="343">
        <v>1047.797</v>
      </c>
      <c r="S30" s="463">
        <v>11.91</v>
      </c>
      <c r="T30" s="467">
        <f t="shared" si="10"/>
        <v>124.79262270000001</v>
      </c>
      <c r="U30" s="468">
        <f t="shared" si="11"/>
        <v>1119.4929999999999</v>
      </c>
    </row>
    <row r="31" spans="2:21" x14ac:dyDescent="0.2">
      <c r="B31" s="346" t="s">
        <v>134</v>
      </c>
      <c r="C31" s="343">
        <v>0.14984999999999998</v>
      </c>
      <c r="D31" s="343">
        <v>2.8243299999999998</v>
      </c>
      <c r="E31" s="463">
        <v>15.36</v>
      </c>
      <c r="F31" s="467">
        <f t="shared" si="6"/>
        <v>0.43381708799999996</v>
      </c>
      <c r="G31" s="468">
        <f t="shared" si="7"/>
        <v>2.9741799999999996</v>
      </c>
      <c r="I31" s="346" t="s">
        <v>134</v>
      </c>
      <c r="J31" s="343">
        <v>34.677999999999997</v>
      </c>
      <c r="K31" s="343">
        <v>1886.347</v>
      </c>
      <c r="L31" s="463">
        <v>14.88</v>
      </c>
      <c r="M31" s="467">
        <f t="shared" si="8"/>
        <v>280.68843360000005</v>
      </c>
      <c r="N31" s="468">
        <f t="shared" si="9"/>
        <v>1921.0250000000001</v>
      </c>
      <c r="P31" s="346" t="s">
        <v>134</v>
      </c>
      <c r="Q31" s="343">
        <v>9.5389999999999997</v>
      </c>
      <c r="R31" s="343">
        <v>510.12099999999998</v>
      </c>
      <c r="S31" s="463">
        <v>14.73</v>
      </c>
      <c r="T31" s="467">
        <f t="shared" si="10"/>
        <v>75.140823300000008</v>
      </c>
      <c r="U31" s="468">
        <f t="shared" si="11"/>
        <v>519.66</v>
      </c>
    </row>
    <row r="32" spans="2:21" ht="13.5" thickBot="1" x14ac:dyDescent="0.25">
      <c r="B32" s="348" t="s">
        <v>135</v>
      </c>
      <c r="C32" s="349">
        <v>3.1850000000000003E-2</v>
      </c>
      <c r="D32" s="349">
        <v>1.13771</v>
      </c>
      <c r="E32" s="464">
        <v>30.75</v>
      </c>
      <c r="F32" s="469">
        <f t="shared" si="6"/>
        <v>0.349845825</v>
      </c>
      <c r="G32" s="470">
        <f t="shared" si="7"/>
        <v>1.1695599999999999</v>
      </c>
      <c r="I32" s="348" t="s">
        <v>135</v>
      </c>
      <c r="J32" s="349">
        <v>5.3360000000000003</v>
      </c>
      <c r="K32" s="349">
        <v>1037.1079999999999</v>
      </c>
      <c r="L32" s="464">
        <v>36.11</v>
      </c>
      <c r="M32" s="469">
        <f t="shared" si="8"/>
        <v>374.49969879999998</v>
      </c>
      <c r="N32" s="470">
        <f t="shared" si="9"/>
        <v>1042.444</v>
      </c>
      <c r="P32" s="348" t="s">
        <v>135</v>
      </c>
      <c r="Q32" s="349">
        <v>0.95399999999999996</v>
      </c>
      <c r="R32" s="349">
        <v>105.32899999999999</v>
      </c>
      <c r="S32" s="464">
        <v>30.16</v>
      </c>
      <c r="T32" s="469">
        <f t="shared" si="10"/>
        <v>31.767226399999998</v>
      </c>
      <c r="U32" s="470">
        <f t="shared" si="11"/>
        <v>106.28299999999999</v>
      </c>
    </row>
    <row r="35" spans="2:21" ht="29.25" customHeight="1" x14ac:dyDescent="0.2">
      <c r="B35" s="803" t="s">
        <v>382</v>
      </c>
      <c r="C35" s="804"/>
      <c r="D35" s="804"/>
      <c r="E35" s="804"/>
      <c r="F35" s="804"/>
      <c r="G35" s="804"/>
      <c r="I35" s="803" t="s">
        <v>383</v>
      </c>
      <c r="J35" s="804"/>
      <c r="K35" s="804"/>
      <c r="L35" s="804"/>
      <c r="M35" s="804"/>
      <c r="N35" s="804"/>
      <c r="P35" s="803" t="s">
        <v>384</v>
      </c>
      <c r="Q35" s="804"/>
      <c r="R35" s="804"/>
      <c r="S35" s="804"/>
      <c r="T35" s="804"/>
      <c r="U35" s="804"/>
    </row>
    <row r="36" spans="2:21" ht="39" thickBot="1" x14ac:dyDescent="0.25">
      <c r="B36" s="441"/>
      <c r="C36" s="441"/>
      <c r="D36" s="441"/>
      <c r="E36" s="441"/>
      <c r="F36" s="441"/>
      <c r="G36" s="342" t="s">
        <v>477</v>
      </c>
      <c r="I36" s="441"/>
      <c r="J36" s="441"/>
      <c r="K36" s="441"/>
      <c r="L36" s="441"/>
      <c r="M36" s="441"/>
      <c r="N36" s="342" t="s">
        <v>488</v>
      </c>
      <c r="P36" s="441"/>
      <c r="Q36" s="441"/>
      <c r="R36" s="441"/>
      <c r="S36" s="441"/>
      <c r="T36" s="441"/>
      <c r="U36" s="342" t="s">
        <v>478</v>
      </c>
    </row>
    <row r="37" spans="2:21" x14ac:dyDescent="0.2">
      <c r="B37" s="344" t="s">
        <v>94</v>
      </c>
      <c r="C37" s="345"/>
      <c r="D37" s="345"/>
      <c r="E37" s="345"/>
      <c r="F37" s="345"/>
      <c r="G37" s="466">
        <f>G8</f>
        <v>19.401859999999999</v>
      </c>
      <c r="I37" s="344" t="s">
        <v>94</v>
      </c>
      <c r="J37" s="345"/>
      <c r="K37" s="345"/>
      <c r="L37" s="345"/>
      <c r="M37" s="345"/>
      <c r="N37" s="466">
        <f>N8</f>
        <v>7810.0700000000006</v>
      </c>
      <c r="P37" s="344" t="s">
        <v>94</v>
      </c>
      <c r="Q37" s="345"/>
      <c r="R37" s="345"/>
      <c r="S37" s="345"/>
      <c r="T37" s="345"/>
      <c r="U37" s="466">
        <f>U8</f>
        <v>11631.566999999999</v>
      </c>
    </row>
    <row r="38" spans="2:21" ht="38.25" x14ac:dyDescent="0.2">
      <c r="B38" s="350" t="s">
        <v>381</v>
      </c>
      <c r="C38" s="343"/>
      <c r="D38" s="343"/>
      <c r="E38" s="343"/>
      <c r="F38" s="343"/>
      <c r="G38" s="468">
        <f>G7-G8</f>
        <v>73.991290000000006</v>
      </c>
      <c r="I38" s="350" t="s">
        <v>381</v>
      </c>
      <c r="J38" s="343"/>
      <c r="K38" s="343"/>
      <c r="L38" s="343"/>
      <c r="M38" s="343"/>
      <c r="N38" s="468">
        <f>N7-N8</f>
        <v>14044.655999999999</v>
      </c>
      <c r="P38" s="350" t="s">
        <v>381</v>
      </c>
      <c r="Q38" s="343"/>
      <c r="R38" s="343"/>
      <c r="S38" s="343"/>
      <c r="T38" s="343"/>
      <c r="U38" s="468">
        <f>U7-U8</f>
        <v>97243.449000000008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70">
        <f>G6</f>
        <v>20.796909999999997</v>
      </c>
      <c r="I39" s="348" t="s">
        <v>83</v>
      </c>
      <c r="J39" s="349"/>
      <c r="K39" s="349"/>
      <c r="L39" s="349"/>
      <c r="M39" s="349"/>
      <c r="N39" s="470">
        <f>N6</f>
        <v>6896.2559999999994</v>
      </c>
      <c r="P39" s="348" t="s">
        <v>83</v>
      </c>
      <c r="Q39" s="349"/>
      <c r="R39" s="349"/>
      <c r="S39" s="349"/>
      <c r="T39" s="349"/>
      <c r="U39" s="470">
        <f>U6</f>
        <v>18261.563999999998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647</v>
      </c>
      <c r="C3" t="s">
        <v>623</v>
      </c>
    </row>
    <row r="5" spans="2:6" ht="15" customHeight="1" x14ac:dyDescent="0.2">
      <c r="B5" s="920" t="s">
        <v>269</v>
      </c>
      <c r="C5" s="88" t="s">
        <v>78</v>
      </c>
      <c r="D5" s="919" t="s">
        <v>79</v>
      </c>
      <c r="E5" s="919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Solent and South Downs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15 data'!$C$24</f>
        <v>2.0289999999999999E-2</v>
      </c>
      <c r="D8" s="646">
        <f>'Section 15 data'!$D$24</f>
        <v>8.1099999999999992E-3</v>
      </c>
      <c r="E8" s="202">
        <f>'Section 15 data'!$E$24</f>
        <v>85.3</v>
      </c>
      <c r="F8" s="647">
        <f>SUM(C8,D8)</f>
        <v>2.8399999999999998E-2</v>
      </c>
    </row>
    <row r="9" spans="2:6" ht="15" customHeight="1" x14ac:dyDescent="0.2">
      <c r="B9" s="95" t="s">
        <v>341</v>
      </c>
      <c r="C9" s="645">
        <f>'Section 15 data'!$C$25</f>
        <v>1.984E-2</v>
      </c>
      <c r="D9" s="646">
        <f>'Section 15 data'!$D$25</f>
        <v>6.7000000000000002E-4</v>
      </c>
      <c r="E9" s="202">
        <f>'Section 15 data'!$E$25</f>
        <v>89.54</v>
      </c>
      <c r="F9" s="647">
        <f t="shared" ref="F9:F17" si="0">SUM(C9,D9)</f>
        <v>2.051E-2</v>
      </c>
    </row>
    <row r="10" spans="2:6" ht="15" customHeight="1" x14ac:dyDescent="0.2">
      <c r="B10" s="96" t="s">
        <v>342</v>
      </c>
      <c r="C10" s="645">
        <f>'Section 15 data'!$C$26</f>
        <v>4.0559999999999999E-2</v>
      </c>
      <c r="D10" s="646">
        <f>'Section 15 data'!$D$26</f>
        <v>4.555E-2</v>
      </c>
      <c r="E10" s="202">
        <f>'Section 15 data'!$E$26</f>
        <v>54.33</v>
      </c>
      <c r="F10" s="647">
        <f t="shared" si="0"/>
        <v>8.6109999999999992E-2</v>
      </c>
    </row>
    <row r="11" spans="2:6" ht="15" customHeight="1" x14ac:dyDescent="0.2">
      <c r="B11" s="94" t="s">
        <v>343</v>
      </c>
      <c r="C11" s="645">
        <f>'Section 15 data'!$C$27</f>
        <v>2.598E-2</v>
      </c>
      <c r="D11" s="646">
        <f>'Section 15 data'!$D$27</f>
        <v>0.24425999999999998</v>
      </c>
      <c r="E11" s="202">
        <f>'Section 15 data'!$E$27</f>
        <v>62.7</v>
      </c>
      <c r="F11" s="647">
        <f t="shared" si="0"/>
        <v>0.27023999999999998</v>
      </c>
    </row>
    <row r="12" spans="2:6" ht="15" customHeight="1" x14ac:dyDescent="0.2">
      <c r="B12" s="94" t="s">
        <v>344</v>
      </c>
      <c r="C12" s="645">
        <f>'Section 15 data'!$C$28</f>
        <v>7.6480000000000006E-2</v>
      </c>
      <c r="D12" s="646">
        <f>'Section 15 data'!$D$28</f>
        <v>0.59899000000000002</v>
      </c>
      <c r="E12" s="202">
        <f>'Section 15 data'!$E$28</f>
        <v>33.520000000000003</v>
      </c>
      <c r="F12" s="647">
        <f t="shared" si="0"/>
        <v>0.67547000000000001</v>
      </c>
    </row>
    <row r="13" spans="2:6" ht="15" customHeight="1" x14ac:dyDescent="0.2">
      <c r="B13" s="94" t="s">
        <v>345</v>
      </c>
      <c r="C13" s="645">
        <f>'Section 15 data'!$C$29</f>
        <v>7.798999999999999E-2</v>
      </c>
      <c r="D13" s="646">
        <f>'Section 15 data'!$D$29</f>
        <v>0.47844999999999999</v>
      </c>
      <c r="E13" s="202">
        <f>'Section 15 data'!$E$29</f>
        <v>28.55</v>
      </c>
      <c r="F13" s="647">
        <f t="shared" si="0"/>
        <v>0.55643999999999993</v>
      </c>
    </row>
    <row r="14" spans="2:6" ht="15" customHeight="1" x14ac:dyDescent="0.2">
      <c r="B14" s="94" t="s">
        <v>346</v>
      </c>
      <c r="C14" s="645">
        <f>'Section 15 data'!$C$30</f>
        <v>6.5009999999999998E-2</v>
      </c>
      <c r="D14" s="646">
        <f>'Section 15 data'!$D$30</f>
        <v>0.14746999999999999</v>
      </c>
      <c r="E14" s="202">
        <f>'Section 15 data'!$E$30</f>
        <v>58.21</v>
      </c>
      <c r="F14" s="647">
        <f t="shared" si="0"/>
        <v>0.21248</v>
      </c>
    </row>
    <row r="15" spans="2:6" ht="15" customHeight="1" x14ac:dyDescent="0.2">
      <c r="B15" s="94" t="s">
        <v>347</v>
      </c>
      <c r="C15" s="645">
        <f>'Section 15 data'!$C$31</f>
        <v>3.2699999999999999E-3</v>
      </c>
      <c r="D15" s="646">
        <f>'Section 15 data'!$D$31</f>
        <v>0</v>
      </c>
      <c r="E15" s="202">
        <f>'Section 15 data'!$E$31</f>
        <v>0</v>
      </c>
      <c r="F15" s="647">
        <f t="shared" si="0"/>
        <v>3.2699999999999999E-3</v>
      </c>
    </row>
    <row r="16" spans="2:6" ht="15" customHeight="1" x14ac:dyDescent="0.2">
      <c r="B16" s="94" t="s">
        <v>270</v>
      </c>
      <c r="C16" s="645">
        <f>'Section 15 data'!$C$32</f>
        <v>9.7999999999999997E-4</v>
      </c>
      <c r="D16" s="646">
        <f>'Section 15 data'!$D$32</f>
        <v>0</v>
      </c>
      <c r="E16" s="202">
        <f>'Section 15 data'!$E$32</f>
        <v>0</v>
      </c>
      <c r="F16" s="647">
        <f t="shared" si="0"/>
        <v>9.7999999999999997E-4</v>
      </c>
    </row>
    <row r="17" spans="2:6" ht="15" customHeight="1" x14ac:dyDescent="0.2">
      <c r="B17" s="97" t="s">
        <v>80</v>
      </c>
      <c r="C17" s="648">
        <f>'Section 15 data'!$C$8</f>
        <v>0.33038999999999996</v>
      </c>
      <c r="D17" s="648">
        <f>'Section 15 data'!$D$8</f>
        <v>1.52352</v>
      </c>
      <c r="E17" s="318">
        <f>'Section 15 data'!$E$8</f>
        <v>19.39</v>
      </c>
      <c r="F17" s="648">
        <f t="shared" si="0"/>
        <v>1.8539099999999999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648</v>
      </c>
      <c r="C3" t="s">
        <v>624</v>
      </c>
    </row>
    <row r="5" spans="2:6" ht="15" customHeight="1" x14ac:dyDescent="0.2">
      <c r="B5" s="836" t="s">
        <v>267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922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data'!$J$13</f>
        <v>0.23</v>
      </c>
      <c r="D8" s="638">
        <f>'Section 15 data'!$K$13</f>
        <v>0</v>
      </c>
      <c r="E8" s="202">
        <f>'Section 15 data'!$L$13</f>
        <v>0</v>
      </c>
      <c r="F8" s="633">
        <f>SUM(C8,D8)</f>
        <v>0.23</v>
      </c>
    </row>
    <row r="9" spans="2:6" ht="15" customHeight="1" x14ac:dyDescent="0.2">
      <c r="B9" s="82" t="s">
        <v>335</v>
      </c>
      <c r="C9" s="67">
        <f>'Section 15 data'!$J$14</f>
        <v>2.343</v>
      </c>
      <c r="D9" s="638">
        <f>'Section 15 data'!$K$14</f>
        <v>0.11700000000000001</v>
      </c>
      <c r="E9" s="202">
        <f>'Section 15 data'!$L$14</f>
        <v>72.930000000000007</v>
      </c>
      <c r="F9" s="633">
        <f t="shared" ref="F9:F15" si="0">SUM(C9,D9)</f>
        <v>2.46</v>
      </c>
    </row>
    <row r="10" spans="2:6" ht="15" customHeight="1" x14ac:dyDescent="0.2">
      <c r="B10" s="81" t="s">
        <v>336</v>
      </c>
      <c r="C10" s="67">
        <f>'Section 15 data'!$J$15</f>
        <v>9.7880000000000003</v>
      </c>
      <c r="D10" s="638">
        <f>'Section 15 data'!$K$15</f>
        <v>116.675</v>
      </c>
      <c r="E10" s="202">
        <f>'Section 15 data'!$L$15</f>
        <v>31.693671199510952</v>
      </c>
      <c r="F10" s="633">
        <f t="shared" si="0"/>
        <v>126.46299999999999</v>
      </c>
    </row>
    <row r="11" spans="2:6" ht="15" customHeight="1" x14ac:dyDescent="0.2">
      <c r="B11" s="81" t="s">
        <v>337</v>
      </c>
      <c r="C11" s="67">
        <f>'Section 15 data'!$J$16</f>
        <v>31.375</v>
      </c>
      <c r="D11" s="638">
        <f>'Section 15 data'!$K$16</f>
        <v>393.613</v>
      </c>
      <c r="E11" s="202">
        <f>'Section 15 data'!$L$16</f>
        <v>25.575088469219025</v>
      </c>
      <c r="F11" s="633">
        <f t="shared" si="0"/>
        <v>424.988</v>
      </c>
    </row>
    <row r="12" spans="2:6" ht="15" customHeight="1" x14ac:dyDescent="0.2">
      <c r="B12" s="81" t="s">
        <v>338</v>
      </c>
      <c r="C12" s="67">
        <f>'Section 15 data'!$J$17</f>
        <v>17.652999999999999</v>
      </c>
      <c r="D12" s="638">
        <f>'Section 15 data'!$K$17</f>
        <v>93.459000000000003</v>
      </c>
      <c r="E12" s="202">
        <f>'Section 15 data'!$L$17</f>
        <v>60.69</v>
      </c>
      <c r="F12" s="633">
        <f t="shared" si="0"/>
        <v>111.11199999999999</v>
      </c>
    </row>
    <row r="13" spans="2:6" ht="15" customHeight="1" x14ac:dyDescent="0.2">
      <c r="B13" s="81" t="s">
        <v>339</v>
      </c>
      <c r="C13" s="67">
        <f>'Section 15 data'!$J$18</f>
        <v>6.5439999999999996</v>
      </c>
      <c r="D13" s="638">
        <f>'Section 15 data'!$K$18</f>
        <v>0</v>
      </c>
      <c r="E13" s="202">
        <f>'Section 15 data'!$L$18</f>
        <v>0</v>
      </c>
      <c r="F13" s="633">
        <f t="shared" si="0"/>
        <v>6.5439999999999996</v>
      </c>
    </row>
    <row r="14" spans="2:6" ht="15" customHeight="1" x14ac:dyDescent="0.2">
      <c r="B14" s="81" t="s">
        <v>268</v>
      </c>
      <c r="C14" s="67">
        <f>'Section 15 data'!$J$19</f>
        <v>1.367</v>
      </c>
      <c r="D14" s="638">
        <f>'Section 15 data'!$K$19</f>
        <v>0</v>
      </c>
      <c r="E14" s="202">
        <f>'Section 15 data'!$L$19</f>
        <v>0</v>
      </c>
      <c r="F14" s="633">
        <f t="shared" si="0"/>
        <v>1.367</v>
      </c>
    </row>
    <row r="15" spans="2:6" ht="15" customHeight="1" x14ac:dyDescent="0.2">
      <c r="B15" s="83" t="s">
        <v>80</v>
      </c>
      <c r="C15" s="639">
        <f>'Section 15 data'!$J$8</f>
        <v>69.301000000000002</v>
      </c>
      <c r="D15" s="639">
        <f>'Section 15 data'!$K$8</f>
        <v>603.86300000000006</v>
      </c>
      <c r="E15" s="318">
        <f>'Section 15 data'!$L$8</f>
        <v>19.579999999999998</v>
      </c>
      <c r="F15" s="640">
        <f t="shared" si="0"/>
        <v>673.1640000000001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649</v>
      </c>
      <c r="C3" t="s">
        <v>625</v>
      </c>
    </row>
    <row r="5" spans="2:6" ht="15" customHeight="1" x14ac:dyDescent="0.2">
      <c r="B5" s="839" t="s">
        <v>269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840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15 data'!$J$24</f>
        <v>5.0000000000000001E-3</v>
      </c>
      <c r="D8" s="85">
        <f>'Section 15 data'!$K$24</f>
        <v>0</v>
      </c>
      <c r="E8" s="202">
        <f>'Section 15 data'!$L$24</f>
        <v>0</v>
      </c>
      <c r="F8" s="633">
        <f>SUM(C8,D8)</f>
        <v>5.0000000000000001E-3</v>
      </c>
    </row>
    <row r="9" spans="2:6" ht="15" customHeight="1" x14ac:dyDescent="0.2">
      <c r="B9" s="79" t="s">
        <v>341</v>
      </c>
      <c r="C9" s="67">
        <f>'Section 15 data'!$J$25</f>
        <v>0.65100000000000002</v>
      </c>
      <c r="D9" s="85">
        <f>'Section 15 data'!$K$25</f>
        <v>0.04</v>
      </c>
      <c r="E9" s="202">
        <f>'Section 15 data'!$L$25</f>
        <v>89.54</v>
      </c>
      <c r="F9" s="633">
        <f t="shared" ref="F9:F17" si="0">SUM(C9,D9)</f>
        <v>0.69100000000000006</v>
      </c>
    </row>
    <row r="10" spans="2:6" ht="15" customHeight="1" x14ac:dyDescent="0.2">
      <c r="B10" s="80" t="s">
        <v>342</v>
      </c>
      <c r="C10" s="67">
        <f>'Section 15 data'!$J$26</f>
        <v>5.2119999999999997</v>
      </c>
      <c r="D10" s="85">
        <f>'Section 15 data'!$K$26</f>
        <v>6.1420000000000003</v>
      </c>
      <c r="E10" s="202">
        <f>'Section 15 data'!$L$26</f>
        <v>74.040000000000006</v>
      </c>
      <c r="F10" s="633">
        <f t="shared" si="0"/>
        <v>11.353999999999999</v>
      </c>
    </row>
    <row r="11" spans="2:6" ht="15" customHeight="1" x14ac:dyDescent="0.2">
      <c r="B11" s="78" t="s">
        <v>343</v>
      </c>
      <c r="C11" s="67">
        <f>'Section 15 data'!$J$27</f>
        <v>6.3920000000000003</v>
      </c>
      <c r="D11" s="85">
        <f>'Section 15 data'!$K$27</f>
        <v>80.2</v>
      </c>
      <c r="E11" s="202">
        <f>'Section 15 data'!$L$27</f>
        <v>61.32</v>
      </c>
      <c r="F11" s="633">
        <f t="shared" si="0"/>
        <v>86.591999999999999</v>
      </c>
    </row>
    <row r="12" spans="2:6" ht="15" customHeight="1" x14ac:dyDescent="0.2">
      <c r="B12" s="78" t="s">
        <v>344</v>
      </c>
      <c r="C12" s="67">
        <f>'Section 15 data'!$J$28</f>
        <v>21.914999999999999</v>
      </c>
      <c r="D12" s="85">
        <f>'Section 15 data'!$K$28</f>
        <v>193.73099999999999</v>
      </c>
      <c r="E12" s="202">
        <f>'Section 15 data'!$L$28</f>
        <v>33.86</v>
      </c>
      <c r="F12" s="633">
        <f t="shared" si="0"/>
        <v>215.64599999999999</v>
      </c>
    </row>
    <row r="13" spans="2:6" ht="15" customHeight="1" x14ac:dyDescent="0.2">
      <c r="B13" s="78" t="s">
        <v>345</v>
      </c>
      <c r="C13" s="67">
        <f>'Section 15 data'!$J$29</f>
        <v>18.184999999999999</v>
      </c>
      <c r="D13" s="85">
        <f>'Section 15 data'!$K$29</f>
        <v>235.21100000000001</v>
      </c>
      <c r="E13" s="202">
        <f>'Section 15 data'!$L$29</f>
        <v>29.74</v>
      </c>
      <c r="F13" s="633">
        <f t="shared" si="0"/>
        <v>253.39600000000002</v>
      </c>
    </row>
    <row r="14" spans="2:6" ht="15" customHeight="1" x14ac:dyDescent="0.2">
      <c r="B14" s="78" t="s">
        <v>346</v>
      </c>
      <c r="C14" s="67">
        <f>'Section 15 data'!$J$30</f>
        <v>15.935</v>
      </c>
      <c r="D14" s="85">
        <f>'Section 15 data'!$K$30</f>
        <v>88.539000000000001</v>
      </c>
      <c r="E14" s="202">
        <f>'Section 15 data'!$L$30</f>
        <v>54.64</v>
      </c>
      <c r="F14" s="633">
        <f t="shared" si="0"/>
        <v>104.474</v>
      </c>
    </row>
    <row r="15" spans="2:6" ht="15" customHeight="1" x14ac:dyDescent="0.2">
      <c r="B15" s="78" t="s">
        <v>347</v>
      </c>
      <c r="C15" s="67">
        <f>'Section 15 data'!$J$31</f>
        <v>0.749</v>
      </c>
      <c r="D15" s="85">
        <f>'Section 15 data'!$K$31</f>
        <v>0</v>
      </c>
      <c r="E15" s="202">
        <f>'Section 15 data'!$L$31</f>
        <v>0</v>
      </c>
      <c r="F15" s="633">
        <f t="shared" si="0"/>
        <v>0.749</v>
      </c>
    </row>
    <row r="16" spans="2:6" ht="15" customHeight="1" x14ac:dyDescent="0.2">
      <c r="B16" s="78" t="s">
        <v>270</v>
      </c>
      <c r="C16" s="67">
        <f>'Section 15 data'!$J$32</f>
        <v>0.25700000000000001</v>
      </c>
      <c r="D16" s="85">
        <f>'Section 15 data'!$K$32</f>
        <v>0</v>
      </c>
      <c r="E16" s="202">
        <f>'Section 15 data'!$L$32</f>
        <v>0</v>
      </c>
      <c r="F16" s="633">
        <f t="shared" si="0"/>
        <v>0.25700000000000001</v>
      </c>
    </row>
    <row r="17" spans="2:6" ht="15" customHeight="1" x14ac:dyDescent="0.2">
      <c r="B17" s="86" t="s">
        <v>80</v>
      </c>
      <c r="C17" s="87">
        <f>'Section 15 data'!$J$8</f>
        <v>69.301000000000002</v>
      </c>
      <c r="D17" s="87">
        <f>'Section 15 data'!$K$8</f>
        <v>603.86300000000006</v>
      </c>
      <c r="E17" s="318">
        <f>'Section 15 data'!$L$8</f>
        <v>19.579999999999998</v>
      </c>
      <c r="F17" s="87">
        <f t="shared" si="0"/>
        <v>673.1640000000001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E621EEF-8F43-4F8D-8C69-36BD53541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AFD24A31-88AB-4E21-BE2F-6F4380DDA1C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650</v>
      </c>
      <c r="C3" t="s">
        <v>627</v>
      </c>
    </row>
    <row r="5" spans="2:6" ht="15" customHeight="1" x14ac:dyDescent="0.2">
      <c r="B5" s="836" t="s">
        <v>267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922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data'!$Q$13</f>
        <v>28.253</v>
      </c>
      <c r="D8" s="638">
        <f>'Section 15 data'!$R$13</f>
        <v>0</v>
      </c>
      <c r="E8" s="202">
        <f>'Section 15 data'!$S$13</f>
        <v>0</v>
      </c>
      <c r="F8" s="633">
        <f>SUM(C8,D8)</f>
        <v>28.253</v>
      </c>
    </row>
    <row r="9" spans="2:6" ht="15" customHeight="1" x14ac:dyDescent="0.2">
      <c r="B9" s="82" t="s">
        <v>335</v>
      </c>
      <c r="C9" s="67">
        <f>'Section 15 data'!$Q$14</f>
        <v>81.024000000000001</v>
      </c>
      <c r="D9" s="638">
        <f>'Section 15 data'!$R$14</f>
        <v>4.9870000000000001</v>
      </c>
      <c r="E9" s="202">
        <f>'Section 15 data'!$S$14</f>
        <v>68.92</v>
      </c>
      <c r="F9" s="633">
        <f t="shared" ref="F9:F15" si="0">SUM(C9,D9)</f>
        <v>86.010999999999996</v>
      </c>
    </row>
    <row r="10" spans="2:6" ht="15" customHeight="1" x14ac:dyDescent="0.2">
      <c r="B10" s="81" t="s">
        <v>336</v>
      </c>
      <c r="C10" s="67">
        <f>'Section 15 data'!$Q$15</f>
        <v>80.435000000000002</v>
      </c>
      <c r="D10" s="638">
        <f>'Section 15 data'!$R$15</f>
        <v>343.74599999999998</v>
      </c>
      <c r="E10" s="202">
        <f>'Section 15 data'!$S$15</f>
        <v>30.16018392398302</v>
      </c>
      <c r="F10" s="633">
        <f t="shared" si="0"/>
        <v>424.18099999999998</v>
      </c>
    </row>
    <row r="11" spans="2:6" ht="15" customHeight="1" x14ac:dyDescent="0.2">
      <c r="B11" s="81" t="s">
        <v>337</v>
      </c>
      <c r="C11" s="67">
        <f>'Section 15 data'!$Q$16</f>
        <v>59.011000000000003</v>
      </c>
      <c r="D11" s="638">
        <f>'Section 15 data'!$R$16</f>
        <v>754.452</v>
      </c>
      <c r="E11" s="202">
        <f>'Section 15 data'!$S$16</f>
        <v>34.907217708593365</v>
      </c>
      <c r="F11" s="633">
        <f t="shared" si="0"/>
        <v>813.46299999999997</v>
      </c>
    </row>
    <row r="12" spans="2:6" ht="15" customHeight="1" x14ac:dyDescent="0.2">
      <c r="B12" s="81" t="s">
        <v>338</v>
      </c>
      <c r="C12" s="67">
        <f>'Section 15 data'!$Q$17</f>
        <v>32.094000000000001</v>
      </c>
      <c r="D12" s="638">
        <f>'Section 15 data'!$R$17</f>
        <v>94.281000000000006</v>
      </c>
      <c r="E12" s="202">
        <f>'Section 15 data'!$S$17</f>
        <v>66.099999999999994</v>
      </c>
      <c r="F12" s="633">
        <f t="shared" si="0"/>
        <v>126.375</v>
      </c>
    </row>
    <row r="13" spans="2:6" ht="15" customHeight="1" x14ac:dyDescent="0.2">
      <c r="B13" s="81" t="s">
        <v>339</v>
      </c>
      <c r="C13" s="67">
        <f>'Section 15 data'!$Q$18</f>
        <v>13.327</v>
      </c>
      <c r="D13" s="638">
        <f>'Section 15 data'!$R$18</f>
        <v>0</v>
      </c>
      <c r="E13" s="202">
        <f>'Section 15 data'!$S$18</f>
        <v>0</v>
      </c>
      <c r="F13" s="633">
        <f t="shared" si="0"/>
        <v>13.327</v>
      </c>
    </row>
    <row r="14" spans="2:6" ht="15" customHeight="1" x14ac:dyDescent="0.2">
      <c r="B14" s="81" t="s">
        <v>268</v>
      </c>
      <c r="C14" s="67">
        <f>'Section 15 data'!$Q$19</f>
        <v>2.6840000000000002</v>
      </c>
      <c r="D14" s="638">
        <f>'Section 15 data'!$R$19</f>
        <v>0</v>
      </c>
      <c r="E14" s="202">
        <f>'Section 15 data'!$S$19</f>
        <v>0</v>
      </c>
      <c r="F14" s="633">
        <f t="shared" si="0"/>
        <v>2.6840000000000002</v>
      </c>
    </row>
    <row r="15" spans="2:6" ht="15" customHeight="1" x14ac:dyDescent="0.2">
      <c r="B15" s="83" t="s">
        <v>80</v>
      </c>
      <c r="C15" s="639">
        <f>'Section 15 data'!$Q$8</f>
        <v>296.827</v>
      </c>
      <c r="D15" s="639">
        <f>'Section 15 data'!$R$8</f>
        <v>1197.4659999999999</v>
      </c>
      <c r="E15" s="318">
        <f>'Section 15 data'!$S$8</f>
        <v>24.18</v>
      </c>
      <c r="F15" s="640">
        <f t="shared" si="0"/>
        <v>1494.2929999999999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651</v>
      </c>
      <c r="C3" t="s">
        <v>626</v>
      </c>
    </row>
    <row r="5" spans="2:6" ht="15" customHeight="1" x14ac:dyDescent="0.2">
      <c r="B5" s="839" t="s">
        <v>269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840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Solent and South Downs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4">
        <f>'Section 15 data'!$Q$24</f>
        <v>2.9569999999999999</v>
      </c>
      <c r="D8" s="635">
        <f>'Section 15 data'!$R$24</f>
        <v>0</v>
      </c>
      <c r="E8" s="202">
        <f>'Section 15 data'!$S$24</f>
        <v>0</v>
      </c>
      <c r="F8" s="636">
        <f>SUM(C8,D8)</f>
        <v>2.9569999999999999</v>
      </c>
    </row>
    <row r="9" spans="2:6" ht="15" customHeight="1" x14ac:dyDescent="0.2">
      <c r="B9" s="79" t="s">
        <v>341</v>
      </c>
      <c r="C9" s="634">
        <f>'Section 15 data'!$Q$25</f>
        <v>54.576000000000001</v>
      </c>
      <c r="D9" s="635">
        <f>'Section 15 data'!$R$25</f>
        <v>2.161</v>
      </c>
      <c r="E9" s="202">
        <f>'Section 15 data'!$S$25</f>
        <v>89.54</v>
      </c>
      <c r="F9" s="636">
        <f t="shared" ref="F9:F17" si="0">SUM(C9,D9)</f>
        <v>56.737000000000002</v>
      </c>
    </row>
    <row r="10" spans="2:6" ht="15" customHeight="1" x14ac:dyDescent="0.2">
      <c r="B10" s="80" t="s">
        <v>342</v>
      </c>
      <c r="C10" s="634">
        <f>'Section 15 data'!$Q$26</f>
        <v>106.75</v>
      </c>
      <c r="D10" s="635">
        <f>'Section 15 data'!$R$26</f>
        <v>74.597999999999999</v>
      </c>
      <c r="E10" s="202">
        <f>'Section 15 data'!$S$26</f>
        <v>62.4</v>
      </c>
      <c r="F10" s="636">
        <f t="shared" si="0"/>
        <v>181.34800000000001</v>
      </c>
    </row>
    <row r="11" spans="2:6" ht="15" customHeight="1" x14ac:dyDescent="0.2">
      <c r="B11" s="78" t="s">
        <v>343</v>
      </c>
      <c r="C11" s="634">
        <f>'Section 15 data'!$Q$27</f>
        <v>47.921999999999997</v>
      </c>
      <c r="D11" s="635">
        <f>'Section 15 data'!$R$27</f>
        <v>324.22800000000001</v>
      </c>
      <c r="E11" s="202">
        <f>'Section 15 data'!$S$27</f>
        <v>55.95</v>
      </c>
      <c r="F11" s="636">
        <f t="shared" si="0"/>
        <v>372.15</v>
      </c>
    </row>
    <row r="12" spans="2:6" ht="15" customHeight="1" x14ac:dyDescent="0.2">
      <c r="B12" s="78" t="s">
        <v>344</v>
      </c>
      <c r="C12" s="634">
        <f>'Section 15 data'!$Q$28</f>
        <v>54.408999999999999</v>
      </c>
      <c r="D12" s="635">
        <f>'Section 15 data'!$R$28</f>
        <v>531.15</v>
      </c>
      <c r="E12" s="202">
        <f>'Section 15 data'!$S$28</f>
        <v>39.6</v>
      </c>
      <c r="F12" s="636">
        <f t="shared" si="0"/>
        <v>585.55899999999997</v>
      </c>
    </row>
    <row r="13" spans="2:6" ht="15" customHeight="1" x14ac:dyDescent="0.2">
      <c r="B13" s="78" t="s">
        <v>345</v>
      </c>
      <c r="C13" s="634">
        <f>'Section 15 data'!$Q$29</f>
        <v>20.736000000000001</v>
      </c>
      <c r="D13" s="635">
        <f>'Section 15 data'!$R$29</f>
        <v>219.05500000000001</v>
      </c>
      <c r="E13" s="202">
        <f>'Section 15 data'!$S$29</f>
        <v>32.58</v>
      </c>
      <c r="F13" s="636">
        <f t="shared" si="0"/>
        <v>239.791</v>
      </c>
    </row>
    <row r="14" spans="2:6" ht="15" customHeight="1" x14ac:dyDescent="0.2">
      <c r="B14" s="78" t="s">
        <v>346</v>
      </c>
      <c r="C14" s="634">
        <f>'Section 15 data'!$Q$30</f>
        <v>9.2690000000000001</v>
      </c>
      <c r="D14" s="635">
        <f>'Section 15 data'!$R$30</f>
        <v>46.274999999999999</v>
      </c>
      <c r="E14" s="202">
        <f>'Section 15 data'!$S$30</f>
        <v>54.71</v>
      </c>
      <c r="F14" s="636">
        <f t="shared" si="0"/>
        <v>55.543999999999997</v>
      </c>
    </row>
    <row r="15" spans="2:6" ht="15" customHeight="1" x14ac:dyDescent="0.2">
      <c r="B15" s="78" t="s">
        <v>347</v>
      </c>
      <c r="C15" s="634">
        <f>'Section 15 data'!$Q$31</f>
        <v>0.193</v>
      </c>
      <c r="D15" s="635">
        <f>'Section 15 data'!$R$31</f>
        <v>0</v>
      </c>
      <c r="E15" s="202">
        <f>'Section 15 data'!$S$31</f>
        <v>0</v>
      </c>
      <c r="F15" s="636">
        <f t="shared" si="0"/>
        <v>0.193</v>
      </c>
    </row>
    <row r="16" spans="2:6" ht="15" customHeight="1" x14ac:dyDescent="0.2">
      <c r="B16" s="78" t="s">
        <v>270</v>
      </c>
      <c r="C16" s="634">
        <f>'Section 15 data'!$Q$32</f>
        <v>1.4999999999999999E-2</v>
      </c>
      <c r="D16" s="635">
        <f>'Section 15 data'!$R$32</f>
        <v>0</v>
      </c>
      <c r="E16" s="202">
        <f>'Section 15 data'!$S$32</f>
        <v>0</v>
      </c>
      <c r="F16" s="636">
        <f t="shared" si="0"/>
        <v>1.4999999999999999E-2</v>
      </c>
    </row>
    <row r="17" spans="2:6" ht="15" customHeight="1" x14ac:dyDescent="0.2">
      <c r="B17" s="72" t="s">
        <v>80</v>
      </c>
      <c r="C17" s="87">
        <f>'Section 15 data'!$Q$8</f>
        <v>296.827</v>
      </c>
      <c r="D17" s="87">
        <f>'Section 15 data'!$R$8</f>
        <v>1197.4659999999999</v>
      </c>
      <c r="E17" s="318">
        <f>'Section 15 data'!$S$8</f>
        <v>24.18</v>
      </c>
      <c r="F17" s="87">
        <f t="shared" si="0"/>
        <v>1494.2929999999999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652</v>
      </c>
      <c r="C3" t="s">
        <v>633</v>
      </c>
    </row>
    <row r="5" spans="2:12" ht="15" customHeight="1" x14ac:dyDescent="0.2">
      <c r="B5" s="843" t="s">
        <v>376</v>
      </c>
      <c r="C5" s="911" t="s">
        <v>634</v>
      </c>
      <c r="D5" s="911"/>
      <c r="E5" s="911"/>
      <c r="F5" s="903"/>
      <c r="H5" s="843" t="s">
        <v>376</v>
      </c>
      <c r="I5" s="791" t="s">
        <v>764</v>
      </c>
      <c r="J5" s="862"/>
      <c r="K5" s="862"/>
      <c r="L5" s="790"/>
    </row>
    <row r="6" spans="2:12" ht="60" customHeight="1" x14ac:dyDescent="0.2">
      <c r="B6" s="923"/>
      <c r="C6" s="13" t="s">
        <v>78</v>
      </c>
      <c r="D6" s="924" t="s">
        <v>79</v>
      </c>
      <c r="E6" s="924"/>
      <c r="F6" s="30" t="s">
        <v>275</v>
      </c>
      <c r="H6" s="923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30" customHeight="1" x14ac:dyDescent="0.2">
      <c r="B7" s="923"/>
      <c r="C7" s="31" t="s">
        <v>81</v>
      </c>
      <c r="D7" s="31" t="s">
        <v>81</v>
      </c>
      <c r="E7" s="12" t="s">
        <v>82</v>
      </c>
      <c r="F7" s="32" t="s">
        <v>81</v>
      </c>
      <c r="H7" s="923"/>
      <c r="I7" s="351" t="s">
        <v>81</v>
      </c>
      <c r="J7" s="36" t="s">
        <v>81</v>
      </c>
      <c r="K7" s="352" t="s">
        <v>280</v>
      </c>
      <c r="L7" s="353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Solent and South Downs</v>
      </c>
      <c r="C9" s="57">
        <f>'Section 15 data'!$C$8</f>
        <v>0.33038999999999996</v>
      </c>
      <c r="D9" s="57">
        <f>'Section 15 data'!$D$8</f>
        <v>1.52352</v>
      </c>
      <c r="E9" s="58">
        <f>'Section 15 data'!$E$8</f>
        <v>19.39</v>
      </c>
      <c r="F9" s="76">
        <f>SUM(C9,D9)</f>
        <v>1.8539099999999999</v>
      </c>
      <c r="G9" s="25"/>
      <c r="H9" s="28" t="str">
        <f>Index!$B$4</f>
        <v>Solent and South Downs</v>
      </c>
      <c r="I9" s="59">
        <f>'Section 15 data'!$G$6</f>
        <v>20.796909999999997</v>
      </c>
      <c r="J9" s="60">
        <f>'Section 15 data'!$G$5</f>
        <v>114.28462999999999</v>
      </c>
      <c r="K9" s="43">
        <f>IF(I9=0,0,100*F9/I9)</f>
        <v>8.9143531418850213</v>
      </c>
      <c r="L9" s="61">
        <f>IF(J9=0,0,100*F9/J9)</f>
        <v>1.6221866404957517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655</v>
      </c>
      <c r="C3" t="s">
        <v>636</v>
      </c>
    </row>
    <row r="5" spans="2:12" ht="15" customHeight="1" x14ac:dyDescent="0.2">
      <c r="B5" s="843" t="s">
        <v>376</v>
      </c>
      <c r="C5" s="911" t="s">
        <v>637</v>
      </c>
      <c r="D5" s="911"/>
      <c r="E5" s="911"/>
      <c r="F5" s="903"/>
      <c r="G5" s="25"/>
      <c r="H5" s="843" t="s">
        <v>376</v>
      </c>
      <c r="I5" s="791" t="s">
        <v>765</v>
      </c>
      <c r="J5" s="862"/>
      <c r="K5" s="862"/>
      <c r="L5" s="790"/>
    </row>
    <row r="6" spans="2:12" ht="60" customHeight="1" x14ac:dyDescent="0.2">
      <c r="B6" s="925"/>
      <c r="C6" s="13" t="s">
        <v>78</v>
      </c>
      <c r="D6" s="924" t="s">
        <v>79</v>
      </c>
      <c r="E6" s="924"/>
      <c r="F6" s="30" t="s">
        <v>275</v>
      </c>
      <c r="G6" s="25"/>
      <c r="H6" s="925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30" customHeight="1" x14ac:dyDescent="0.2">
      <c r="B7" s="925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5"/>
      <c r="I7" s="351" t="s">
        <v>325</v>
      </c>
      <c r="J7" s="36" t="s">
        <v>325</v>
      </c>
      <c r="K7" s="352" t="s">
        <v>280</v>
      </c>
      <c r="L7" s="353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Solent and South Downs</v>
      </c>
      <c r="C9" s="67">
        <f>'Section 15 data'!$J$8</f>
        <v>69.301000000000002</v>
      </c>
      <c r="D9" s="67">
        <f>'Section 15 data'!$K$8</f>
        <v>603.86300000000006</v>
      </c>
      <c r="E9" s="771">
        <f>'Section 15 data'!$L$8</f>
        <v>19.579999999999998</v>
      </c>
      <c r="F9" s="77">
        <f>SUM(C9,D9)</f>
        <v>673.1640000000001</v>
      </c>
      <c r="G9" s="25"/>
      <c r="H9" s="28" t="str">
        <f>Index!$B$4</f>
        <v>Solent and South Downs</v>
      </c>
      <c r="I9" s="67">
        <f>'Section 15 data'!$N$6</f>
        <v>6896.2559999999994</v>
      </c>
      <c r="J9" s="67">
        <f>'Section 15 data'!$N$5</f>
        <v>28762.093000000001</v>
      </c>
      <c r="K9" s="641">
        <f>IF(I9=0,0,100*F9/I9)</f>
        <v>9.7612965643966838</v>
      </c>
      <c r="L9" s="77">
        <f>IF(J9=0,0,100*F9/J9)</f>
        <v>2.3404555433431082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656</v>
      </c>
      <c r="C3" t="s">
        <v>638</v>
      </c>
    </row>
    <row r="5" spans="2:12" ht="15" customHeight="1" x14ac:dyDescent="0.2">
      <c r="B5" s="843" t="s">
        <v>380</v>
      </c>
      <c r="C5" s="911" t="s">
        <v>639</v>
      </c>
      <c r="D5" s="911"/>
      <c r="E5" s="911"/>
      <c r="F5" s="903"/>
      <c r="G5" s="25"/>
      <c r="H5" s="843" t="s">
        <v>380</v>
      </c>
      <c r="I5" s="791" t="s">
        <v>766</v>
      </c>
      <c r="J5" s="862"/>
      <c r="K5" s="862"/>
      <c r="L5" s="790"/>
    </row>
    <row r="6" spans="2:12" ht="60" customHeight="1" x14ac:dyDescent="0.2">
      <c r="B6" s="925"/>
      <c r="C6" s="13" t="s">
        <v>78</v>
      </c>
      <c r="D6" s="924" t="s">
        <v>79</v>
      </c>
      <c r="E6" s="924"/>
      <c r="F6" s="30" t="s">
        <v>275</v>
      </c>
      <c r="G6" s="25"/>
      <c r="H6" s="925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45" customHeight="1" x14ac:dyDescent="0.2">
      <c r="B7" s="925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5"/>
      <c r="I7" s="351" t="s">
        <v>271</v>
      </c>
      <c r="J7" s="36" t="s">
        <v>271</v>
      </c>
      <c r="K7" s="352" t="s">
        <v>280</v>
      </c>
      <c r="L7" s="353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Solent and South Downs</v>
      </c>
      <c r="C9" s="67">
        <f>'Section 15 data'!$Q$8</f>
        <v>296.827</v>
      </c>
      <c r="D9" s="67">
        <f>'Section 15 data'!$R$8</f>
        <v>1197.4659999999999</v>
      </c>
      <c r="E9" s="771">
        <f>'Section 15 data'!$S$8</f>
        <v>24.18</v>
      </c>
      <c r="F9" s="77">
        <f>SUM(C9,D9)</f>
        <v>1494.2929999999999</v>
      </c>
      <c r="G9" s="642"/>
      <c r="H9" s="28" t="str">
        <f>Index!$B$4</f>
        <v>Solent and South Downs</v>
      </c>
      <c r="I9" s="68">
        <f>'Section 15 data'!$U$6</f>
        <v>18261.563999999998</v>
      </c>
      <c r="J9" s="43">
        <f>'Section 15 data'!$U$5</f>
        <v>127563.79300000001</v>
      </c>
      <c r="K9" s="43">
        <f>IF(I9=0,0,100*F9/I9)</f>
        <v>8.1827219180131561</v>
      </c>
      <c r="L9" s="61">
        <f>IF(J9=0,0,100*F9/J9)</f>
        <v>1.171408410535425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702</v>
      </c>
      <c r="D3" t="s">
        <v>701</v>
      </c>
      <c r="E3" t="s">
        <v>700</v>
      </c>
      <c r="F3" t="s">
        <v>699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3" t="s">
        <v>641</v>
      </c>
      <c r="C3" s="804"/>
      <c r="D3" s="804"/>
      <c r="E3" s="804"/>
      <c r="F3" s="804"/>
      <c r="G3" s="804"/>
      <c r="I3" s="803" t="s">
        <v>643</v>
      </c>
      <c r="J3" s="804"/>
      <c r="K3" s="804"/>
      <c r="L3" s="804"/>
      <c r="M3" s="804"/>
      <c r="N3" s="804"/>
      <c r="P3" s="803" t="s">
        <v>642</v>
      </c>
      <c r="Q3" s="804"/>
      <c r="R3" s="804"/>
      <c r="S3" s="804"/>
      <c r="T3" s="804"/>
      <c r="U3" s="804"/>
    </row>
    <row r="4" spans="2:21" ht="13.5" thickBot="1" x14ac:dyDescent="0.25">
      <c r="B4" s="441"/>
      <c r="C4" s="441" t="s">
        <v>78</v>
      </c>
      <c r="D4" s="441" t="s">
        <v>308</v>
      </c>
      <c r="E4" s="461" t="s">
        <v>82</v>
      </c>
      <c r="F4" s="441" t="s">
        <v>309</v>
      </c>
      <c r="G4" s="441" t="s">
        <v>486</v>
      </c>
      <c r="I4" s="441"/>
      <c r="J4" s="441" t="s">
        <v>78</v>
      </c>
      <c r="K4" s="441" t="s">
        <v>308</v>
      </c>
      <c r="L4" s="461" t="s">
        <v>82</v>
      </c>
      <c r="M4" s="441" t="s">
        <v>309</v>
      </c>
      <c r="N4" s="441" t="s">
        <v>486</v>
      </c>
      <c r="P4" s="441"/>
      <c r="Q4" s="441" t="s">
        <v>78</v>
      </c>
      <c r="R4" s="441" t="s">
        <v>308</v>
      </c>
      <c r="S4" s="461" t="s">
        <v>82</v>
      </c>
      <c r="T4" s="441" t="s">
        <v>309</v>
      </c>
      <c r="U4" s="441" t="s">
        <v>486</v>
      </c>
    </row>
    <row r="5" spans="2:21" x14ac:dyDescent="0.2">
      <c r="B5" s="344" t="s">
        <v>106</v>
      </c>
      <c r="C5" s="345">
        <v>21.131790000000002</v>
      </c>
      <c r="D5" s="343">
        <v>93.152839999999998</v>
      </c>
      <c r="E5" s="462">
        <v>1.5</v>
      </c>
      <c r="F5" s="465">
        <f>C5*E5/100</f>
        <v>0.31697685000000003</v>
      </c>
      <c r="G5" s="466">
        <f>C5+D5</f>
        <v>114.28462999999999</v>
      </c>
      <c r="I5" s="344" t="s">
        <v>106</v>
      </c>
      <c r="J5" s="345">
        <v>5741.1769999999997</v>
      </c>
      <c r="K5" s="345">
        <v>23020.916000000001</v>
      </c>
      <c r="L5" s="462">
        <v>3.18</v>
      </c>
      <c r="M5" s="465">
        <f>K5*L5/100</f>
        <v>732.06512880000014</v>
      </c>
      <c r="N5" s="466">
        <f>J5+K5</f>
        <v>28762.093000000001</v>
      </c>
      <c r="P5" s="344" t="s">
        <v>106</v>
      </c>
      <c r="Q5" s="345">
        <v>18891.375</v>
      </c>
      <c r="R5" s="345">
        <v>108672.41800000001</v>
      </c>
      <c r="S5" s="462">
        <v>3.26</v>
      </c>
      <c r="T5" s="465">
        <f>R5*S5/100</f>
        <v>3542.7208267999999</v>
      </c>
      <c r="U5" s="466">
        <f>Q5+R5</f>
        <v>127563.79300000001</v>
      </c>
    </row>
    <row r="6" spans="2:21" x14ac:dyDescent="0.2">
      <c r="B6" s="346" t="s">
        <v>92</v>
      </c>
      <c r="C6" s="343">
        <v>7.6618399999999998</v>
      </c>
      <c r="D6" s="343">
        <v>13.135069999999999</v>
      </c>
      <c r="E6" s="463">
        <v>5.31</v>
      </c>
      <c r="F6" s="467">
        <f>C6*E6/100</f>
        <v>0.40684370399999997</v>
      </c>
      <c r="G6" s="468">
        <f t="shared" ref="G6:G8" si="0">C6+D6</f>
        <v>20.796909999999997</v>
      </c>
      <c r="I6" s="346" t="s">
        <v>92</v>
      </c>
      <c r="J6" s="343">
        <v>2183.2530000000002</v>
      </c>
      <c r="K6" s="343">
        <v>4713.0029999999997</v>
      </c>
      <c r="L6" s="463">
        <v>6.44</v>
      </c>
      <c r="M6" s="467">
        <f>K6*L6/100</f>
        <v>303.51739320000001</v>
      </c>
      <c r="N6" s="468">
        <f>J6+K6</f>
        <v>6896.2559999999994</v>
      </c>
      <c r="P6" s="346" t="s">
        <v>92</v>
      </c>
      <c r="Q6" s="343">
        <v>6295.808</v>
      </c>
      <c r="R6" s="343">
        <v>11965.755999999999</v>
      </c>
      <c r="S6" s="463">
        <v>9.36</v>
      </c>
      <c r="T6" s="467">
        <f>R6*S6/100</f>
        <v>1119.9947615999999</v>
      </c>
      <c r="U6" s="468">
        <f>Q6+R6</f>
        <v>18261.563999999998</v>
      </c>
    </row>
    <row r="7" spans="2:21" x14ac:dyDescent="0.2">
      <c r="B7" s="347" t="s">
        <v>105</v>
      </c>
      <c r="C7" s="343">
        <v>13.469959999999999</v>
      </c>
      <c r="D7" s="343">
        <v>79.923190000000005</v>
      </c>
      <c r="E7" s="463">
        <v>1.91</v>
      </c>
      <c r="F7" s="467">
        <f>C7*E7/100</f>
        <v>0.25727623599999999</v>
      </c>
      <c r="G7" s="468">
        <f t="shared" si="0"/>
        <v>93.393150000000006</v>
      </c>
      <c r="I7" s="347" t="s">
        <v>105</v>
      </c>
      <c r="J7" s="343">
        <v>3557.924</v>
      </c>
      <c r="K7" s="343">
        <v>18296.802</v>
      </c>
      <c r="L7" s="463">
        <v>3.74</v>
      </c>
      <c r="M7" s="467">
        <f>K7*L7/100</f>
        <v>684.30039480000005</v>
      </c>
      <c r="N7" s="468">
        <f>J7+K7</f>
        <v>21854.725999999999</v>
      </c>
      <c r="P7" s="347" t="s">
        <v>105</v>
      </c>
      <c r="Q7" s="343">
        <v>12595.567999999999</v>
      </c>
      <c r="R7" s="343">
        <v>96279.448000000004</v>
      </c>
      <c r="S7" s="463">
        <v>3.61</v>
      </c>
      <c r="T7" s="467">
        <f>R7*S7/100</f>
        <v>3475.6880728000001</v>
      </c>
      <c r="U7" s="468">
        <f>Q7+R7</f>
        <v>108875.016</v>
      </c>
    </row>
    <row r="8" spans="2:21" ht="13.5" thickBot="1" x14ac:dyDescent="0.25">
      <c r="B8" s="348" t="s">
        <v>99</v>
      </c>
      <c r="C8" s="349">
        <v>0.14022000000000001</v>
      </c>
      <c r="D8" s="343">
        <v>3.75271</v>
      </c>
      <c r="E8" s="464">
        <v>16.52</v>
      </c>
      <c r="F8" s="469">
        <f>C8*E8/100</f>
        <v>2.3164344000000003E-2</v>
      </c>
      <c r="G8" s="470">
        <f t="shared" si="0"/>
        <v>3.8929299999999998</v>
      </c>
      <c r="I8" s="348" t="s">
        <v>99</v>
      </c>
      <c r="J8" s="582">
        <v>33.290999999999997</v>
      </c>
      <c r="K8" s="349">
        <v>1113.796</v>
      </c>
      <c r="L8" s="464">
        <v>15.9</v>
      </c>
      <c r="M8" s="469">
        <f>K8*L8/100</f>
        <v>177.09356400000001</v>
      </c>
      <c r="N8" s="470">
        <f>J8+K8</f>
        <v>1147.087</v>
      </c>
      <c r="P8" s="348" t="s">
        <v>99</v>
      </c>
      <c r="Q8" s="349">
        <v>164.21199999999999</v>
      </c>
      <c r="R8" s="349">
        <v>8533.1200000000008</v>
      </c>
      <c r="S8" s="464">
        <v>25.53</v>
      </c>
      <c r="T8" s="469">
        <f>R8*S8/100</f>
        <v>2178.5055360000006</v>
      </c>
      <c r="U8" s="470">
        <f>Q8+R8</f>
        <v>8697.3320000000003</v>
      </c>
    </row>
    <row r="9" spans="2:21" x14ac:dyDescent="0.2">
      <c r="D9" s="583"/>
      <c r="J9" s="583"/>
    </row>
    <row r="11" spans="2:21" ht="38.25" customHeight="1" x14ac:dyDescent="0.2">
      <c r="B11" s="803" t="s">
        <v>474</v>
      </c>
      <c r="C11" s="804"/>
      <c r="D11" s="804"/>
      <c r="E11" s="804"/>
      <c r="F11" s="804"/>
      <c r="G11" s="804"/>
      <c r="I11" s="803" t="s">
        <v>487</v>
      </c>
      <c r="J11" s="804"/>
      <c r="K11" s="804"/>
      <c r="L11" s="804"/>
      <c r="M11" s="804"/>
      <c r="N11" s="804"/>
      <c r="P11" s="803" t="s">
        <v>475</v>
      </c>
      <c r="Q11" s="804"/>
      <c r="R11" s="804"/>
      <c r="S11" s="804"/>
      <c r="T11" s="804"/>
      <c r="U11" s="804"/>
    </row>
    <row r="12" spans="2:21" ht="13.5" thickBot="1" x14ac:dyDescent="0.25">
      <c r="B12" s="441"/>
      <c r="C12" s="441" t="s">
        <v>78</v>
      </c>
      <c r="D12" s="441" t="s">
        <v>308</v>
      </c>
      <c r="E12" s="461" t="s">
        <v>82</v>
      </c>
      <c r="F12" s="441" t="s">
        <v>309</v>
      </c>
      <c r="G12" s="441" t="s">
        <v>486</v>
      </c>
      <c r="I12" s="441"/>
      <c r="J12" s="441" t="s">
        <v>78</v>
      </c>
      <c r="K12" s="441" t="s">
        <v>308</v>
      </c>
      <c r="L12" s="461" t="s">
        <v>82</v>
      </c>
      <c r="M12" s="441" t="s">
        <v>309</v>
      </c>
      <c r="N12" s="441" t="s">
        <v>486</v>
      </c>
      <c r="P12" s="441"/>
      <c r="Q12" s="441" t="s">
        <v>78</v>
      </c>
      <c r="R12" s="441" t="s">
        <v>308</v>
      </c>
      <c r="S12" s="461" t="s">
        <v>82</v>
      </c>
      <c r="T12" s="441" t="s">
        <v>309</v>
      </c>
      <c r="U12" s="441" t="s">
        <v>486</v>
      </c>
    </row>
    <row r="13" spans="2:21" x14ac:dyDescent="0.2">
      <c r="B13" s="344" t="s">
        <v>119</v>
      </c>
      <c r="C13" s="772">
        <v>5.2900000000000004E-3</v>
      </c>
      <c r="D13" s="345">
        <v>0.15365999999999999</v>
      </c>
      <c r="E13" s="462">
        <v>32.630000000000003</v>
      </c>
      <c r="F13" s="465">
        <f t="shared" ref="F13:F19" si="1">D13*E13/100</f>
        <v>5.0139257999999999E-2</v>
      </c>
      <c r="G13" s="466">
        <f t="shared" ref="G13:G19" si="2">C13+D13</f>
        <v>0.15894999999999998</v>
      </c>
      <c r="I13" s="344" t="s">
        <v>119</v>
      </c>
      <c r="J13" s="345">
        <v>0</v>
      </c>
      <c r="K13" s="345">
        <v>0</v>
      </c>
      <c r="L13" s="462">
        <v>0</v>
      </c>
      <c r="M13" s="465">
        <f t="shared" ref="M13:M19" si="3">K13*L13/100</f>
        <v>0</v>
      </c>
      <c r="N13" s="466">
        <f t="shared" ref="N13:N19" si="4">J13+K13</f>
        <v>0</v>
      </c>
      <c r="P13" s="344" t="s">
        <v>119</v>
      </c>
      <c r="Q13" s="345">
        <v>0</v>
      </c>
      <c r="R13" s="345">
        <v>0</v>
      </c>
      <c r="S13" s="462">
        <v>0</v>
      </c>
      <c r="T13" s="465">
        <f t="shared" ref="T13:T19" si="5">R13*S13/100</f>
        <v>0</v>
      </c>
      <c r="U13" s="466">
        <f t="shared" ref="U13:U19" si="6">Q13+R13</f>
        <v>0</v>
      </c>
    </row>
    <row r="14" spans="2:21" x14ac:dyDescent="0.2">
      <c r="B14" s="346" t="s">
        <v>120</v>
      </c>
      <c r="C14" s="772">
        <v>4.9699999999999996E-3</v>
      </c>
      <c r="D14" s="343">
        <v>0.34341000000000005</v>
      </c>
      <c r="E14" s="463">
        <v>48.69</v>
      </c>
      <c r="F14" s="467">
        <f t="shared" si="1"/>
        <v>0.16720632900000001</v>
      </c>
      <c r="G14" s="468">
        <f t="shared" si="2"/>
        <v>0.34838000000000002</v>
      </c>
      <c r="I14" s="346" t="s">
        <v>120</v>
      </c>
      <c r="J14" s="343">
        <v>5.2999999999999999E-2</v>
      </c>
      <c r="K14" s="343">
        <v>46.534999999999997</v>
      </c>
      <c r="L14" s="463">
        <v>74.58</v>
      </c>
      <c r="M14" s="467">
        <f t="shared" si="3"/>
        <v>34.705802999999996</v>
      </c>
      <c r="N14" s="468">
        <f t="shared" si="4"/>
        <v>46.587999999999994</v>
      </c>
      <c r="P14" s="346" t="s">
        <v>120</v>
      </c>
      <c r="Q14" s="343">
        <v>13.942</v>
      </c>
      <c r="R14" s="343">
        <v>1140.614</v>
      </c>
      <c r="S14" s="463">
        <v>54.71</v>
      </c>
      <c r="T14" s="467">
        <f t="shared" si="5"/>
        <v>624.02991940000004</v>
      </c>
      <c r="U14" s="468">
        <f t="shared" si="6"/>
        <v>1154.556</v>
      </c>
    </row>
    <row r="15" spans="2:21" x14ac:dyDescent="0.2">
      <c r="B15" s="347" t="s">
        <v>121</v>
      </c>
      <c r="C15" s="772">
        <v>1.2500000000000001E-2</v>
      </c>
      <c r="D15" s="343">
        <v>1.1277600000000001</v>
      </c>
      <c r="E15" s="463">
        <v>30.436276067719902</v>
      </c>
      <c r="F15" s="467">
        <f t="shared" si="1"/>
        <v>0.343248146981318</v>
      </c>
      <c r="G15" s="468">
        <f t="shared" si="2"/>
        <v>1.1402600000000001</v>
      </c>
      <c r="I15" s="347" t="s">
        <v>121</v>
      </c>
      <c r="J15" s="343">
        <v>0.33200000000000002</v>
      </c>
      <c r="K15" s="343">
        <v>268.57400000000001</v>
      </c>
      <c r="L15" s="463">
        <v>30.021183110695411</v>
      </c>
      <c r="M15" s="467">
        <f t="shared" si="3"/>
        <v>80.629092327719093</v>
      </c>
      <c r="N15" s="468">
        <f t="shared" si="4"/>
        <v>268.90600000000001</v>
      </c>
      <c r="P15" s="347" t="s">
        <v>121</v>
      </c>
      <c r="Q15" s="343">
        <v>53.191000000000003</v>
      </c>
      <c r="R15" s="343">
        <v>2462.8739999999998</v>
      </c>
      <c r="S15" s="463">
        <v>37.411750380561656</v>
      </c>
      <c r="T15" s="467">
        <f t="shared" si="5"/>
        <v>921.40427306775393</v>
      </c>
      <c r="U15" s="468">
        <f t="shared" si="6"/>
        <v>2516.0649999999996</v>
      </c>
    </row>
    <row r="16" spans="2:21" x14ac:dyDescent="0.2">
      <c r="B16" s="347" t="s">
        <v>122</v>
      </c>
      <c r="C16" s="772">
        <v>1.3980000000000001E-2</v>
      </c>
      <c r="D16" s="343">
        <v>0.40654999999999997</v>
      </c>
      <c r="E16" s="463">
        <v>31.415167931124842</v>
      </c>
      <c r="F16" s="467">
        <f t="shared" si="1"/>
        <v>0.12771836522398805</v>
      </c>
      <c r="G16" s="468">
        <f t="shared" si="2"/>
        <v>0.42052999999999996</v>
      </c>
      <c r="I16" s="347" t="s">
        <v>122</v>
      </c>
      <c r="J16" s="343">
        <v>1.784</v>
      </c>
      <c r="K16" s="343">
        <v>169.62299999999999</v>
      </c>
      <c r="L16" s="463">
        <v>31.690935677269344</v>
      </c>
      <c r="M16" s="467">
        <f t="shared" si="3"/>
        <v>53.755115823854574</v>
      </c>
      <c r="N16" s="468">
        <f t="shared" si="4"/>
        <v>171.40699999999998</v>
      </c>
      <c r="P16" s="347" t="s">
        <v>122</v>
      </c>
      <c r="Q16" s="343">
        <v>21.428000000000001</v>
      </c>
      <c r="R16" s="343">
        <v>402.28800000000001</v>
      </c>
      <c r="S16" s="463">
        <v>31.863190078898302</v>
      </c>
      <c r="T16" s="467">
        <f t="shared" si="5"/>
        <v>128.18179010459841</v>
      </c>
      <c r="U16" s="468">
        <f t="shared" si="6"/>
        <v>423.71600000000001</v>
      </c>
    </row>
    <row r="17" spans="2:21" x14ac:dyDescent="0.2">
      <c r="B17" s="347" t="s">
        <v>123</v>
      </c>
      <c r="C17" s="772">
        <v>1.4999999999999999E-2</v>
      </c>
      <c r="D17" s="343">
        <v>0.52883999999999998</v>
      </c>
      <c r="E17" s="463">
        <v>30.47</v>
      </c>
      <c r="F17" s="467">
        <f t="shared" si="1"/>
        <v>0.16113754799999999</v>
      </c>
      <c r="G17" s="468">
        <f t="shared" si="2"/>
        <v>0.54383999999999999</v>
      </c>
      <c r="I17" s="347" t="s">
        <v>123</v>
      </c>
      <c r="J17" s="343">
        <v>2.2970000000000002</v>
      </c>
      <c r="K17" s="343">
        <v>208.91200000000001</v>
      </c>
      <c r="L17" s="463">
        <v>31.12</v>
      </c>
      <c r="M17" s="467">
        <f t="shared" si="3"/>
        <v>65.013414400000002</v>
      </c>
      <c r="N17" s="468">
        <f t="shared" si="4"/>
        <v>211.209</v>
      </c>
      <c r="P17" s="347" t="s">
        <v>123</v>
      </c>
      <c r="Q17" s="343">
        <v>13.477</v>
      </c>
      <c r="R17" s="343">
        <v>321.87099999999998</v>
      </c>
      <c r="S17" s="463">
        <v>33.35</v>
      </c>
      <c r="T17" s="467">
        <f t="shared" si="5"/>
        <v>107.34397849999999</v>
      </c>
      <c r="U17" s="468">
        <f t="shared" si="6"/>
        <v>335.34799999999996</v>
      </c>
    </row>
    <row r="18" spans="2:21" x14ac:dyDescent="0.2">
      <c r="B18" s="347" t="s">
        <v>124</v>
      </c>
      <c r="C18" s="772">
        <v>4.7920000000000004E-2</v>
      </c>
      <c r="D18" s="343">
        <v>0.64907000000000004</v>
      </c>
      <c r="E18" s="463">
        <v>41.51</v>
      </c>
      <c r="F18" s="467">
        <f t="shared" si="1"/>
        <v>0.26942895700000002</v>
      </c>
      <c r="G18" s="468">
        <f t="shared" si="2"/>
        <v>0.69699</v>
      </c>
      <c r="I18" s="347" t="s">
        <v>124</v>
      </c>
      <c r="J18" s="343">
        <v>13.718</v>
      </c>
      <c r="K18" s="343">
        <v>208.98</v>
      </c>
      <c r="L18" s="463">
        <v>34.82</v>
      </c>
      <c r="M18" s="467">
        <f t="shared" si="3"/>
        <v>72.766835999999998</v>
      </c>
      <c r="N18" s="468">
        <f t="shared" si="4"/>
        <v>222.69799999999998</v>
      </c>
      <c r="P18" s="347" t="s">
        <v>124</v>
      </c>
      <c r="Q18" s="343">
        <v>35.658999999999999</v>
      </c>
      <c r="R18" s="343">
        <v>2454.9520000000002</v>
      </c>
      <c r="S18" s="463">
        <v>64.03</v>
      </c>
      <c r="T18" s="467">
        <f t="shared" si="5"/>
        <v>1571.9057656000002</v>
      </c>
      <c r="U18" s="468">
        <f t="shared" si="6"/>
        <v>2490.6110000000003</v>
      </c>
    </row>
    <row r="19" spans="2:21" ht="13.5" thickBot="1" x14ac:dyDescent="0.25">
      <c r="B19" s="348" t="s">
        <v>125</v>
      </c>
      <c r="C19" s="772">
        <v>4.054E-2</v>
      </c>
      <c r="D19" s="349">
        <v>0.54340999999999995</v>
      </c>
      <c r="E19" s="464">
        <v>48.553163249275208</v>
      </c>
      <c r="F19" s="469">
        <f t="shared" si="1"/>
        <v>0.26384274441288641</v>
      </c>
      <c r="G19" s="470">
        <f t="shared" si="2"/>
        <v>0.58394999999999997</v>
      </c>
      <c r="I19" s="348" t="s">
        <v>125</v>
      </c>
      <c r="J19" s="349">
        <v>15.109</v>
      </c>
      <c r="K19" s="349">
        <v>211.173</v>
      </c>
      <c r="L19" s="464">
        <v>39.827811017553024</v>
      </c>
      <c r="M19" s="469">
        <f t="shared" si="3"/>
        <v>84.105583360097242</v>
      </c>
      <c r="N19" s="470">
        <f t="shared" si="4"/>
        <v>226.28200000000001</v>
      </c>
      <c r="P19" s="348" t="s">
        <v>125</v>
      </c>
      <c r="Q19" s="349">
        <v>26.515999999999998</v>
      </c>
      <c r="R19" s="349">
        <v>1750.5219999999999</v>
      </c>
      <c r="S19" s="464">
        <v>56.650239452413345</v>
      </c>
      <c r="T19" s="469">
        <f t="shared" si="5"/>
        <v>991.67490466717516</v>
      </c>
      <c r="U19" s="470">
        <f t="shared" si="6"/>
        <v>1777.038</v>
      </c>
    </row>
    <row r="20" spans="2:21" x14ac:dyDescent="0.2">
      <c r="C20" s="583"/>
    </row>
    <row r="22" spans="2:21" ht="38.25" customHeight="1" x14ac:dyDescent="0.2">
      <c r="B22" s="803" t="s">
        <v>473</v>
      </c>
      <c r="C22" s="804"/>
      <c r="D22" s="804"/>
      <c r="E22" s="804"/>
      <c r="F22" s="804"/>
      <c r="G22" s="804"/>
      <c r="I22" s="803" t="s">
        <v>657</v>
      </c>
      <c r="J22" s="804"/>
      <c r="K22" s="804"/>
      <c r="L22" s="804"/>
      <c r="M22" s="804"/>
      <c r="N22" s="804"/>
      <c r="P22" s="803" t="s">
        <v>476</v>
      </c>
      <c r="Q22" s="804"/>
      <c r="R22" s="804"/>
      <c r="S22" s="804"/>
      <c r="T22" s="804"/>
      <c r="U22" s="804"/>
    </row>
    <row r="23" spans="2:21" ht="13.5" thickBot="1" x14ac:dyDescent="0.25">
      <c r="B23" s="441"/>
      <c r="C23" s="441" t="s">
        <v>78</v>
      </c>
      <c r="D23" s="441" t="s">
        <v>308</v>
      </c>
      <c r="E23" s="461" t="s">
        <v>82</v>
      </c>
      <c r="F23" s="441" t="s">
        <v>309</v>
      </c>
      <c r="G23" s="441" t="s">
        <v>486</v>
      </c>
      <c r="I23" s="441"/>
      <c r="J23" s="441" t="s">
        <v>78</v>
      </c>
      <c r="K23" s="441" t="s">
        <v>308</v>
      </c>
      <c r="L23" s="461" t="s">
        <v>82</v>
      </c>
      <c r="M23" s="441" t="s">
        <v>309</v>
      </c>
      <c r="N23" s="441" t="s">
        <v>486</v>
      </c>
      <c r="P23" s="441"/>
      <c r="Q23" s="441" t="s">
        <v>78</v>
      </c>
      <c r="R23" s="441" t="s">
        <v>308</v>
      </c>
      <c r="S23" s="461" t="s">
        <v>82</v>
      </c>
      <c r="T23" s="441" t="s">
        <v>309</v>
      </c>
      <c r="U23" s="441" t="s">
        <v>486</v>
      </c>
    </row>
    <row r="24" spans="2:21" x14ac:dyDescent="0.2">
      <c r="B24" s="344" t="s">
        <v>127</v>
      </c>
      <c r="C24" s="345">
        <v>1.8859999999999998E-2</v>
      </c>
      <c r="D24" s="345">
        <v>0.24386000000000002</v>
      </c>
      <c r="E24" s="462">
        <v>29.81</v>
      </c>
      <c r="F24" s="465">
        <f t="shared" ref="F24:F32" si="7">D24*E24/100</f>
        <v>7.2694666000000005E-2</v>
      </c>
      <c r="G24" s="466">
        <f t="shared" ref="G24:G32" si="8">C24+D24</f>
        <v>0.26272000000000001</v>
      </c>
      <c r="I24" s="344" t="s">
        <v>127</v>
      </c>
      <c r="J24" s="345">
        <v>0.221</v>
      </c>
      <c r="K24" s="345">
        <v>1.046</v>
      </c>
      <c r="L24" s="462">
        <v>51.92</v>
      </c>
      <c r="M24" s="465">
        <f t="shared" ref="M24:M32" si="9">K24*L24/100</f>
        <v>0.54308319999999999</v>
      </c>
      <c r="N24" s="466">
        <f t="shared" ref="N24:N32" si="10">J24+K24</f>
        <v>1.2670000000000001</v>
      </c>
      <c r="P24" s="344" t="s">
        <v>127</v>
      </c>
      <c r="Q24" s="345">
        <v>49.692999999999998</v>
      </c>
      <c r="R24" s="345">
        <v>216.208</v>
      </c>
      <c r="S24" s="462">
        <v>47.08</v>
      </c>
      <c r="T24" s="465">
        <f t="shared" ref="T24:T32" si="11">R24*S24/100</f>
        <v>101.7907264</v>
      </c>
      <c r="U24" s="466">
        <f t="shared" ref="U24:U32" si="12">Q24+R24</f>
        <v>265.90100000000001</v>
      </c>
    </row>
    <row r="25" spans="2:21" x14ac:dyDescent="0.2">
      <c r="B25" s="346" t="s">
        <v>128</v>
      </c>
      <c r="C25" s="343">
        <v>6.2100000000000002E-3</v>
      </c>
      <c r="D25" s="343">
        <v>0.48719000000000001</v>
      </c>
      <c r="E25" s="463">
        <v>51.2</v>
      </c>
      <c r="F25" s="467">
        <f t="shared" si="7"/>
        <v>0.24944128000000002</v>
      </c>
      <c r="G25" s="468">
        <f t="shared" si="8"/>
        <v>0.49340000000000001</v>
      </c>
      <c r="I25" s="346" t="s">
        <v>128</v>
      </c>
      <c r="J25" s="343">
        <v>0.436</v>
      </c>
      <c r="K25" s="343">
        <v>59.706000000000003</v>
      </c>
      <c r="L25" s="463">
        <v>70.150000000000006</v>
      </c>
      <c r="M25" s="467">
        <f t="shared" si="9"/>
        <v>41.883759000000012</v>
      </c>
      <c r="N25" s="468">
        <f t="shared" si="10"/>
        <v>60.142000000000003</v>
      </c>
      <c r="P25" s="346" t="s">
        <v>128</v>
      </c>
      <c r="Q25" s="343">
        <v>28.803999999999998</v>
      </c>
      <c r="R25" s="343">
        <v>2448.71</v>
      </c>
      <c r="S25" s="463">
        <v>62.78</v>
      </c>
      <c r="T25" s="467">
        <f t="shared" si="11"/>
        <v>1537.3001380000001</v>
      </c>
      <c r="U25" s="468">
        <f t="shared" si="12"/>
        <v>2477.5140000000001</v>
      </c>
    </row>
    <row r="26" spans="2:21" x14ac:dyDescent="0.2">
      <c r="B26" s="346" t="s">
        <v>129</v>
      </c>
      <c r="C26" s="343">
        <v>5.9000000000000007E-3</v>
      </c>
      <c r="D26" s="343">
        <v>1.2347900000000001</v>
      </c>
      <c r="E26" s="463">
        <v>33.57</v>
      </c>
      <c r="F26" s="467">
        <f t="shared" si="7"/>
        <v>0.41451900300000005</v>
      </c>
      <c r="G26" s="468">
        <f t="shared" si="8"/>
        <v>1.2406900000000001</v>
      </c>
      <c r="I26" s="346" t="s">
        <v>129</v>
      </c>
      <c r="J26" s="343">
        <v>0.88800000000000001</v>
      </c>
      <c r="K26" s="343">
        <v>240.00899999999999</v>
      </c>
      <c r="L26" s="463">
        <v>34.17</v>
      </c>
      <c r="M26" s="467">
        <f t="shared" si="9"/>
        <v>82.011075299999987</v>
      </c>
      <c r="N26" s="468">
        <f t="shared" si="10"/>
        <v>240.89699999999999</v>
      </c>
      <c r="P26" s="346" t="s">
        <v>129</v>
      </c>
      <c r="Q26" s="343">
        <v>15.311</v>
      </c>
      <c r="R26" s="343">
        <v>4094.277</v>
      </c>
      <c r="S26" s="463">
        <v>35.51</v>
      </c>
      <c r="T26" s="467">
        <f t="shared" si="11"/>
        <v>1453.8777626999999</v>
      </c>
      <c r="U26" s="468">
        <f t="shared" si="12"/>
        <v>4109.5879999999997</v>
      </c>
    </row>
    <row r="27" spans="2:21" x14ac:dyDescent="0.2">
      <c r="B27" s="346" t="s">
        <v>130</v>
      </c>
      <c r="C27" s="343">
        <v>8.0999999999999996E-3</v>
      </c>
      <c r="D27" s="343">
        <v>0.40181</v>
      </c>
      <c r="E27" s="463">
        <v>35.909999999999997</v>
      </c>
      <c r="F27" s="467">
        <f t="shared" si="7"/>
        <v>0.14428997099999999</v>
      </c>
      <c r="G27" s="468">
        <f t="shared" si="8"/>
        <v>0.40991</v>
      </c>
      <c r="I27" s="346" t="s">
        <v>130</v>
      </c>
      <c r="J27" s="343">
        <v>1.35</v>
      </c>
      <c r="K27" s="343">
        <v>136.35900000000001</v>
      </c>
      <c r="L27" s="463">
        <v>42.63</v>
      </c>
      <c r="M27" s="467">
        <f t="shared" si="9"/>
        <v>58.129841700000007</v>
      </c>
      <c r="N27" s="468">
        <f t="shared" si="10"/>
        <v>137.709</v>
      </c>
      <c r="P27" s="346" t="s">
        <v>130</v>
      </c>
      <c r="Q27" s="343">
        <v>9.0009999999999994</v>
      </c>
      <c r="R27" s="343">
        <v>761.60299999999995</v>
      </c>
      <c r="S27" s="463">
        <v>39.53</v>
      </c>
      <c r="T27" s="467">
        <f t="shared" si="11"/>
        <v>301.06166589999998</v>
      </c>
      <c r="U27" s="468">
        <f t="shared" si="12"/>
        <v>770.60399999999993</v>
      </c>
    </row>
    <row r="28" spans="2:21" x14ac:dyDescent="0.2">
      <c r="B28" s="346" t="s">
        <v>131</v>
      </c>
      <c r="C28" s="343">
        <v>4.632E-2</v>
      </c>
      <c r="D28" s="343">
        <v>0.65637999999999996</v>
      </c>
      <c r="E28" s="463">
        <v>24.73</v>
      </c>
      <c r="F28" s="467">
        <f t="shared" si="7"/>
        <v>0.162322774</v>
      </c>
      <c r="G28" s="468">
        <f t="shared" si="8"/>
        <v>0.70269999999999999</v>
      </c>
      <c r="I28" s="346" t="s">
        <v>131</v>
      </c>
      <c r="J28" s="343">
        <v>15.173999999999999</v>
      </c>
      <c r="K28" s="343">
        <v>320.048</v>
      </c>
      <c r="L28" s="463">
        <v>25.84</v>
      </c>
      <c r="M28" s="467">
        <f t="shared" si="9"/>
        <v>82.700403199999997</v>
      </c>
      <c r="N28" s="468">
        <f t="shared" si="10"/>
        <v>335.22199999999998</v>
      </c>
      <c r="P28" s="346" t="s">
        <v>131</v>
      </c>
      <c r="Q28" s="343">
        <v>45.389000000000003</v>
      </c>
      <c r="R28" s="343">
        <v>724.23599999999999</v>
      </c>
      <c r="S28" s="463">
        <v>27.09</v>
      </c>
      <c r="T28" s="467">
        <f t="shared" si="11"/>
        <v>196.19553240000002</v>
      </c>
      <c r="U28" s="468">
        <f t="shared" si="12"/>
        <v>769.625</v>
      </c>
    </row>
    <row r="29" spans="2:21" x14ac:dyDescent="0.2">
      <c r="B29" s="346" t="s">
        <v>132</v>
      </c>
      <c r="C29" s="343">
        <v>2.7829999999999997E-2</v>
      </c>
      <c r="D29" s="343">
        <v>0.28936000000000001</v>
      </c>
      <c r="E29" s="463">
        <v>31.69</v>
      </c>
      <c r="F29" s="467">
        <f t="shared" si="7"/>
        <v>9.1698184000000002E-2</v>
      </c>
      <c r="G29" s="468">
        <f t="shared" si="8"/>
        <v>0.31719000000000003</v>
      </c>
      <c r="I29" s="346" t="s">
        <v>132</v>
      </c>
      <c r="J29" s="343">
        <v>9.7319999999999993</v>
      </c>
      <c r="K29" s="343">
        <v>121.02</v>
      </c>
      <c r="L29" s="463">
        <v>31.93</v>
      </c>
      <c r="M29" s="467">
        <f t="shared" si="9"/>
        <v>38.641686</v>
      </c>
      <c r="N29" s="468">
        <f t="shared" si="10"/>
        <v>130.75200000000001</v>
      </c>
      <c r="P29" s="346" t="s">
        <v>132</v>
      </c>
      <c r="Q29" s="343">
        <v>12.439</v>
      </c>
      <c r="R29" s="343">
        <v>163.315</v>
      </c>
      <c r="S29" s="463">
        <v>31.93</v>
      </c>
      <c r="T29" s="467">
        <f t="shared" si="11"/>
        <v>52.146479499999998</v>
      </c>
      <c r="U29" s="468">
        <f t="shared" si="12"/>
        <v>175.75399999999999</v>
      </c>
    </row>
    <row r="30" spans="2:21" x14ac:dyDescent="0.2">
      <c r="B30" s="346" t="s">
        <v>133</v>
      </c>
      <c r="C30" s="343">
        <v>1.9620000000000002E-2</v>
      </c>
      <c r="D30" s="343">
        <v>0.317</v>
      </c>
      <c r="E30" s="463">
        <v>38.299999999999997</v>
      </c>
      <c r="F30" s="467">
        <f t="shared" si="7"/>
        <v>0.12141099999999999</v>
      </c>
      <c r="G30" s="468">
        <f t="shared" si="8"/>
        <v>0.33662000000000003</v>
      </c>
      <c r="I30" s="346" t="s">
        <v>133</v>
      </c>
      <c r="J30" s="343">
        <v>3.9940000000000002</v>
      </c>
      <c r="K30" s="343">
        <v>188.191</v>
      </c>
      <c r="L30" s="463">
        <v>36</v>
      </c>
      <c r="M30" s="467">
        <f t="shared" si="9"/>
        <v>67.748760000000004</v>
      </c>
      <c r="N30" s="468">
        <f t="shared" si="10"/>
        <v>192.185</v>
      </c>
      <c r="P30" s="346" t="s">
        <v>133</v>
      </c>
      <c r="Q30" s="343">
        <v>3.1629999999999998</v>
      </c>
      <c r="R30" s="343">
        <v>110.538</v>
      </c>
      <c r="S30" s="463">
        <v>34.090000000000003</v>
      </c>
      <c r="T30" s="467">
        <f t="shared" si="11"/>
        <v>37.682404200000001</v>
      </c>
      <c r="U30" s="468">
        <f t="shared" si="12"/>
        <v>113.70099999999999</v>
      </c>
    </row>
    <row r="31" spans="2:21" x14ac:dyDescent="0.2">
      <c r="B31" s="346" t="s">
        <v>134</v>
      </c>
      <c r="C31" s="343">
        <v>4.7199999999999994E-3</v>
      </c>
      <c r="D31" s="343">
        <v>0.12232</v>
      </c>
      <c r="E31" s="463">
        <v>69.709999999999994</v>
      </c>
      <c r="F31" s="467">
        <f t="shared" si="7"/>
        <v>8.5269271999999993E-2</v>
      </c>
      <c r="G31" s="468">
        <f t="shared" si="8"/>
        <v>0.12703999999999999</v>
      </c>
      <c r="I31" s="346" t="s">
        <v>134</v>
      </c>
      <c r="J31" s="343">
        <v>0.78</v>
      </c>
      <c r="K31" s="343">
        <v>47.415999999999997</v>
      </c>
      <c r="L31" s="463">
        <v>56.29</v>
      </c>
      <c r="M31" s="467">
        <f t="shared" si="9"/>
        <v>26.690466399999995</v>
      </c>
      <c r="N31" s="468">
        <f t="shared" si="10"/>
        <v>48.195999999999998</v>
      </c>
      <c r="P31" s="346" t="s">
        <v>134</v>
      </c>
      <c r="Q31" s="343">
        <v>0.30399999999999999</v>
      </c>
      <c r="R31" s="343">
        <v>14.234</v>
      </c>
      <c r="S31" s="463">
        <v>57.59</v>
      </c>
      <c r="T31" s="467">
        <f t="shared" si="11"/>
        <v>8.1973606000000014</v>
      </c>
      <c r="U31" s="468">
        <f t="shared" si="12"/>
        <v>14.538</v>
      </c>
    </row>
    <row r="32" spans="2:21" ht="13.5" thickBot="1" x14ac:dyDescent="0.25">
      <c r="B32" s="348" t="s">
        <v>135</v>
      </c>
      <c r="C32" s="349">
        <v>2.6700000000000001E-3</v>
      </c>
      <c r="D32" s="349">
        <v>0</v>
      </c>
      <c r="E32" s="464">
        <v>0</v>
      </c>
      <c r="F32" s="469">
        <f t="shared" si="7"/>
        <v>0</v>
      </c>
      <c r="G32" s="470">
        <f t="shared" si="8"/>
        <v>2.6700000000000001E-3</v>
      </c>
      <c r="I32" s="348" t="s">
        <v>135</v>
      </c>
      <c r="J32" s="349">
        <v>0.71699999999999997</v>
      </c>
      <c r="K32" s="349">
        <v>0</v>
      </c>
      <c r="L32" s="464">
        <v>0</v>
      </c>
      <c r="M32" s="469">
        <f t="shared" si="9"/>
        <v>0</v>
      </c>
      <c r="N32" s="470">
        <f t="shared" si="10"/>
        <v>0.71699999999999997</v>
      </c>
      <c r="P32" s="348" t="s">
        <v>135</v>
      </c>
      <c r="Q32" s="349">
        <v>0.109</v>
      </c>
      <c r="R32" s="349">
        <v>0</v>
      </c>
      <c r="S32" s="464">
        <v>0</v>
      </c>
      <c r="T32" s="469">
        <f t="shared" si="11"/>
        <v>0</v>
      </c>
      <c r="U32" s="470">
        <f t="shared" si="12"/>
        <v>0.109</v>
      </c>
    </row>
    <row r="35" spans="2:21" ht="29.25" customHeight="1" x14ac:dyDescent="0.2">
      <c r="B35" s="803" t="s">
        <v>382</v>
      </c>
      <c r="C35" s="804"/>
      <c r="D35" s="804"/>
      <c r="E35" s="804"/>
      <c r="F35" s="804"/>
      <c r="G35" s="804"/>
      <c r="I35" s="803" t="s">
        <v>383</v>
      </c>
      <c r="J35" s="804"/>
      <c r="K35" s="804"/>
      <c r="L35" s="804"/>
      <c r="M35" s="804"/>
      <c r="N35" s="804"/>
      <c r="P35" s="803" t="s">
        <v>384</v>
      </c>
      <c r="Q35" s="804"/>
      <c r="R35" s="804"/>
      <c r="S35" s="804"/>
      <c r="T35" s="804"/>
      <c r="U35" s="804"/>
    </row>
    <row r="36" spans="2:21" ht="39" thickBot="1" x14ac:dyDescent="0.25">
      <c r="B36" s="441"/>
      <c r="C36" s="441"/>
      <c r="D36" s="441"/>
      <c r="E36" s="441"/>
      <c r="F36" s="441"/>
      <c r="G36" s="342" t="s">
        <v>477</v>
      </c>
      <c r="I36" s="441"/>
      <c r="J36" s="441"/>
      <c r="K36" s="441"/>
      <c r="L36" s="441"/>
      <c r="M36" s="441"/>
      <c r="N36" s="342" t="s">
        <v>488</v>
      </c>
      <c r="P36" s="441"/>
      <c r="Q36" s="441"/>
      <c r="R36" s="441"/>
      <c r="S36" s="441"/>
      <c r="T36" s="441"/>
      <c r="U36" s="342" t="s">
        <v>478</v>
      </c>
    </row>
    <row r="37" spans="2:21" x14ac:dyDescent="0.2">
      <c r="B37" s="344" t="s">
        <v>99</v>
      </c>
      <c r="C37" s="345"/>
      <c r="D37" s="345"/>
      <c r="E37" s="345"/>
      <c r="F37" s="345"/>
      <c r="G37" s="466">
        <f>G8</f>
        <v>3.8929299999999998</v>
      </c>
      <c r="I37" s="344" t="s">
        <v>99</v>
      </c>
      <c r="J37" s="345"/>
      <c r="K37" s="345"/>
      <c r="L37" s="345"/>
      <c r="M37" s="345"/>
      <c r="N37" s="466">
        <f>N8</f>
        <v>1147.087</v>
      </c>
      <c r="P37" s="344" t="s">
        <v>99</v>
      </c>
      <c r="Q37" s="345"/>
      <c r="R37" s="345"/>
      <c r="S37" s="345"/>
      <c r="T37" s="345"/>
      <c r="U37" s="466">
        <f>U8</f>
        <v>8697.3320000000003</v>
      </c>
    </row>
    <row r="38" spans="2:21" ht="38.25" x14ac:dyDescent="0.2">
      <c r="B38" s="350" t="s">
        <v>381</v>
      </c>
      <c r="C38" s="343"/>
      <c r="D38" s="343"/>
      <c r="E38" s="343"/>
      <c r="F38" s="343"/>
      <c r="G38" s="468">
        <f>G7-G8</f>
        <v>89.500220000000013</v>
      </c>
      <c r="I38" s="350" t="s">
        <v>381</v>
      </c>
      <c r="J38" s="343"/>
      <c r="K38" s="343"/>
      <c r="L38" s="343"/>
      <c r="M38" s="343"/>
      <c r="N38" s="468">
        <f>N7-N8</f>
        <v>20707.638999999999</v>
      </c>
      <c r="P38" s="350" t="s">
        <v>381</v>
      </c>
      <c r="Q38" s="343"/>
      <c r="R38" s="343"/>
      <c r="S38" s="343"/>
      <c r="T38" s="343"/>
      <c r="U38" s="468">
        <f>U7-U8</f>
        <v>100177.68400000001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70">
        <f>G6</f>
        <v>20.796909999999997</v>
      </c>
      <c r="I39" s="348" t="s">
        <v>83</v>
      </c>
      <c r="J39" s="349"/>
      <c r="K39" s="349"/>
      <c r="L39" s="349"/>
      <c r="M39" s="349"/>
      <c r="N39" s="470">
        <f>N6</f>
        <v>6896.2559999999994</v>
      </c>
      <c r="P39" s="348" t="s">
        <v>83</v>
      </c>
      <c r="Q39" s="349"/>
      <c r="R39" s="349"/>
      <c r="S39" s="349"/>
      <c r="T39" s="349"/>
      <c r="U39" s="470">
        <f>U6</f>
        <v>18261.563999999998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3" t="s">
        <v>641</v>
      </c>
      <c r="C3" s="804"/>
      <c r="D3" s="804"/>
      <c r="E3" s="804"/>
      <c r="F3" s="804"/>
      <c r="G3" s="804"/>
      <c r="I3" s="803" t="s">
        <v>643</v>
      </c>
      <c r="J3" s="804"/>
      <c r="K3" s="804"/>
      <c r="L3" s="804"/>
      <c r="M3" s="804"/>
      <c r="N3" s="804"/>
      <c r="P3" s="803" t="s">
        <v>642</v>
      </c>
      <c r="Q3" s="804"/>
      <c r="R3" s="804"/>
      <c r="S3" s="804"/>
      <c r="T3" s="804"/>
      <c r="U3" s="804"/>
    </row>
    <row r="4" spans="2:21" ht="13.5" thickBot="1" x14ac:dyDescent="0.25">
      <c r="B4" s="441"/>
      <c r="C4" s="441" t="s">
        <v>78</v>
      </c>
      <c r="D4" s="441" t="s">
        <v>308</v>
      </c>
      <c r="E4" s="461" t="s">
        <v>82</v>
      </c>
      <c r="F4" s="441" t="s">
        <v>309</v>
      </c>
      <c r="G4" s="441" t="s">
        <v>486</v>
      </c>
      <c r="I4" s="441"/>
      <c r="J4" s="441" t="s">
        <v>78</v>
      </c>
      <c r="K4" s="441" t="s">
        <v>308</v>
      </c>
      <c r="L4" s="461" t="s">
        <v>82</v>
      </c>
      <c r="M4" s="441" t="s">
        <v>309</v>
      </c>
      <c r="N4" s="441" t="s">
        <v>486</v>
      </c>
      <c r="P4" s="441"/>
      <c r="Q4" s="441" t="s">
        <v>78</v>
      </c>
      <c r="R4" s="441" t="s">
        <v>308</v>
      </c>
      <c r="S4" s="461" t="s">
        <v>82</v>
      </c>
      <c r="T4" s="441" t="s">
        <v>309</v>
      </c>
      <c r="U4" s="441" t="s">
        <v>486</v>
      </c>
    </row>
    <row r="5" spans="2:21" x14ac:dyDescent="0.2">
      <c r="B5" s="344" t="s">
        <v>106</v>
      </c>
      <c r="C5" s="345">
        <v>21.131790000000002</v>
      </c>
      <c r="D5" s="345">
        <v>93.152839999999998</v>
      </c>
      <c r="E5" s="462">
        <v>1.5</v>
      </c>
      <c r="F5" s="465">
        <f>D5*E5/100</f>
        <v>1.3972926000000001</v>
      </c>
      <c r="G5" s="466">
        <f>C5+D5</f>
        <v>114.28462999999999</v>
      </c>
      <c r="I5" s="344" t="s">
        <v>106</v>
      </c>
      <c r="J5" s="345">
        <v>5741.1769999999997</v>
      </c>
      <c r="K5" s="345">
        <v>23020.916000000001</v>
      </c>
      <c r="L5" s="462">
        <v>3.18</v>
      </c>
      <c r="M5" s="465">
        <f>K5*L5/100</f>
        <v>732.06512880000014</v>
      </c>
      <c r="N5" s="466">
        <f>J5+K5</f>
        <v>28762.093000000001</v>
      </c>
      <c r="P5" s="344" t="s">
        <v>106</v>
      </c>
      <c r="Q5" s="345">
        <v>18891.375</v>
      </c>
      <c r="R5" s="345">
        <v>108672.41800000001</v>
      </c>
      <c r="S5" s="462">
        <v>3.26</v>
      </c>
      <c r="T5" s="465">
        <f>R5*S5/100</f>
        <v>3542.7208267999999</v>
      </c>
      <c r="U5" s="466">
        <f>Q5+R5</f>
        <v>127563.79300000001</v>
      </c>
    </row>
    <row r="6" spans="2:21" x14ac:dyDescent="0.2">
      <c r="B6" s="346" t="s">
        <v>92</v>
      </c>
      <c r="C6" s="343">
        <v>7.6618399999999998</v>
      </c>
      <c r="D6" s="343">
        <v>13.135069999999999</v>
      </c>
      <c r="E6" s="463">
        <v>5.31</v>
      </c>
      <c r="F6" s="467">
        <f>D6*E6/100</f>
        <v>0.69747221699999984</v>
      </c>
      <c r="G6" s="468">
        <f>C6+D6</f>
        <v>20.796909999999997</v>
      </c>
      <c r="I6" s="346" t="s">
        <v>92</v>
      </c>
      <c r="J6" s="343">
        <v>2183.2530000000002</v>
      </c>
      <c r="K6" s="343">
        <v>4713.0029999999997</v>
      </c>
      <c r="L6" s="463">
        <v>6.44</v>
      </c>
      <c r="M6" s="467">
        <f>K6*L6/100</f>
        <v>303.51739320000001</v>
      </c>
      <c r="N6" s="468">
        <f>J6+K6</f>
        <v>6896.2559999999994</v>
      </c>
      <c r="P6" s="346" t="s">
        <v>92</v>
      </c>
      <c r="Q6" s="343">
        <v>6295.808</v>
      </c>
      <c r="R6" s="343">
        <v>11965.755999999999</v>
      </c>
      <c r="S6" s="463">
        <v>9.36</v>
      </c>
      <c r="T6" s="467">
        <f>R6*S6/100</f>
        <v>1119.9947615999999</v>
      </c>
      <c r="U6" s="468">
        <f>Q6+R6</f>
        <v>18261.563999999998</v>
      </c>
    </row>
    <row r="7" spans="2:21" x14ac:dyDescent="0.2">
      <c r="B7" s="347" t="s">
        <v>105</v>
      </c>
      <c r="C7" s="343">
        <v>13.469959999999999</v>
      </c>
      <c r="D7" s="343">
        <v>79.923190000000005</v>
      </c>
      <c r="E7" s="463">
        <v>1.91</v>
      </c>
      <c r="F7" s="467">
        <f>D7*E7/100</f>
        <v>1.526532929</v>
      </c>
      <c r="G7" s="468">
        <f>C7+D7</f>
        <v>93.393150000000006</v>
      </c>
      <c r="I7" s="347" t="s">
        <v>105</v>
      </c>
      <c r="J7" s="343">
        <v>3557.924</v>
      </c>
      <c r="K7" s="343">
        <v>18296.802</v>
      </c>
      <c r="L7" s="463">
        <v>3.74</v>
      </c>
      <c r="M7" s="467">
        <f>K7*L7/100</f>
        <v>684.30039480000005</v>
      </c>
      <c r="N7" s="468">
        <f>J7+K7</f>
        <v>21854.725999999999</v>
      </c>
      <c r="P7" s="347" t="s">
        <v>105</v>
      </c>
      <c r="Q7" s="343">
        <v>12595.567999999999</v>
      </c>
      <c r="R7" s="343">
        <v>96279.448000000004</v>
      </c>
      <c r="S7" s="463">
        <v>3.61</v>
      </c>
      <c r="T7" s="467">
        <f>R7*S7/100</f>
        <v>3475.6880728000001</v>
      </c>
      <c r="U7" s="468">
        <f>Q7+R7</f>
        <v>108875.016</v>
      </c>
    </row>
    <row r="8" spans="2:21" ht="13.5" thickBot="1" x14ac:dyDescent="0.25">
      <c r="B8" s="348" t="s">
        <v>632</v>
      </c>
      <c r="C8" s="349">
        <v>0.33038999999999996</v>
      </c>
      <c r="D8" s="349">
        <v>1.52352</v>
      </c>
      <c r="E8" s="464">
        <v>19.39</v>
      </c>
      <c r="F8" s="469">
        <f>D8*E8/100</f>
        <v>0.29541052800000001</v>
      </c>
      <c r="G8" s="470">
        <f>C8+D8</f>
        <v>1.8539099999999999</v>
      </c>
      <c r="I8" s="348" t="s">
        <v>632</v>
      </c>
      <c r="J8" s="349">
        <v>69.301000000000002</v>
      </c>
      <c r="K8" s="349">
        <v>603.86300000000006</v>
      </c>
      <c r="L8" s="464">
        <v>19.579999999999998</v>
      </c>
      <c r="M8" s="469">
        <f>K8*L8/100</f>
        <v>118.2363754</v>
      </c>
      <c r="N8" s="470">
        <f>J8+K8</f>
        <v>673.1640000000001</v>
      </c>
      <c r="P8" s="348" t="s">
        <v>632</v>
      </c>
      <c r="Q8" s="349">
        <v>296.827</v>
      </c>
      <c r="R8" s="349">
        <v>1197.4659999999999</v>
      </c>
      <c r="S8" s="464">
        <v>24.18</v>
      </c>
      <c r="T8" s="469">
        <f>R8*S8/100</f>
        <v>289.54727879999996</v>
      </c>
      <c r="U8" s="470">
        <f>Q8+R8</f>
        <v>1494.2929999999999</v>
      </c>
    </row>
    <row r="11" spans="2:21" ht="38.25" customHeight="1" x14ac:dyDescent="0.2">
      <c r="B11" s="803" t="s">
        <v>628</v>
      </c>
      <c r="C11" s="804"/>
      <c r="D11" s="804"/>
      <c r="E11" s="804"/>
      <c r="F11" s="804"/>
      <c r="G11" s="804"/>
      <c r="I11" s="803" t="s">
        <v>644</v>
      </c>
      <c r="J11" s="804"/>
      <c r="K11" s="804"/>
      <c r="L11" s="804"/>
      <c r="M11" s="804"/>
      <c r="N11" s="804"/>
      <c r="P11" s="803" t="s">
        <v>629</v>
      </c>
      <c r="Q11" s="804"/>
      <c r="R11" s="804"/>
      <c r="S11" s="804"/>
      <c r="T11" s="804"/>
      <c r="U11" s="804"/>
    </row>
    <row r="12" spans="2:21" ht="13.5" thickBot="1" x14ac:dyDescent="0.25">
      <c r="B12" s="441"/>
      <c r="C12" s="441" t="s">
        <v>78</v>
      </c>
      <c r="D12" s="441" t="s">
        <v>308</v>
      </c>
      <c r="E12" s="461" t="s">
        <v>82</v>
      </c>
      <c r="F12" s="441" t="s">
        <v>309</v>
      </c>
      <c r="G12" s="441" t="s">
        <v>486</v>
      </c>
      <c r="I12" s="441"/>
      <c r="J12" s="441" t="s">
        <v>78</v>
      </c>
      <c r="K12" s="441" t="s">
        <v>308</v>
      </c>
      <c r="L12" s="461" t="s">
        <v>82</v>
      </c>
      <c r="M12" s="441" t="s">
        <v>309</v>
      </c>
      <c r="N12" s="441" t="s">
        <v>486</v>
      </c>
      <c r="P12" s="441"/>
      <c r="Q12" s="441" t="s">
        <v>78</v>
      </c>
      <c r="R12" s="441" t="s">
        <v>308</v>
      </c>
      <c r="S12" s="461" t="s">
        <v>82</v>
      </c>
      <c r="T12" s="441" t="s">
        <v>309</v>
      </c>
      <c r="U12" s="441" t="s">
        <v>486</v>
      </c>
    </row>
    <row r="13" spans="2:21" x14ac:dyDescent="0.2">
      <c r="B13" s="344" t="s">
        <v>119</v>
      </c>
      <c r="C13" s="772">
        <v>2.9769999999999998E-2</v>
      </c>
      <c r="D13" s="345">
        <v>8.1099999999999992E-3</v>
      </c>
      <c r="E13" s="462">
        <v>85.3</v>
      </c>
      <c r="F13" s="465">
        <f t="shared" ref="F13:F19" si="0">D13*E13/100</f>
        <v>6.9178299999999989E-3</v>
      </c>
      <c r="G13" s="466">
        <f t="shared" ref="G13:G19" si="1">C13+D13</f>
        <v>3.7879999999999997E-2</v>
      </c>
      <c r="I13" s="344" t="s">
        <v>119</v>
      </c>
      <c r="J13" s="345">
        <v>0.23</v>
      </c>
      <c r="K13" s="345">
        <v>0</v>
      </c>
      <c r="L13" s="462">
        <v>0</v>
      </c>
      <c r="M13" s="465">
        <f t="shared" ref="M13:M19" si="2">K13*L13/100</f>
        <v>0</v>
      </c>
      <c r="N13" s="466">
        <f t="shared" ref="N13:N19" si="3">J13+K13</f>
        <v>0.23</v>
      </c>
      <c r="P13" s="344" t="s">
        <v>119</v>
      </c>
      <c r="Q13" s="345">
        <v>28.253</v>
      </c>
      <c r="R13" s="345">
        <v>0</v>
      </c>
      <c r="S13" s="462">
        <v>0</v>
      </c>
      <c r="T13" s="465">
        <f t="shared" ref="T13:T19" si="4">R13*S13/100</f>
        <v>0</v>
      </c>
      <c r="U13" s="466">
        <f t="shared" ref="U13:U19" si="5">Q13+R13</f>
        <v>28.253</v>
      </c>
    </row>
    <row r="14" spans="2:21" x14ac:dyDescent="0.2">
      <c r="B14" s="346" t="s">
        <v>120</v>
      </c>
      <c r="C14" s="772">
        <v>2.896E-2</v>
      </c>
      <c r="D14" s="343">
        <v>1.74E-3</v>
      </c>
      <c r="E14" s="463">
        <v>70.760000000000005</v>
      </c>
      <c r="F14" s="467">
        <f t="shared" si="0"/>
        <v>1.2312240000000002E-3</v>
      </c>
      <c r="G14" s="468">
        <f t="shared" si="1"/>
        <v>3.0699999999999998E-2</v>
      </c>
      <c r="I14" s="346" t="s">
        <v>120</v>
      </c>
      <c r="J14" s="343">
        <v>2.343</v>
      </c>
      <c r="K14" s="343">
        <v>0.11700000000000001</v>
      </c>
      <c r="L14" s="463">
        <v>72.930000000000007</v>
      </c>
      <c r="M14" s="467">
        <f t="shared" si="2"/>
        <v>8.5328100000000018E-2</v>
      </c>
      <c r="N14" s="468">
        <f t="shared" si="3"/>
        <v>2.46</v>
      </c>
      <c r="P14" s="346" t="s">
        <v>120</v>
      </c>
      <c r="Q14" s="343">
        <v>81.024000000000001</v>
      </c>
      <c r="R14" s="343">
        <v>4.9870000000000001</v>
      </c>
      <c r="S14" s="463">
        <v>68.92</v>
      </c>
      <c r="T14" s="467">
        <f t="shared" si="4"/>
        <v>3.4370404000000003</v>
      </c>
      <c r="U14" s="468">
        <f t="shared" si="5"/>
        <v>86.010999999999996</v>
      </c>
    </row>
    <row r="15" spans="2:21" x14ac:dyDescent="0.2">
      <c r="B15" s="347" t="s">
        <v>121</v>
      </c>
      <c r="C15" s="772">
        <v>5.5129999999999998E-2</v>
      </c>
      <c r="D15" s="343">
        <v>0.36348000000000003</v>
      </c>
      <c r="E15" s="463">
        <v>30.378791489375896</v>
      </c>
      <c r="F15" s="467">
        <f t="shared" si="0"/>
        <v>0.11042083130558351</v>
      </c>
      <c r="G15" s="468">
        <f t="shared" si="1"/>
        <v>0.41861000000000004</v>
      </c>
      <c r="I15" s="347" t="s">
        <v>121</v>
      </c>
      <c r="J15" s="343">
        <v>9.7880000000000003</v>
      </c>
      <c r="K15" s="343">
        <v>116.675</v>
      </c>
      <c r="L15" s="463">
        <v>31.693671199510952</v>
      </c>
      <c r="M15" s="467">
        <f t="shared" si="2"/>
        <v>36.9785908720294</v>
      </c>
      <c r="N15" s="468">
        <f t="shared" si="3"/>
        <v>126.46299999999999</v>
      </c>
      <c r="P15" s="347" t="s">
        <v>121</v>
      </c>
      <c r="Q15" s="343">
        <v>80.435000000000002</v>
      </c>
      <c r="R15" s="343">
        <v>343.74599999999998</v>
      </c>
      <c r="S15" s="463">
        <v>30.16018392398302</v>
      </c>
      <c r="T15" s="467">
        <f t="shared" si="4"/>
        <v>103.67442583133466</v>
      </c>
      <c r="U15" s="468">
        <f t="shared" si="5"/>
        <v>424.18099999999998</v>
      </c>
    </row>
    <row r="16" spans="2:21" x14ac:dyDescent="0.2">
      <c r="B16" s="347" t="s">
        <v>122</v>
      </c>
      <c r="C16" s="772">
        <v>0.13090000000000002</v>
      </c>
      <c r="D16" s="343">
        <v>1.01132</v>
      </c>
      <c r="E16" s="463">
        <v>26.36940002485364</v>
      </c>
      <c r="F16" s="467">
        <f t="shared" si="0"/>
        <v>0.26667901633134983</v>
      </c>
      <c r="G16" s="468">
        <f t="shared" si="1"/>
        <v>1.14222</v>
      </c>
      <c r="I16" s="347" t="s">
        <v>122</v>
      </c>
      <c r="J16" s="343">
        <v>31.375</v>
      </c>
      <c r="K16" s="343">
        <v>393.613</v>
      </c>
      <c r="L16" s="463">
        <v>25.575088469219025</v>
      </c>
      <c r="M16" s="467">
        <f t="shared" si="2"/>
        <v>100.66687297634708</v>
      </c>
      <c r="N16" s="468">
        <f t="shared" si="3"/>
        <v>424.988</v>
      </c>
      <c r="P16" s="347" t="s">
        <v>122</v>
      </c>
      <c r="Q16" s="343">
        <v>59.011000000000003</v>
      </c>
      <c r="R16" s="343">
        <v>754.452</v>
      </c>
      <c r="S16" s="463">
        <v>34.907217708593365</v>
      </c>
      <c r="T16" s="467">
        <f t="shared" si="4"/>
        <v>263.35820214683679</v>
      </c>
      <c r="U16" s="468">
        <f t="shared" si="5"/>
        <v>813.46299999999997</v>
      </c>
    </row>
    <row r="17" spans="2:21" x14ac:dyDescent="0.2">
      <c r="B17" s="347" t="s">
        <v>123</v>
      </c>
      <c r="C17" s="772">
        <v>5.8450000000000002E-2</v>
      </c>
      <c r="D17" s="343">
        <v>0.13886999999999999</v>
      </c>
      <c r="E17" s="463">
        <v>68.7</v>
      </c>
      <c r="F17" s="467">
        <f t="shared" si="0"/>
        <v>9.5403689999999999E-2</v>
      </c>
      <c r="G17" s="468">
        <f t="shared" si="1"/>
        <v>0.19732</v>
      </c>
      <c r="I17" s="347" t="s">
        <v>123</v>
      </c>
      <c r="J17" s="343">
        <v>17.652999999999999</v>
      </c>
      <c r="K17" s="343">
        <v>93.459000000000003</v>
      </c>
      <c r="L17" s="463">
        <v>60.69</v>
      </c>
      <c r="M17" s="467">
        <f t="shared" si="2"/>
        <v>56.720267100000001</v>
      </c>
      <c r="N17" s="468">
        <f t="shared" si="3"/>
        <v>111.11199999999999</v>
      </c>
      <c r="P17" s="347" t="s">
        <v>123</v>
      </c>
      <c r="Q17" s="343">
        <v>32.094000000000001</v>
      </c>
      <c r="R17" s="343">
        <v>94.281000000000006</v>
      </c>
      <c r="S17" s="463">
        <v>66.099999999999994</v>
      </c>
      <c r="T17" s="467">
        <f t="shared" si="4"/>
        <v>62.319740999999993</v>
      </c>
      <c r="U17" s="468">
        <f t="shared" si="5"/>
        <v>126.375</v>
      </c>
    </row>
    <row r="18" spans="2:21" x14ac:dyDescent="0.2">
      <c r="B18" s="347" t="s">
        <v>124</v>
      </c>
      <c r="C18" s="772">
        <v>2.273E-2</v>
      </c>
      <c r="D18" s="343">
        <v>0</v>
      </c>
      <c r="E18" s="463">
        <v>0</v>
      </c>
      <c r="F18" s="467">
        <f t="shared" si="0"/>
        <v>0</v>
      </c>
      <c r="G18" s="468">
        <f t="shared" si="1"/>
        <v>2.273E-2</v>
      </c>
      <c r="I18" s="347" t="s">
        <v>124</v>
      </c>
      <c r="J18" s="343">
        <v>6.5439999999999996</v>
      </c>
      <c r="K18" s="343">
        <v>0</v>
      </c>
      <c r="L18" s="463">
        <v>0</v>
      </c>
      <c r="M18" s="467">
        <f t="shared" si="2"/>
        <v>0</v>
      </c>
      <c r="N18" s="468">
        <f t="shared" si="3"/>
        <v>6.5439999999999996</v>
      </c>
      <c r="P18" s="347" t="s">
        <v>124</v>
      </c>
      <c r="Q18" s="343">
        <v>13.327</v>
      </c>
      <c r="R18" s="343">
        <v>0</v>
      </c>
      <c r="S18" s="463">
        <v>0</v>
      </c>
      <c r="T18" s="467">
        <f t="shared" si="4"/>
        <v>0</v>
      </c>
      <c r="U18" s="468">
        <f t="shared" si="5"/>
        <v>13.327</v>
      </c>
    </row>
    <row r="19" spans="2:21" ht="13.5" thickBot="1" x14ac:dyDescent="0.25">
      <c r="B19" s="348" t="s">
        <v>125</v>
      </c>
      <c r="C19" s="772">
        <v>4.45E-3</v>
      </c>
      <c r="D19" s="349">
        <v>0</v>
      </c>
      <c r="E19" s="464">
        <v>0</v>
      </c>
      <c r="F19" s="469">
        <f t="shared" si="0"/>
        <v>0</v>
      </c>
      <c r="G19" s="470">
        <f t="shared" si="1"/>
        <v>4.45E-3</v>
      </c>
      <c r="I19" s="348" t="s">
        <v>125</v>
      </c>
      <c r="J19" s="349">
        <v>1.367</v>
      </c>
      <c r="K19" s="349">
        <v>0</v>
      </c>
      <c r="L19" s="464">
        <v>0</v>
      </c>
      <c r="M19" s="469">
        <f t="shared" si="2"/>
        <v>0</v>
      </c>
      <c r="N19" s="470">
        <f t="shared" si="3"/>
        <v>1.367</v>
      </c>
      <c r="P19" s="348" t="s">
        <v>125</v>
      </c>
      <c r="Q19" s="349">
        <v>2.6840000000000002</v>
      </c>
      <c r="R19" s="349">
        <v>0</v>
      </c>
      <c r="S19" s="464">
        <v>0</v>
      </c>
      <c r="T19" s="469">
        <f t="shared" si="4"/>
        <v>0</v>
      </c>
      <c r="U19" s="470">
        <f t="shared" si="5"/>
        <v>2.6840000000000002</v>
      </c>
    </row>
    <row r="20" spans="2:21" x14ac:dyDescent="0.2">
      <c r="C20" s="583"/>
    </row>
    <row r="22" spans="2:21" ht="38.25" customHeight="1" x14ac:dyDescent="0.2">
      <c r="B22" s="803" t="s">
        <v>630</v>
      </c>
      <c r="C22" s="804"/>
      <c r="D22" s="804"/>
      <c r="E22" s="804"/>
      <c r="F22" s="804"/>
      <c r="G22" s="804"/>
      <c r="I22" s="803" t="s">
        <v>645</v>
      </c>
      <c r="J22" s="804"/>
      <c r="K22" s="804"/>
      <c r="L22" s="804"/>
      <c r="M22" s="804"/>
      <c r="N22" s="804"/>
      <c r="P22" s="803" t="s">
        <v>631</v>
      </c>
      <c r="Q22" s="804"/>
      <c r="R22" s="804"/>
      <c r="S22" s="804"/>
      <c r="T22" s="804"/>
      <c r="U22" s="804"/>
    </row>
    <row r="23" spans="2:21" ht="13.5" thickBot="1" x14ac:dyDescent="0.25">
      <c r="B23" s="441"/>
      <c r="C23" s="441" t="s">
        <v>78</v>
      </c>
      <c r="D23" s="441" t="s">
        <v>308</v>
      </c>
      <c r="E23" s="461" t="s">
        <v>82</v>
      </c>
      <c r="F23" s="441" t="s">
        <v>309</v>
      </c>
      <c r="G23" s="441" t="s">
        <v>486</v>
      </c>
      <c r="I23" s="441"/>
      <c r="J23" s="441" t="s">
        <v>78</v>
      </c>
      <c r="K23" s="441" t="s">
        <v>308</v>
      </c>
      <c r="L23" s="461" t="s">
        <v>82</v>
      </c>
      <c r="M23" s="441" t="s">
        <v>309</v>
      </c>
      <c r="N23" s="441" t="s">
        <v>486</v>
      </c>
      <c r="P23" s="441"/>
      <c r="Q23" s="441" t="s">
        <v>78</v>
      </c>
      <c r="R23" s="441" t="s">
        <v>308</v>
      </c>
      <c r="S23" s="461" t="s">
        <v>82</v>
      </c>
      <c r="T23" s="441" t="s">
        <v>309</v>
      </c>
      <c r="U23" s="441" t="s">
        <v>486</v>
      </c>
    </row>
    <row r="24" spans="2:21" x14ac:dyDescent="0.2">
      <c r="B24" s="344" t="s">
        <v>127</v>
      </c>
      <c r="C24" s="345">
        <v>2.0289999999999999E-2</v>
      </c>
      <c r="D24" s="345">
        <v>8.1099999999999992E-3</v>
      </c>
      <c r="E24" s="462">
        <v>85.3</v>
      </c>
      <c r="F24" s="465">
        <f t="shared" ref="F24:F32" si="6">D24*E24/100</f>
        <v>6.9178299999999989E-3</v>
      </c>
      <c r="G24" s="466">
        <f t="shared" ref="G24:G32" si="7">C24+D24</f>
        <v>2.8399999999999998E-2</v>
      </c>
      <c r="I24" s="344" t="s">
        <v>127</v>
      </c>
      <c r="J24" s="345">
        <v>5.0000000000000001E-3</v>
      </c>
      <c r="K24" s="345">
        <v>0</v>
      </c>
      <c r="L24" s="462">
        <v>0</v>
      </c>
      <c r="M24" s="465">
        <f t="shared" ref="M24:M32" si="8">K24*L24/100</f>
        <v>0</v>
      </c>
      <c r="N24" s="466">
        <f t="shared" ref="N24:N32" si="9">J24+K24</f>
        <v>5.0000000000000001E-3</v>
      </c>
      <c r="P24" s="344" t="s">
        <v>127</v>
      </c>
      <c r="Q24" s="345">
        <v>2.9569999999999999</v>
      </c>
      <c r="R24" s="345">
        <v>0</v>
      </c>
      <c r="S24" s="462">
        <v>0</v>
      </c>
      <c r="T24" s="465">
        <f t="shared" ref="T24:T32" si="10">R24*S24/100</f>
        <v>0</v>
      </c>
      <c r="U24" s="466">
        <f t="shared" ref="U24:U32" si="11">Q24+R24</f>
        <v>2.9569999999999999</v>
      </c>
    </row>
    <row r="25" spans="2:21" x14ac:dyDescent="0.2">
      <c r="B25" s="346" t="s">
        <v>128</v>
      </c>
      <c r="C25" s="343">
        <v>1.984E-2</v>
      </c>
      <c r="D25" s="343">
        <v>6.7000000000000002E-4</v>
      </c>
      <c r="E25" s="463">
        <v>89.54</v>
      </c>
      <c r="F25" s="467">
        <f t="shared" si="6"/>
        <v>5.9991800000000007E-4</v>
      </c>
      <c r="G25" s="468">
        <f t="shared" si="7"/>
        <v>2.051E-2</v>
      </c>
      <c r="I25" s="346" t="s">
        <v>128</v>
      </c>
      <c r="J25" s="343">
        <v>0.65100000000000002</v>
      </c>
      <c r="K25" s="343">
        <v>0.04</v>
      </c>
      <c r="L25" s="463">
        <v>89.54</v>
      </c>
      <c r="M25" s="467">
        <f t="shared" si="8"/>
        <v>3.5816000000000001E-2</v>
      </c>
      <c r="N25" s="468">
        <f t="shared" si="9"/>
        <v>0.69100000000000006</v>
      </c>
      <c r="P25" s="346" t="s">
        <v>128</v>
      </c>
      <c r="Q25" s="343">
        <v>54.576000000000001</v>
      </c>
      <c r="R25" s="343">
        <v>2.161</v>
      </c>
      <c r="S25" s="463">
        <v>89.54</v>
      </c>
      <c r="T25" s="467">
        <f t="shared" si="10"/>
        <v>1.9349594000000001</v>
      </c>
      <c r="U25" s="468">
        <f t="shared" si="11"/>
        <v>56.737000000000002</v>
      </c>
    </row>
    <row r="26" spans="2:21" x14ac:dyDescent="0.2">
      <c r="B26" s="346" t="s">
        <v>129</v>
      </c>
      <c r="C26" s="343">
        <v>4.0559999999999999E-2</v>
      </c>
      <c r="D26" s="343">
        <v>4.555E-2</v>
      </c>
      <c r="E26" s="463">
        <v>54.33</v>
      </c>
      <c r="F26" s="467">
        <f t="shared" si="6"/>
        <v>2.4747314999999999E-2</v>
      </c>
      <c r="G26" s="468">
        <f t="shared" si="7"/>
        <v>8.6109999999999992E-2</v>
      </c>
      <c r="I26" s="346" t="s">
        <v>129</v>
      </c>
      <c r="J26" s="343">
        <v>5.2119999999999997</v>
      </c>
      <c r="K26" s="343">
        <v>6.1420000000000003</v>
      </c>
      <c r="L26" s="463">
        <v>74.040000000000006</v>
      </c>
      <c r="M26" s="467">
        <f t="shared" si="8"/>
        <v>4.5475368000000005</v>
      </c>
      <c r="N26" s="468">
        <f t="shared" si="9"/>
        <v>11.353999999999999</v>
      </c>
      <c r="P26" s="346" t="s">
        <v>129</v>
      </c>
      <c r="Q26" s="343">
        <v>106.75</v>
      </c>
      <c r="R26" s="343">
        <v>74.597999999999999</v>
      </c>
      <c r="S26" s="463">
        <v>62.4</v>
      </c>
      <c r="T26" s="467">
        <f t="shared" si="10"/>
        <v>46.549151999999992</v>
      </c>
      <c r="U26" s="468">
        <f t="shared" si="11"/>
        <v>181.34800000000001</v>
      </c>
    </row>
    <row r="27" spans="2:21" x14ac:dyDescent="0.2">
      <c r="B27" s="346" t="s">
        <v>130</v>
      </c>
      <c r="C27" s="343">
        <v>2.598E-2</v>
      </c>
      <c r="D27" s="343">
        <v>0.24425999999999998</v>
      </c>
      <c r="E27" s="463">
        <v>62.7</v>
      </c>
      <c r="F27" s="467">
        <f t="shared" si="6"/>
        <v>0.15315102</v>
      </c>
      <c r="G27" s="468">
        <f t="shared" si="7"/>
        <v>0.27023999999999998</v>
      </c>
      <c r="I27" s="346" t="s">
        <v>130</v>
      </c>
      <c r="J27" s="343">
        <v>6.3920000000000003</v>
      </c>
      <c r="K27" s="343">
        <v>80.2</v>
      </c>
      <c r="L27" s="463">
        <v>61.32</v>
      </c>
      <c r="M27" s="467">
        <f t="shared" si="8"/>
        <v>49.178640000000001</v>
      </c>
      <c r="N27" s="468">
        <f t="shared" si="9"/>
        <v>86.591999999999999</v>
      </c>
      <c r="P27" s="346" t="s">
        <v>130</v>
      </c>
      <c r="Q27" s="343">
        <v>47.921999999999997</v>
      </c>
      <c r="R27" s="343">
        <v>324.22800000000001</v>
      </c>
      <c r="S27" s="463">
        <v>55.95</v>
      </c>
      <c r="T27" s="467">
        <f t="shared" si="10"/>
        <v>181.40556599999999</v>
      </c>
      <c r="U27" s="468">
        <f t="shared" si="11"/>
        <v>372.15</v>
      </c>
    </row>
    <row r="28" spans="2:21" x14ac:dyDescent="0.2">
      <c r="B28" s="346" t="s">
        <v>131</v>
      </c>
      <c r="C28" s="343">
        <v>7.6480000000000006E-2</v>
      </c>
      <c r="D28" s="343">
        <v>0.59899000000000002</v>
      </c>
      <c r="E28" s="463">
        <v>33.520000000000003</v>
      </c>
      <c r="F28" s="467">
        <f t="shared" si="6"/>
        <v>0.20078144800000003</v>
      </c>
      <c r="G28" s="468">
        <f t="shared" si="7"/>
        <v>0.67547000000000001</v>
      </c>
      <c r="I28" s="346" t="s">
        <v>131</v>
      </c>
      <c r="J28" s="343">
        <v>21.914999999999999</v>
      </c>
      <c r="K28" s="343">
        <v>193.73099999999999</v>
      </c>
      <c r="L28" s="463">
        <v>33.86</v>
      </c>
      <c r="M28" s="467">
        <f t="shared" si="8"/>
        <v>65.597316599999999</v>
      </c>
      <c r="N28" s="468">
        <f t="shared" si="9"/>
        <v>215.64599999999999</v>
      </c>
      <c r="P28" s="346" t="s">
        <v>131</v>
      </c>
      <c r="Q28" s="343">
        <v>54.408999999999999</v>
      </c>
      <c r="R28" s="343">
        <v>531.15</v>
      </c>
      <c r="S28" s="463">
        <v>39.6</v>
      </c>
      <c r="T28" s="467">
        <f t="shared" si="10"/>
        <v>210.33540000000002</v>
      </c>
      <c r="U28" s="468">
        <f t="shared" si="11"/>
        <v>585.55899999999997</v>
      </c>
    </row>
    <row r="29" spans="2:21" x14ac:dyDescent="0.2">
      <c r="B29" s="346" t="s">
        <v>132</v>
      </c>
      <c r="C29" s="343">
        <v>7.798999999999999E-2</v>
      </c>
      <c r="D29" s="343">
        <v>0.47844999999999999</v>
      </c>
      <c r="E29" s="463">
        <v>28.55</v>
      </c>
      <c r="F29" s="467">
        <f t="shared" si="6"/>
        <v>0.136597475</v>
      </c>
      <c r="G29" s="468">
        <f t="shared" si="7"/>
        <v>0.55643999999999993</v>
      </c>
      <c r="I29" s="346" t="s">
        <v>132</v>
      </c>
      <c r="J29" s="343">
        <v>18.184999999999999</v>
      </c>
      <c r="K29" s="343">
        <v>235.21100000000001</v>
      </c>
      <c r="L29" s="463">
        <v>29.74</v>
      </c>
      <c r="M29" s="467">
        <f t="shared" si="8"/>
        <v>69.951751400000006</v>
      </c>
      <c r="N29" s="468">
        <f t="shared" si="9"/>
        <v>253.39600000000002</v>
      </c>
      <c r="P29" s="346" t="s">
        <v>132</v>
      </c>
      <c r="Q29" s="343">
        <v>20.736000000000001</v>
      </c>
      <c r="R29" s="343">
        <v>219.05500000000001</v>
      </c>
      <c r="S29" s="463">
        <v>32.58</v>
      </c>
      <c r="T29" s="467">
        <f t="shared" si="10"/>
        <v>71.368118999999993</v>
      </c>
      <c r="U29" s="468">
        <f t="shared" si="11"/>
        <v>239.791</v>
      </c>
    </row>
    <row r="30" spans="2:21" x14ac:dyDescent="0.2">
      <c r="B30" s="346" t="s">
        <v>133</v>
      </c>
      <c r="C30" s="343">
        <v>6.5009999999999998E-2</v>
      </c>
      <c r="D30" s="343">
        <v>0.14746999999999999</v>
      </c>
      <c r="E30" s="463">
        <v>58.21</v>
      </c>
      <c r="F30" s="467">
        <f t="shared" si="6"/>
        <v>8.5842286999999989E-2</v>
      </c>
      <c r="G30" s="468">
        <f t="shared" si="7"/>
        <v>0.21248</v>
      </c>
      <c r="I30" s="346" t="s">
        <v>133</v>
      </c>
      <c r="J30" s="343">
        <v>15.935</v>
      </c>
      <c r="K30" s="343">
        <v>88.539000000000001</v>
      </c>
      <c r="L30" s="463">
        <v>54.64</v>
      </c>
      <c r="M30" s="467">
        <f t="shared" si="8"/>
        <v>48.377709599999996</v>
      </c>
      <c r="N30" s="468">
        <f t="shared" si="9"/>
        <v>104.474</v>
      </c>
      <c r="P30" s="346" t="s">
        <v>133</v>
      </c>
      <c r="Q30" s="343">
        <v>9.2690000000000001</v>
      </c>
      <c r="R30" s="343">
        <v>46.274999999999999</v>
      </c>
      <c r="S30" s="463">
        <v>54.71</v>
      </c>
      <c r="T30" s="467">
        <f t="shared" si="10"/>
        <v>25.317052499999999</v>
      </c>
      <c r="U30" s="468">
        <f t="shared" si="11"/>
        <v>55.543999999999997</v>
      </c>
    </row>
    <row r="31" spans="2:21" x14ac:dyDescent="0.2">
      <c r="B31" s="346" t="s">
        <v>134</v>
      </c>
      <c r="C31" s="343">
        <v>3.2699999999999999E-3</v>
      </c>
      <c r="D31" s="343">
        <v>0</v>
      </c>
      <c r="E31" s="463">
        <v>0</v>
      </c>
      <c r="F31" s="467">
        <f t="shared" si="6"/>
        <v>0</v>
      </c>
      <c r="G31" s="468">
        <f t="shared" si="7"/>
        <v>3.2699999999999999E-3</v>
      </c>
      <c r="I31" s="346" t="s">
        <v>134</v>
      </c>
      <c r="J31" s="343">
        <v>0.749</v>
      </c>
      <c r="K31" s="343">
        <v>0</v>
      </c>
      <c r="L31" s="463">
        <v>0</v>
      </c>
      <c r="M31" s="467">
        <f t="shared" si="8"/>
        <v>0</v>
      </c>
      <c r="N31" s="468">
        <f t="shared" si="9"/>
        <v>0.749</v>
      </c>
      <c r="P31" s="346" t="s">
        <v>134</v>
      </c>
      <c r="Q31" s="343">
        <v>0.193</v>
      </c>
      <c r="R31" s="343">
        <v>0</v>
      </c>
      <c r="S31" s="463">
        <v>0</v>
      </c>
      <c r="T31" s="467">
        <f t="shared" si="10"/>
        <v>0</v>
      </c>
      <c r="U31" s="468">
        <f t="shared" si="11"/>
        <v>0.193</v>
      </c>
    </row>
    <row r="32" spans="2:21" ht="13.5" thickBot="1" x14ac:dyDescent="0.25">
      <c r="B32" s="348" t="s">
        <v>135</v>
      </c>
      <c r="C32" s="349">
        <v>9.7999999999999997E-4</v>
      </c>
      <c r="D32" s="349">
        <v>0</v>
      </c>
      <c r="E32" s="464">
        <v>0</v>
      </c>
      <c r="F32" s="469">
        <f t="shared" si="6"/>
        <v>0</v>
      </c>
      <c r="G32" s="470">
        <f t="shared" si="7"/>
        <v>9.7999999999999997E-4</v>
      </c>
      <c r="I32" s="348" t="s">
        <v>135</v>
      </c>
      <c r="J32" s="349">
        <v>0.25700000000000001</v>
      </c>
      <c r="K32" s="349">
        <v>0</v>
      </c>
      <c r="L32" s="464">
        <v>0</v>
      </c>
      <c r="M32" s="469">
        <f t="shared" si="8"/>
        <v>0</v>
      </c>
      <c r="N32" s="470">
        <f t="shared" si="9"/>
        <v>0.25700000000000001</v>
      </c>
      <c r="P32" s="348" t="s">
        <v>135</v>
      </c>
      <c r="Q32" s="349">
        <v>1.4999999999999999E-2</v>
      </c>
      <c r="R32" s="349">
        <v>0</v>
      </c>
      <c r="S32" s="464">
        <v>0</v>
      </c>
      <c r="T32" s="469">
        <f t="shared" si="10"/>
        <v>0</v>
      </c>
      <c r="U32" s="470">
        <f t="shared" si="11"/>
        <v>1.4999999999999999E-2</v>
      </c>
    </row>
    <row r="35" spans="2:21" ht="29.25" customHeight="1" x14ac:dyDescent="0.2">
      <c r="B35" s="803" t="s">
        <v>382</v>
      </c>
      <c r="C35" s="804"/>
      <c r="D35" s="804"/>
      <c r="E35" s="804"/>
      <c r="F35" s="804"/>
      <c r="G35" s="804"/>
      <c r="I35" s="803" t="s">
        <v>383</v>
      </c>
      <c r="J35" s="804"/>
      <c r="K35" s="804"/>
      <c r="L35" s="804"/>
      <c r="M35" s="804"/>
      <c r="N35" s="804"/>
      <c r="P35" s="803" t="s">
        <v>384</v>
      </c>
      <c r="Q35" s="804"/>
      <c r="R35" s="804"/>
      <c r="S35" s="804"/>
      <c r="T35" s="804"/>
      <c r="U35" s="804"/>
    </row>
    <row r="36" spans="2:21" ht="39" thickBot="1" x14ac:dyDescent="0.25">
      <c r="B36" s="441"/>
      <c r="C36" s="441"/>
      <c r="D36" s="441"/>
      <c r="E36" s="441"/>
      <c r="F36" s="441"/>
      <c r="G36" s="342" t="s">
        <v>477</v>
      </c>
      <c r="I36" s="441"/>
      <c r="J36" s="441"/>
      <c r="K36" s="441"/>
      <c r="L36" s="441"/>
      <c r="M36" s="441"/>
      <c r="N36" s="342" t="s">
        <v>488</v>
      </c>
      <c r="P36" s="441"/>
      <c r="Q36" s="441"/>
      <c r="R36" s="441"/>
      <c r="S36" s="441"/>
      <c r="T36" s="441"/>
      <c r="U36" s="342" t="s">
        <v>478</v>
      </c>
    </row>
    <row r="37" spans="2:21" x14ac:dyDescent="0.2">
      <c r="B37" s="344" t="s">
        <v>632</v>
      </c>
      <c r="C37" s="345"/>
      <c r="D37" s="345"/>
      <c r="E37" s="345"/>
      <c r="F37" s="345"/>
      <c r="G37" s="466">
        <f>G8</f>
        <v>1.8539099999999999</v>
      </c>
      <c r="I37" s="344" t="s">
        <v>632</v>
      </c>
      <c r="J37" s="345"/>
      <c r="K37" s="345"/>
      <c r="L37" s="345"/>
      <c r="M37" s="345"/>
      <c r="N37" s="466">
        <f>N8</f>
        <v>673.1640000000001</v>
      </c>
      <c r="P37" s="344" t="s">
        <v>632</v>
      </c>
      <c r="Q37" s="345"/>
      <c r="R37" s="345"/>
      <c r="S37" s="345"/>
      <c r="T37" s="345"/>
      <c r="U37" s="466">
        <f>U8</f>
        <v>1494.2929999999999</v>
      </c>
    </row>
    <row r="38" spans="2:21" ht="25.5" x14ac:dyDescent="0.2">
      <c r="B38" s="350" t="s">
        <v>640</v>
      </c>
      <c r="C38" s="343"/>
      <c r="D38" s="343"/>
      <c r="E38" s="343"/>
      <c r="F38" s="343"/>
      <c r="G38" s="468">
        <f>G6-G8</f>
        <v>18.942999999999998</v>
      </c>
      <c r="I38" s="350" t="s">
        <v>640</v>
      </c>
      <c r="J38" s="343"/>
      <c r="K38" s="343"/>
      <c r="L38" s="343"/>
      <c r="M38" s="343"/>
      <c r="N38" s="468">
        <f>N6-N8</f>
        <v>6223.0919999999996</v>
      </c>
      <c r="P38" s="350" t="s">
        <v>640</v>
      </c>
      <c r="Q38" s="343"/>
      <c r="R38" s="343"/>
      <c r="S38" s="343"/>
      <c r="T38" s="343"/>
      <c r="U38" s="468">
        <f>U6-U8</f>
        <v>16767.270999999997</v>
      </c>
    </row>
    <row r="39" spans="2:21" ht="13.5" thickBot="1" x14ac:dyDescent="0.25">
      <c r="B39" s="348" t="s">
        <v>93</v>
      </c>
      <c r="C39" s="349"/>
      <c r="D39" s="349"/>
      <c r="E39" s="349"/>
      <c r="F39" s="349"/>
      <c r="G39" s="470">
        <f>G7</f>
        <v>93.393150000000006</v>
      </c>
      <c r="I39" s="348" t="s">
        <v>93</v>
      </c>
      <c r="J39" s="349"/>
      <c r="K39" s="349"/>
      <c r="L39" s="349"/>
      <c r="M39" s="349"/>
      <c r="N39" s="470">
        <f>N7</f>
        <v>21854.725999999999</v>
      </c>
      <c r="P39" s="348" t="s">
        <v>93</v>
      </c>
      <c r="Q39" s="349"/>
      <c r="R39" s="349"/>
      <c r="S39" s="349"/>
      <c r="T39" s="349"/>
      <c r="U39" s="470">
        <f>U7</f>
        <v>108875.016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53"/>
      <c r="C3" s="554"/>
      <c r="D3" s="555" t="s">
        <v>691</v>
      </c>
      <c r="E3" s="556" t="s">
        <v>692</v>
      </c>
      <c r="F3" s="556" t="s">
        <v>693</v>
      </c>
      <c r="G3" s="557" t="s">
        <v>694</v>
      </c>
    </row>
    <row r="4" spans="2:7" x14ac:dyDescent="0.2">
      <c r="B4" s="558"/>
      <c r="C4" s="559" t="s">
        <v>697</v>
      </c>
      <c r="D4" s="560">
        <f>SUM(D5:D18)</f>
        <v>3830</v>
      </c>
      <c r="E4" s="560">
        <f t="shared" ref="E4:F4" si="0">SUM(E5:E18)</f>
        <v>3735</v>
      </c>
      <c r="F4" s="560">
        <f t="shared" si="0"/>
        <v>2183</v>
      </c>
      <c r="G4" s="561">
        <f>SUM(G5:G18)</f>
        <v>3482</v>
      </c>
    </row>
    <row r="5" spans="2:7" x14ac:dyDescent="0.2">
      <c r="B5" s="562" t="s">
        <v>312</v>
      </c>
      <c r="C5" s="563" t="s">
        <v>285</v>
      </c>
      <c r="D5" s="564">
        <v>284</v>
      </c>
      <c r="E5" s="564">
        <v>277</v>
      </c>
      <c r="F5" s="564">
        <v>191</v>
      </c>
      <c r="G5" s="565">
        <v>243</v>
      </c>
    </row>
    <row r="6" spans="2:7" x14ac:dyDescent="0.2">
      <c r="B6" s="562" t="s">
        <v>324</v>
      </c>
      <c r="C6" s="563" t="s">
        <v>306</v>
      </c>
      <c r="D6" s="564">
        <v>321</v>
      </c>
      <c r="E6" s="564">
        <v>318</v>
      </c>
      <c r="F6" s="564">
        <v>169</v>
      </c>
      <c r="G6" s="565">
        <v>304</v>
      </c>
    </row>
    <row r="7" spans="2:7" x14ac:dyDescent="0.2">
      <c r="B7" s="562" t="s">
        <v>318</v>
      </c>
      <c r="C7" s="563" t="s">
        <v>286</v>
      </c>
      <c r="D7" s="564">
        <v>362</v>
      </c>
      <c r="E7" s="564">
        <v>352</v>
      </c>
      <c r="F7" s="564">
        <v>189</v>
      </c>
      <c r="G7" s="565">
        <v>326</v>
      </c>
    </row>
    <row r="8" spans="2:7" x14ac:dyDescent="0.2">
      <c r="B8" s="562" t="s">
        <v>316</v>
      </c>
      <c r="C8" s="563" t="s">
        <v>287</v>
      </c>
      <c r="D8" s="564">
        <v>150</v>
      </c>
      <c r="E8" s="564">
        <v>146</v>
      </c>
      <c r="F8" s="564">
        <v>68</v>
      </c>
      <c r="G8" s="565">
        <v>141</v>
      </c>
    </row>
    <row r="9" spans="2:7" x14ac:dyDescent="0.2">
      <c r="B9" s="562" t="s">
        <v>314</v>
      </c>
      <c r="C9" s="563" t="s">
        <v>304</v>
      </c>
      <c r="D9" s="564">
        <v>68</v>
      </c>
      <c r="E9" s="564">
        <v>67</v>
      </c>
      <c r="F9" s="564">
        <v>28</v>
      </c>
      <c r="G9" s="565">
        <v>61</v>
      </c>
    </row>
    <row r="10" spans="2:7" x14ac:dyDescent="0.2">
      <c r="B10" s="562" t="s">
        <v>319</v>
      </c>
      <c r="C10" s="563" t="s">
        <v>288</v>
      </c>
      <c r="D10" s="564">
        <v>105</v>
      </c>
      <c r="E10" s="564">
        <v>104</v>
      </c>
      <c r="F10" s="564">
        <v>59</v>
      </c>
      <c r="G10" s="565">
        <v>102</v>
      </c>
    </row>
    <row r="11" spans="2:7" x14ac:dyDescent="0.2">
      <c r="B11" s="562" t="s">
        <v>320</v>
      </c>
      <c r="C11" s="563" t="s">
        <v>305</v>
      </c>
      <c r="D11" s="564">
        <v>281</v>
      </c>
      <c r="E11" s="564">
        <v>273</v>
      </c>
      <c r="F11" s="564">
        <v>154</v>
      </c>
      <c r="G11" s="565">
        <v>265</v>
      </c>
    </row>
    <row r="12" spans="2:7" x14ac:dyDescent="0.2">
      <c r="B12" s="562" t="s">
        <v>317</v>
      </c>
      <c r="C12" s="563" t="s">
        <v>289</v>
      </c>
      <c r="D12" s="564">
        <v>171</v>
      </c>
      <c r="E12" s="564">
        <v>170</v>
      </c>
      <c r="F12" s="564">
        <v>80</v>
      </c>
      <c r="G12" s="565">
        <v>164</v>
      </c>
    </row>
    <row r="13" spans="2:7" x14ac:dyDescent="0.2">
      <c r="B13" s="562" t="s">
        <v>311</v>
      </c>
      <c r="C13" s="563" t="s">
        <v>290</v>
      </c>
      <c r="D13" s="564">
        <v>186</v>
      </c>
      <c r="E13" s="564">
        <v>160</v>
      </c>
      <c r="F13" s="564">
        <v>125</v>
      </c>
      <c r="G13" s="565">
        <v>128</v>
      </c>
    </row>
    <row r="14" spans="2:7" x14ac:dyDescent="0.2">
      <c r="B14" s="562" t="s">
        <v>321</v>
      </c>
      <c r="C14" s="563" t="s">
        <v>291</v>
      </c>
      <c r="D14" s="564">
        <v>374</v>
      </c>
      <c r="E14" s="564">
        <v>369</v>
      </c>
      <c r="F14" s="564">
        <v>225</v>
      </c>
      <c r="G14" s="565">
        <v>352</v>
      </c>
    </row>
    <row r="15" spans="2:7" x14ac:dyDescent="0.2">
      <c r="B15" s="562" t="s">
        <v>322</v>
      </c>
      <c r="C15" s="563" t="s">
        <v>292</v>
      </c>
      <c r="D15" s="564">
        <v>361</v>
      </c>
      <c r="E15" s="564">
        <v>354</v>
      </c>
      <c r="F15" s="564">
        <v>227</v>
      </c>
      <c r="G15" s="565">
        <v>345</v>
      </c>
    </row>
    <row r="16" spans="2:7" x14ac:dyDescent="0.2">
      <c r="B16" s="562" t="s">
        <v>323</v>
      </c>
      <c r="C16" s="563" t="s">
        <v>293</v>
      </c>
      <c r="D16" s="564">
        <v>311</v>
      </c>
      <c r="E16" s="564">
        <v>310</v>
      </c>
      <c r="F16" s="564">
        <v>174</v>
      </c>
      <c r="G16" s="565">
        <v>295</v>
      </c>
    </row>
    <row r="17" spans="2:7" x14ac:dyDescent="0.2">
      <c r="B17" s="562" t="s">
        <v>315</v>
      </c>
      <c r="C17" s="563" t="s">
        <v>294</v>
      </c>
      <c r="D17" s="564">
        <v>338</v>
      </c>
      <c r="E17" s="564">
        <v>322</v>
      </c>
      <c r="F17" s="564">
        <v>205</v>
      </c>
      <c r="G17" s="565">
        <v>299</v>
      </c>
    </row>
    <row r="18" spans="2:7" ht="13.5" thickBot="1" x14ac:dyDescent="0.25">
      <c r="B18" s="566" t="s">
        <v>313</v>
      </c>
      <c r="C18" s="567" t="s">
        <v>295</v>
      </c>
      <c r="D18" s="568">
        <v>518</v>
      </c>
      <c r="E18" s="568">
        <v>513</v>
      </c>
      <c r="F18" s="568">
        <v>289</v>
      </c>
      <c r="G18" s="569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workbookViewId="0"/>
  </sheetViews>
  <sheetFormatPr defaultRowHeight="12.75" x14ac:dyDescent="0.2"/>
  <cols>
    <col min="1" max="1" width="9" style="585"/>
    <col min="2" max="4" width="30.625" style="585" customWidth="1"/>
    <col min="5" max="5" width="21.125" style="585" customWidth="1"/>
    <col min="6" max="6" width="28.125" style="585" bestFit="1" customWidth="1"/>
    <col min="7" max="7" width="25.875" style="585" bestFit="1" customWidth="1"/>
    <col min="8" max="16384" width="9" style="585"/>
  </cols>
  <sheetData>
    <row r="1" spans="2:9" x14ac:dyDescent="0.2">
      <c r="B1" s="584"/>
    </row>
    <row r="2" spans="2:9" x14ac:dyDescent="0.2">
      <c r="B2" s="584"/>
      <c r="D2" s="586"/>
    </row>
    <row r="3" spans="2:9" x14ac:dyDescent="0.2">
      <c r="B3" s="356" t="s">
        <v>500</v>
      </c>
      <c r="C3" s="531">
        <f>SUM(C4:C7)</f>
        <v>2045.3755729999998</v>
      </c>
    </row>
    <row r="4" spans="2:9" x14ac:dyDescent="0.2">
      <c r="B4" s="356" t="s">
        <v>501</v>
      </c>
      <c r="C4" s="357">
        <v>1045.1569529999999</v>
      </c>
    </row>
    <row r="5" spans="2:9" x14ac:dyDescent="0.2">
      <c r="B5" s="356" t="s">
        <v>20</v>
      </c>
      <c r="C5" s="357">
        <v>83.203436999999994</v>
      </c>
    </row>
    <row r="6" spans="2:9" x14ac:dyDescent="0.2">
      <c r="B6" s="356" t="s">
        <v>502</v>
      </c>
      <c r="C6" s="357">
        <v>224.00873200000001</v>
      </c>
    </row>
    <row r="7" spans="2:9" x14ac:dyDescent="0.2">
      <c r="B7" s="356" t="s">
        <v>503</v>
      </c>
      <c r="C7" s="357">
        <v>693.00645099999997</v>
      </c>
    </row>
    <row r="8" spans="2:9" x14ac:dyDescent="0.2">
      <c r="B8" s="584"/>
      <c r="C8" s="587"/>
    </row>
    <row r="9" spans="2:9" x14ac:dyDescent="0.2">
      <c r="B9" s="584"/>
      <c r="C9" s="587"/>
    </row>
    <row r="10" spans="2:9" x14ac:dyDescent="0.2">
      <c r="B10" s="584" t="s">
        <v>504</v>
      </c>
      <c r="C10" s="587"/>
    </row>
    <row r="11" spans="2:9" x14ac:dyDescent="0.2">
      <c r="B11" s="584"/>
    </row>
    <row r="12" spans="2:9" x14ac:dyDescent="0.2">
      <c r="B12" s="359"/>
      <c r="C12" s="588" t="s">
        <v>505</v>
      </c>
      <c r="D12" s="589" t="s">
        <v>506</v>
      </c>
      <c r="E12" s="590" t="s">
        <v>2</v>
      </c>
    </row>
    <row r="13" spans="2:9" x14ac:dyDescent="0.2">
      <c r="B13" s="360" t="s">
        <v>501</v>
      </c>
      <c r="C13" s="591" t="s">
        <v>507</v>
      </c>
      <c r="D13" s="592">
        <v>313.06159500000001</v>
      </c>
      <c r="E13" s="593">
        <f>IF(C$4=0,0,D13/C$4*100)</f>
        <v>29.953548517415836</v>
      </c>
    </row>
    <row r="14" spans="2:9" x14ac:dyDescent="0.2">
      <c r="B14" s="361"/>
      <c r="C14" s="584" t="s">
        <v>508</v>
      </c>
      <c r="D14" s="594">
        <v>40.863247000000001</v>
      </c>
      <c r="E14" s="595">
        <f>IF(C$4=0,0,D14/C$4*100)</f>
        <v>3.9097713393865736</v>
      </c>
    </row>
    <row r="15" spans="2:9" x14ac:dyDescent="0.2">
      <c r="B15" s="361"/>
      <c r="C15" s="584" t="s">
        <v>509</v>
      </c>
      <c r="D15" s="594">
        <v>581.97902799999997</v>
      </c>
      <c r="E15" s="595">
        <f>IF(C$4=0,0,D15/C$4*100)</f>
        <v>55.683409685932595</v>
      </c>
    </row>
    <row r="16" spans="2:9" s="586" customFormat="1" x14ac:dyDescent="0.2">
      <c r="B16" s="362"/>
      <c r="C16" s="596" t="s">
        <v>510</v>
      </c>
      <c r="D16" s="597">
        <v>109.253083</v>
      </c>
      <c r="E16" s="598">
        <f>IF(C$4=0,0,D16/C$4*100)</f>
        <v>10.453270457264997</v>
      </c>
      <c r="I16" s="585"/>
    </row>
    <row r="17" spans="2:5" x14ac:dyDescent="0.2">
      <c r="B17" s="363"/>
      <c r="C17" s="584"/>
      <c r="D17" s="594"/>
      <c r="E17" s="599"/>
    </row>
    <row r="18" spans="2:5" x14ac:dyDescent="0.2">
      <c r="B18" s="360" t="s">
        <v>20</v>
      </c>
      <c r="C18" s="591" t="s">
        <v>507</v>
      </c>
      <c r="D18" s="592">
        <v>13.289713000000001</v>
      </c>
      <c r="E18" s="593">
        <f>IF(C$5=0,0,D18/C$5*100)</f>
        <v>15.97255291268797</v>
      </c>
    </row>
    <row r="19" spans="2:5" x14ac:dyDescent="0.2">
      <c r="B19" s="361"/>
      <c r="C19" s="584" t="s">
        <v>508</v>
      </c>
      <c r="D19" s="594">
        <v>3.063393</v>
      </c>
      <c r="E19" s="595">
        <f>IF(C$5=0,0,D19/C$5*100)</f>
        <v>3.6818106444328738</v>
      </c>
    </row>
    <row r="20" spans="2:5" x14ac:dyDescent="0.2">
      <c r="B20" s="361"/>
      <c r="C20" s="584" t="s">
        <v>509</v>
      </c>
      <c r="D20" s="594">
        <v>61.506585999999999</v>
      </c>
      <c r="E20" s="595">
        <f>IF(C$5=0,0,D20/C$5*100)</f>
        <v>73.923131324490839</v>
      </c>
    </row>
    <row r="21" spans="2:5" x14ac:dyDescent="0.2">
      <c r="B21" s="362"/>
      <c r="C21" s="596" t="s">
        <v>510</v>
      </c>
      <c r="D21" s="597">
        <v>5.3437450000000002</v>
      </c>
      <c r="E21" s="598">
        <f>IF(C$5=0,0,D21/C$5*100)</f>
        <v>6.4225051183883188</v>
      </c>
    </row>
    <row r="22" spans="2:5" x14ac:dyDescent="0.2">
      <c r="B22" s="363"/>
      <c r="C22" s="584"/>
      <c r="D22" s="594"/>
      <c r="E22" s="599"/>
    </row>
    <row r="23" spans="2:5" x14ac:dyDescent="0.2">
      <c r="B23" s="360" t="s">
        <v>502</v>
      </c>
      <c r="C23" s="591" t="s">
        <v>507</v>
      </c>
      <c r="D23" s="592">
        <v>44.682653999999999</v>
      </c>
      <c r="E23" s="593">
        <f>IF(C$6=0,0,D23/C$6*100)</f>
        <v>19.946835822453561</v>
      </c>
    </row>
    <row r="24" spans="2:5" x14ac:dyDescent="0.2">
      <c r="B24" s="361"/>
      <c r="C24" s="584" t="s">
        <v>508</v>
      </c>
      <c r="D24" s="594">
        <v>12.312618000000001</v>
      </c>
      <c r="E24" s="595">
        <f>IF(C$6=0,0,D24/C$6*100)</f>
        <v>5.4964901993195516</v>
      </c>
    </row>
    <row r="25" spans="2:5" x14ac:dyDescent="0.2">
      <c r="B25" s="361"/>
      <c r="C25" s="584" t="s">
        <v>509</v>
      </c>
      <c r="D25" s="594">
        <v>147.445753</v>
      </c>
      <c r="E25" s="595">
        <f>IF(C$6=0,0,D25/C$6*100)</f>
        <v>65.821431014573122</v>
      </c>
    </row>
    <row r="26" spans="2:5" x14ac:dyDescent="0.2">
      <c r="B26" s="362"/>
      <c r="C26" s="596" t="s">
        <v>510</v>
      </c>
      <c r="D26" s="597">
        <v>19.567706999999999</v>
      </c>
      <c r="E26" s="598">
        <f>IF(C$6=0,0,D26/C$6*100)</f>
        <v>8.7352429636537554</v>
      </c>
    </row>
    <row r="27" spans="2:5" x14ac:dyDescent="0.2">
      <c r="B27" s="363"/>
      <c r="C27" s="584"/>
      <c r="D27" s="594"/>
      <c r="E27" s="599"/>
    </row>
    <row r="28" spans="2:5" x14ac:dyDescent="0.2">
      <c r="B28" s="600" t="s">
        <v>503</v>
      </c>
      <c r="C28" s="591" t="s">
        <v>507</v>
      </c>
      <c r="D28" s="592">
        <v>389.29643700000003</v>
      </c>
      <c r="E28" s="593">
        <f>IF(C$7=0,0,D28/C$7*100)</f>
        <v>56.175009112577513</v>
      </c>
    </row>
    <row r="29" spans="2:5" x14ac:dyDescent="0.2">
      <c r="B29" s="361"/>
      <c r="C29" s="584" t="s">
        <v>508</v>
      </c>
      <c r="D29" s="594">
        <v>111.917903</v>
      </c>
      <c r="E29" s="595">
        <f>IF(C$7=0,0,D29/C$7*100)</f>
        <v>16.149619219056881</v>
      </c>
    </row>
    <row r="30" spans="2:5" x14ac:dyDescent="0.2">
      <c r="B30" s="361"/>
      <c r="C30" s="584" t="s">
        <v>509</v>
      </c>
      <c r="D30" s="594">
        <v>152.26338200000001</v>
      </c>
      <c r="E30" s="595">
        <f>IF(C$7=0,0,D30/C$7*100)</f>
        <v>21.971423466590505</v>
      </c>
    </row>
    <row r="31" spans="2:5" x14ac:dyDescent="0.2">
      <c r="B31" s="362"/>
      <c r="C31" s="596" t="s">
        <v>510</v>
      </c>
      <c r="D31" s="597">
        <v>39.528728999999998</v>
      </c>
      <c r="E31" s="598">
        <f>IF(C$7=0,0,D31/C$7*100)</f>
        <v>5.7039482017751091</v>
      </c>
    </row>
    <row r="32" spans="2:5" x14ac:dyDescent="0.2">
      <c r="B32" s="584"/>
      <c r="D32" s="601"/>
      <c r="E32" s="602"/>
    </row>
    <row r="34" spans="2:7" x14ac:dyDescent="0.2">
      <c r="B34" s="587" t="s">
        <v>511</v>
      </c>
    </row>
    <row r="36" spans="2:7" ht="38.25" x14ac:dyDescent="0.2">
      <c r="B36" s="603"/>
      <c r="C36" s="604" t="s">
        <v>512</v>
      </c>
      <c r="D36" s="605" t="s">
        <v>513</v>
      </c>
      <c r="E36" s="605" t="s">
        <v>514</v>
      </c>
      <c r="F36" s="605" t="s">
        <v>515</v>
      </c>
      <c r="G36" s="606" t="s">
        <v>516</v>
      </c>
    </row>
    <row r="37" spans="2:7" x14ac:dyDescent="0.2">
      <c r="B37" s="607" t="s">
        <v>501</v>
      </c>
      <c r="C37" s="608" t="s">
        <v>517</v>
      </c>
      <c r="D37" s="592">
        <v>0</v>
      </c>
      <c r="E37" s="609">
        <f>IF($C$4=0,0,D37/$C$4*100)</f>
        <v>0</v>
      </c>
      <c r="F37" s="609">
        <f>IF(SUM($D$14:$D$16)=0,0,D37/SUM($D$14:D$16)*100)</f>
        <v>0</v>
      </c>
      <c r="G37" s="593">
        <f>IF($D$14=0,0,D37/$D$14*100)</f>
        <v>0</v>
      </c>
    </row>
    <row r="38" spans="2:7" x14ac:dyDescent="0.2">
      <c r="B38" s="610"/>
      <c r="C38" s="611" t="s">
        <v>753</v>
      </c>
      <c r="D38" s="594">
        <v>0</v>
      </c>
      <c r="E38" s="612">
        <f t="shared" ref="E38:E68" si="0">IF($C$4=0,0,D38/$C$4*100)</f>
        <v>0</v>
      </c>
      <c r="F38" s="612">
        <f>IF(SUM($D$14:$D$16)=0,0,D38/SUM($D$14:D$16)*100)</f>
        <v>0</v>
      </c>
      <c r="G38" s="595">
        <f t="shared" ref="G38:G68" si="1">IF($D$14=0,0,D38/$D$14*100)</f>
        <v>0</v>
      </c>
    </row>
    <row r="39" spans="2:7" x14ac:dyDescent="0.2">
      <c r="B39" s="610"/>
      <c r="C39" s="613" t="s">
        <v>518</v>
      </c>
      <c r="D39" s="594">
        <v>0</v>
      </c>
      <c r="E39" s="612">
        <f t="shared" si="0"/>
        <v>0</v>
      </c>
      <c r="F39" s="612">
        <f>IF(SUM($D$14:$D$16)=0,0,D39/SUM($D$14:D$16)*100)</f>
        <v>0</v>
      </c>
      <c r="G39" s="595">
        <f t="shared" si="1"/>
        <v>0</v>
      </c>
    </row>
    <row r="40" spans="2:7" x14ac:dyDescent="0.2">
      <c r="B40" s="610"/>
      <c r="C40" s="613" t="s">
        <v>519</v>
      </c>
      <c r="D40" s="594">
        <v>0</v>
      </c>
      <c r="E40" s="612">
        <f t="shared" si="0"/>
        <v>0</v>
      </c>
      <c r="F40" s="612">
        <f>IF(SUM($D$14:$D$16)=0,0,D40/SUM($D$14:D$16)*100)</f>
        <v>0</v>
      </c>
      <c r="G40" s="595">
        <f t="shared" si="1"/>
        <v>0</v>
      </c>
    </row>
    <row r="41" spans="2:7" x14ac:dyDescent="0.2">
      <c r="B41" s="610"/>
      <c r="C41" s="613" t="s">
        <v>520</v>
      </c>
      <c r="D41" s="594">
        <v>11.604129</v>
      </c>
      <c r="E41" s="612">
        <f t="shared" si="0"/>
        <v>1.1102762093953176</v>
      </c>
      <c r="F41" s="612">
        <f>IF(SUM($D$14:$D$16)=0,0,D41/SUM($D$14:D$16)*100)</f>
        <v>1.5850570384302314</v>
      </c>
      <c r="G41" s="595">
        <f t="shared" si="1"/>
        <v>28.397471693818165</v>
      </c>
    </row>
    <row r="42" spans="2:7" x14ac:dyDescent="0.2">
      <c r="B42" s="610"/>
      <c r="C42" s="613" t="s">
        <v>521</v>
      </c>
      <c r="D42" s="594">
        <v>0</v>
      </c>
      <c r="E42" s="612">
        <f t="shared" si="0"/>
        <v>0</v>
      </c>
      <c r="F42" s="612">
        <f>IF(SUM($D$14:$D$16)=0,0,D42/SUM($D$14:D$16)*100)</f>
        <v>0</v>
      </c>
      <c r="G42" s="595">
        <f t="shared" si="1"/>
        <v>0</v>
      </c>
    </row>
    <row r="43" spans="2:7" x14ac:dyDescent="0.2">
      <c r="B43" s="610"/>
      <c r="C43" s="613" t="s">
        <v>522</v>
      </c>
      <c r="D43" s="594">
        <v>9.7215330000000009</v>
      </c>
      <c r="E43" s="612">
        <f t="shared" si="0"/>
        <v>0.93015053596452524</v>
      </c>
      <c r="F43" s="612">
        <f>IF(SUM($D$14:$D$16)=0,0,D43/SUM($D$14:D$16)*100)</f>
        <v>1.327905291813092</v>
      </c>
      <c r="G43" s="595">
        <f t="shared" si="1"/>
        <v>23.790407551313777</v>
      </c>
    </row>
    <row r="44" spans="2:7" x14ac:dyDescent="0.2">
      <c r="B44" s="610"/>
      <c r="C44" s="613" t="s">
        <v>523</v>
      </c>
      <c r="D44" s="594">
        <v>0</v>
      </c>
      <c r="E44" s="612">
        <f t="shared" si="0"/>
        <v>0</v>
      </c>
      <c r="F44" s="612">
        <f>IF(SUM($D$14:$D$16)=0,0,D44/SUM($D$14:D$16)*100)</f>
        <v>0</v>
      </c>
      <c r="G44" s="595">
        <f t="shared" si="1"/>
        <v>0</v>
      </c>
    </row>
    <row r="45" spans="2:7" x14ac:dyDescent="0.2">
      <c r="B45" s="610"/>
      <c r="C45" s="613" t="s">
        <v>524</v>
      </c>
      <c r="D45" s="594">
        <v>0</v>
      </c>
      <c r="E45" s="612">
        <f t="shared" si="0"/>
        <v>0</v>
      </c>
      <c r="F45" s="612">
        <f>IF(SUM($D$14:$D$16)=0,0,D45/SUM($D$14:D$16)*100)</f>
        <v>0</v>
      </c>
      <c r="G45" s="595">
        <f t="shared" si="1"/>
        <v>0</v>
      </c>
    </row>
    <row r="46" spans="2:7" x14ac:dyDescent="0.2">
      <c r="B46" s="610"/>
      <c r="C46" s="613" t="s">
        <v>525</v>
      </c>
      <c r="D46" s="594">
        <v>0</v>
      </c>
      <c r="E46" s="612">
        <f t="shared" si="0"/>
        <v>0</v>
      </c>
      <c r="F46" s="612">
        <f>IF(SUM($D$14:$D$16)=0,0,D46/SUM($D$14:D$16)*100)</f>
        <v>0</v>
      </c>
      <c r="G46" s="595">
        <f>IF($D$14=0,0,D46/$D$14*100)</f>
        <v>0</v>
      </c>
    </row>
    <row r="47" spans="2:7" x14ac:dyDescent="0.2">
      <c r="B47" s="610"/>
      <c r="C47" s="613" t="s">
        <v>526</v>
      </c>
      <c r="D47" s="594">
        <v>0</v>
      </c>
      <c r="E47" s="612">
        <f t="shared" si="0"/>
        <v>0</v>
      </c>
      <c r="F47" s="612">
        <f>IF(SUM($D$14:$D$16)=0,0,D47/SUM($D$14:D$16)*100)</f>
        <v>0</v>
      </c>
      <c r="G47" s="595">
        <f t="shared" si="1"/>
        <v>0</v>
      </c>
    </row>
    <row r="48" spans="2:7" x14ac:dyDescent="0.2">
      <c r="B48" s="610"/>
      <c r="C48" s="613" t="s">
        <v>527</v>
      </c>
      <c r="D48" s="594">
        <v>0</v>
      </c>
      <c r="E48" s="612">
        <f t="shared" si="0"/>
        <v>0</v>
      </c>
      <c r="F48" s="612">
        <f>IF(SUM($D$14:$D$16)=0,0,D48/SUM($D$14:D$16)*100)</f>
        <v>0</v>
      </c>
      <c r="G48" s="595">
        <f t="shared" si="1"/>
        <v>0</v>
      </c>
    </row>
    <row r="49" spans="2:7" x14ac:dyDescent="0.2">
      <c r="B49" s="610"/>
      <c r="C49" s="614" t="s">
        <v>528</v>
      </c>
      <c r="D49" s="594">
        <v>0</v>
      </c>
      <c r="E49" s="612">
        <f t="shared" si="0"/>
        <v>0</v>
      </c>
      <c r="F49" s="612">
        <f>IF(SUM($D$14:$D$16)=0,0,D49/SUM($D$14:D$16)*100)</f>
        <v>0</v>
      </c>
      <c r="G49" s="595">
        <f t="shared" si="1"/>
        <v>0</v>
      </c>
    </row>
    <row r="50" spans="2:7" x14ac:dyDescent="0.2">
      <c r="B50" s="610"/>
      <c r="C50" s="614" t="s">
        <v>529</v>
      </c>
      <c r="D50" s="594">
        <v>0</v>
      </c>
      <c r="E50" s="612">
        <f t="shared" si="0"/>
        <v>0</v>
      </c>
      <c r="F50" s="612">
        <f>IF(SUM($D$14:$D$16)=0,0,D50/SUM($D$14:D$16)*100)</f>
        <v>0</v>
      </c>
      <c r="G50" s="595">
        <f t="shared" si="1"/>
        <v>0</v>
      </c>
    </row>
    <row r="51" spans="2:7" x14ac:dyDescent="0.2">
      <c r="B51" s="610"/>
      <c r="C51" s="614" t="s">
        <v>530</v>
      </c>
      <c r="D51" s="594">
        <v>0</v>
      </c>
      <c r="E51" s="612">
        <f t="shared" si="0"/>
        <v>0</v>
      </c>
      <c r="F51" s="612">
        <f>IF(SUM($D$14:$D$16)=0,0,D51/SUM($D$14:D$16)*100)</f>
        <v>0</v>
      </c>
      <c r="G51" s="595">
        <f t="shared" si="1"/>
        <v>0</v>
      </c>
    </row>
    <row r="52" spans="2:7" x14ac:dyDescent="0.2">
      <c r="B52" s="610"/>
      <c r="C52" s="614" t="s">
        <v>531</v>
      </c>
      <c r="D52" s="594">
        <v>0</v>
      </c>
      <c r="E52" s="612">
        <f t="shared" si="0"/>
        <v>0</v>
      </c>
      <c r="F52" s="612">
        <f>IF(SUM($D$14:$D$16)=0,0,D52/SUM($D$14:D$16)*100)</f>
        <v>0</v>
      </c>
      <c r="G52" s="595">
        <f t="shared" si="1"/>
        <v>0</v>
      </c>
    </row>
    <row r="53" spans="2:7" x14ac:dyDescent="0.2">
      <c r="B53" s="610"/>
      <c r="C53" s="614" t="s">
        <v>532</v>
      </c>
      <c r="D53" s="594">
        <v>13.087949</v>
      </c>
      <c r="E53" s="612">
        <f t="shared" si="0"/>
        <v>1.2522472306606758</v>
      </c>
      <c r="F53" s="612">
        <f>IF(SUM($D$14:$D$16)=0,0,D53/SUM($D$14:D$16)*100)</f>
        <v>1.7877382853177439</v>
      </c>
      <c r="G53" s="595">
        <f t="shared" si="1"/>
        <v>32.028656459923511</v>
      </c>
    </row>
    <row r="54" spans="2:7" x14ac:dyDescent="0.2">
      <c r="B54" s="610"/>
      <c r="C54" s="614" t="s">
        <v>533</v>
      </c>
      <c r="D54" s="594">
        <v>0</v>
      </c>
      <c r="E54" s="612">
        <f t="shared" si="0"/>
        <v>0</v>
      </c>
      <c r="F54" s="612">
        <f>IF(SUM($D$14:$D$16)=0,0,D54/SUM($D$14:D$16)*100)</f>
        <v>0</v>
      </c>
      <c r="G54" s="595">
        <f t="shared" si="1"/>
        <v>0</v>
      </c>
    </row>
    <row r="55" spans="2:7" x14ac:dyDescent="0.2">
      <c r="B55" s="610"/>
      <c r="C55" s="614" t="s">
        <v>534</v>
      </c>
      <c r="D55" s="594">
        <v>1.8518950000000001</v>
      </c>
      <c r="E55" s="612">
        <f t="shared" si="0"/>
        <v>0.17718821988260747</v>
      </c>
      <c r="F55" s="612">
        <f>IF(SUM($D$14:$D$16)=0,0,D55/SUM($D$14:D$16)*100)</f>
        <v>0.25295816723372805</v>
      </c>
      <c r="G55" s="595">
        <f t="shared" si="1"/>
        <v>4.5319330595534906</v>
      </c>
    </row>
    <row r="56" spans="2:7" x14ac:dyDescent="0.2">
      <c r="B56" s="610"/>
      <c r="C56" s="614" t="s">
        <v>535</v>
      </c>
      <c r="D56" s="594">
        <v>0</v>
      </c>
      <c r="E56" s="612">
        <f t="shared" si="0"/>
        <v>0</v>
      </c>
      <c r="F56" s="612">
        <f>IF(SUM($D$14:$D$16)=0,0,D56/SUM($D$14:D$16)*100)</f>
        <v>0</v>
      </c>
      <c r="G56" s="595">
        <f t="shared" si="1"/>
        <v>0</v>
      </c>
    </row>
    <row r="57" spans="2:7" x14ac:dyDescent="0.2">
      <c r="B57" s="610"/>
      <c r="C57" s="614" t="s">
        <v>536</v>
      </c>
      <c r="D57" s="594">
        <v>0</v>
      </c>
      <c r="E57" s="612">
        <f t="shared" si="0"/>
        <v>0</v>
      </c>
      <c r="F57" s="612">
        <f>IF(SUM($D$14:$D$16)=0,0,D57/SUM($D$14:D$16)*100)</f>
        <v>0</v>
      </c>
      <c r="G57" s="595">
        <f t="shared" si="1"/>
        <v>0</v>
      </c>
    </row>
    <row r="58" spans="2:7" x14ac:dyDescent="0.2">
      <c r="B58" s="610"/>
      <c r="C58" s="614" t="s">
        <v>537</v>
      </c>
      <c r="D58" s="594">
        <v>0</v>
      </c>
      <c r="E58" s="612">
        <f t="shared" si="0"/>
        <v>0</v>
      </c>
      <c r="F58" s="612">
        <f>IF(SUM($D$14:$D$16)=0,0,D58/SUM($D$14:D$16)*100)</f>
        <v>0</v>
      </c>
      <c r="G58" s="595">
        <f t="shared" si="1"/>
        <v>0</v>
      </c>
    </row>
    <row r="59" spans="2:7" x14ac:dyDescent="0.2">
      <c r="B59" s="610"/>
      <c r="C59" s="614" t="s">
        <v>538</v>
      </c>
      <c r="D59" s="594">
        <v>2.3018939999999999</v>
      </c>
      <c r="E59" s="612">
        <f t="shared" si="0"/>
        <v>0.22024385843606398</v>
      </c>
      <c r="F59" s="612">
        <f>IF(SUM($D$14:$D$16)=0,0,D59/SUM($D$14:D$16)*100)</f>
        <v>0.31442543308681925</v>
      </c>
      <c r="G59" s="595">
        <f t="shared" si="1"/>
        <v>5.6331646870842151</v>
      </c>
    </row>
    <row r="60" spans="2:7" x14ac:dyDescent="0.2">
      <c r="B60" s="610"/>
      <c r="C60" s="614" t="s">
        <v>539</v>
      </c>
      <c r="D60" s="594">
        <v>0</v>
      </c>
      <c r="E60" s="612">
        <f t="shared" si="0"/>
        <v>0</v>
      </c>
      <c r="F60" s="612">
        <f>IF(SUM($D$14:$D$16)=0,0,D60/SUM($D$14:D$16)*100)</f>
        <v>0</v>
      </c>
      <c r="G60" s="595">
        <f t="shared" si="1"/>
        <v>0</v>
      </c>
    </row>
    <row r="61" spans="2:7" x14ac:dyDescent="0.2">
      <c r="B61" s="610"/>
      <c r="C61" s="614" t="s">
        <v>540</v>
      </c>
      <c r="D61" s="594">
        <v>0</v>
      </c>
      <c r="E61" s="612">
        <f t="shared" si="0"/>
        <v>0</v>
      </c>
      <c r="F61" s="612">
        <f>IF(SUM($D$14:$D$16)=0,0,D61/SUM($D$14:D$16)*100)</f>
        <v>0</v>
      </c>
      <c r="G61" s="595">
        <f t="shared" si="1"/>
        <v>0</v>
      </c>
    </row>
    <row r="62" spans="2:7" x14ac:dyDescent="0.2">
      <c r="B62" s="610"/>
      <c r="C62" s="614" t="s">
        <v>541</v>
      </c>
      <c r="D62" s="594">
        <v>0</v>
      </c>
      <c r="E62" s="612">
        <f t="shared" si="0"/>
        <v>0</v>
      </c>
      <c r="F62" s="612">
        <f>IF(SUM($D$14:$D$16)=0,0,D62/SUM($D$14:D$16)*100)</f>
        <v>0</v>
      </c>
      <c r="G62" s="595">
        <f t="shared" si="1"/>
        <v>0</v>
      </c>
    </row>
    <row r="63" spans="2:7" x14ac:dyDescent="0.2">
      <c r="B63" s="610"/>
      <c r="C63" s="614" t="s">
        <v>542</v>
      </c>
      <c r="D63" s="594">
        <v>0</v>
      </c>
      <c r="E63" s="612">
        <f t="shared" si="0"/>
        <v>0</v>
      </c>
      <c r="F63" s="612">
        <f>IF(SUM($D$14:$D$16)=0,0,D63/SUM($D$14:D$16)*100)</f>
        <v>0</v>
      </c>
      <c r="G63" s="595">
        <f t="shared" si="1"/>
        <v>0</v>
      </c>
    </row>
    <row r="64" spans="2:7" x14ac:dyDescent="0.2">
      <c r="B64" s="610"/>
      <c r="C64" s="614" t="s">
        <v>543</v>
      </c>
      <c r="D64" s="594">
        <v>0</v>
      </c>
      <c r="E64" s="612">
        <f t="shared" si="0"/>
        <v>0</v>
      </c>
      <c r="F64" s="612">
        <f>IF(SUM($D$14:$D$16)=0,0,D64/SUM($D$14:D$16)*100)</f>
        <v>0</v>
      </c>
      <c r="G64" s="595">
        <f t="shared" si="1"/>
        <v>0</v>
      </c>
    </row>
    <row r="65" spans="2:7" x14ac:dyDescent="0.2">
      <c r="B65" s="610"/>
      <c r="C65" s="614" t="s">
        <v>544</v>
      </c>
      <c r="D65" s="594">
        <v>6.6341099999999997</v>
      </c>
      <c r="E65" s="612">
        <f t="shared" si="0"/>
        <v>0.63474772673688562</v>
      </c>
      <c r="F65" s="612">
        <f>IF(SUM($D$14:$D$16)=0,0,D65/SUM($D$14:D$16)*100)</f>
        <v>0.90618113166618364</v>
      </c>
      <c r="G65" s="595">
        <f t="shared" si="1"/>
        <v>16.234906638721096</v>
      </c>
    </row>
    <row r="66" spans="2:7" x14ac:dyDescent="0.2">
      <c r="B66" s="610"/>
      <c r="C66" s="614" t="s">
        <v>545</v>
      </c>
      <c r="D66" s="594">
        <v>0</v>
      </c>
      <c r="E66" s="612">
        <f t="shared" si="0"/>
        <v>0</v>
      </c>
      <c r="F66" s="612">
        <f>IF(SUM($D$14:$D$16)=0,0,D66/SUM($D$14:D$16)*100)</f>
        <v>0</v>
      </c>
      <c r="G66" s="595">
        <f t="shared" si="1"/>
        <v>0</v>
      </c>
    </row>
    <row r="67" spans="2:7" x14ac:dyDescent="0.2">
      <c r="B67" s="610"/>
      <c r="C67" s="614" t="s">
        <v>546</v>
      </c>
      <c r="D67" s="594">
        <v>1.9661649999999999</v>
      </c>
      <c r="E67" s="612">
        <f t="shared" si="0"/>
        <v>0.1881215059954732</v>
      </c>
      <c r="F67" s="612">
        <f>IF(SUM($D$14:$D$16)=0,0,D67/SUM($D$14:D$16)*100)</f>
        <v>0.26856678962851721</v>
      </c>
      <c r="G67" s="595">
        <f t="shared" si="1"/>
        <v>4.8115730989267691</v>
      </c>
    </row>
    <row r="68" spans="2:7" x14ac:dyDescent="0.2">
      <c r="B68" s="615"/>
      <c r="C68" s="616" t="s">
        <v>547</v>
      </c>
      <c r="D68" s="617">
        <v>2.0025339999999998</v>
      </c>
      <c r="E68" s="618">
        <f t="shared" si="0"/>
        <v>0.19160127043617342</v>
      </c>
      <c r="F68" s="618">
        <f>IF(SUM($D$14:$D$16)=0,0,D68/SUM($D$14:D$16)*100)</f>
        <v>0.2735345850943095</v>
      </c>
      <c r="G68" s="598">
        <f t="shared" si="1"/>
        <v>4.9005748368454416</v>
      </c>
    </row>
    <row r="69" spans="2:7" x14ac:dyDescent="0.2">
      <c r="D69" s="601"/>
      <c r="E69" s="602"/>
      <c r="F69" s="602"/>
      <c r="G69" s="602"/>
    </row>
    <row r="70" spans="2:7" x14ac:dyDescent="0.2">
      <c r="B70" s="607" t="s">
        <v>20</v>
      </c>
      <c r="C70" s="608" t="s">
        <v>517</v>
      </c>
      <c r="D70" s="592">
        <v>0</v>
      </c>
      <c r="E70" s="609">
        <f>IF($C$5=0,0,D70/$C$5*100)</f>
        <v>0</v>
      </c>
      <c r="F70" s="609">
        <f>IF(SUM($D$19:$D$21)=0,0,D70/SUM($D$19:D$21)*100)</f>
        <v>0</v>
      </c>
      <c r="G70" s="593">
        <f>IF($D$19=0,0,D70/$D$19*100)</f>
        <v>0</v>
      </c>
    </row>
    <row r="71" spans="2:7" x14ac:dyDescent="0.2">
      <c r="B71" s="610"/>
      <c r="C71" s="611" t="s">
        <v>753</v>
      </c>
      <c r="D71" s="594">
        <v>0</v>
      </c>
      <c r="E71" s="612">
        <f t="shared" ref="E71:E101" si="2">IF($C$5=0,0,D71/$C$5*100)</f>
        <v>0</v>
      </c>
      <c r="F71" s="612">
        <f>IF(SUM($D$19:$D$21)=0,0,D71/SUM($D$19:D$21)*100)</f>
        <v>0</v>
      </c>
      <c r="G71" s="595">
        <f t="shared" ref="G71:G101" si="3">IF($D$19=0,0,D71/$D$19*100)</f>
        <v>0</v>
      </c>
    </row>
    <row r="72" spans="2:7" x14ac:dyDescent="0.2">
      <c r="B72" s="610"/>
      <c r="C72" s="613" t="s">
        <v>518</v>
      </c>
      <c r="D72" s="594">
        <v>1</v>
      </c>
      <c r="E72" s="612">
        <f t="shared" si="2"/>
        <v>1.2018734274162257</v>
      </c>
      <c r="F72" s="612">
        <f>IF(SUM($D$19:$D$21)=0,0,D72/SUM($D$19:D$21)*100)</f>
        <v>1.4303343360739873</v>
      </c>
      <c r="G72" s="595">
        <f t="shared" si="3"/>
        <v>32.643542633935638</v>
      </c>
    </row>
    <row r="73" spans="2:7" x14ac:dyDescent="0.2">
      <c r="B73" s="610"/>
      <c r="C73" s="613" t="s">
        <v>519</v>
      </c>
      <c r="D73" s="594">
        <v>0</v>
      </c>
      <c r="E73" s="612">
        <f t="shared" si="2"/>
        <v>0</v>
      </c>
      <c r="F73" s="612">
        <f>IF(SUM($D$19:$D$21)=0,0,D73/SUM($D$19:D$21)*100)</f>
        <v>0</v>
      </c>
      <c r="G73" s="595">
        <f t="shared" si="3"/>
        <v>0</v>
      </c>
    </row>
    <row r="74" spans="2:7" x14ac:dyDescent="0.2">
      <c r="B74" s="610"/>
      <c r="C74" s="613" t="s">
        <v>520</v>
      </c>
      <c r="D74" s="594">
        <v>0</v>
      </c>
      <c r="E74" s="612">
        <f t="shared" si="2"/>
        <v>0</v>
      </c>
      <c r="F74" s="612">
        <f>IF(SUM($D$19:$D$21)=0,0,D74/SUM($D$19:D$21)*100)</f>
        <v>0</v>
      </c>
      <c r="G74" s="595">
        <f t="shared" si="3"/>
        <v>0</v>
      </c>
    </row>
    <row r="75" spans="2:7" x14ac:dyDescent="0.2">
      <c r="B75" s="610"/>
      <c r="C75" s="613" t="s">
        <v>521</v>
      </c>
      <c r="D75" s="594">
        <v>0</v>
      </c>
      <c r="E75" s="612">
        <f t="shared" si="2"/>
        <v>0</v>
      </c>
      <c r="F75" s="612">
        <f>IF(SUM($D$19:$D$21)=0,0,D75/SUM($D$19:D$21)*100)</f>
        <v>0</v>
      </c>
      <c r="G75" s="595">
        <f t="shared" si="3"/>
        <v>0</v>
      </c>
    </row>
    <row r="76" spans="2:7" x14ac:dyDescent="0.2">
      <c r="B76" s="610"/>
      <c r="C76" s="613" t="s">
        <v>522</v>
      </c>
      <c r="D76" s="594">
        <v>0</v>
      </c>
      <c r="E76" s="612">
        <f t="shared" si="2"/>
        <v>0</v>
      </c>
      <c r="F76" s="612">
        <f>IF(SUM($D$19:$D$21)=0,0,D76/SUM($D$19:D$21)*100)</f>
        <v>0</v>
      </c>
      <c r="G76" s="595">
        <f t="shared" si="3"/>
        <v>0</v>
      </c>
    </row>
    <row r="77" spans="2:7" x14ac:dyDescent="0.2">
      <c r="B77" s="610"/>
      <c r="C77" s="613" t="s">
        <v>523</v>
      </c>
      <c r="D77" s="594">
        <v>0</v>
      </c>
      <c r="E77" s="612">
        <f t="shared" si="2"/>
        <v>0</v>
      </c>
      <c r="F77" s="612">
        <f>IF(SUM($D$19:$D$21)=0,0,D77/SUM($D$19:D$21)*100)</f>
        <v>0</v>
      </c>
      <c r="G77" s="595">
        <f t="shared" si="3"/>
        <v>0</v>
      </c>
    </row>
    <row r="78" spans="2:7" x14ac:dyDescent="0.2">
      <c r="B78" s="610"/>
      <c r="C78" s="613" t="s">
        <v>524</v>
      </c>
      <c r="D78" s="594">
        <v>0</v>
      </c>
      <c r="E78" s="612">
        <f t="shared" si="2"/>
        <v>0</v>
      </c>
      <c r="F78" s="612">
        <f>IF(SUM($D$19:$D$21)=0,0,D78/SUM($D$19:D$21)*100)</f>
        <v>0</v>
      </c>
      <c r="G78" s="595">
        <f t="shared" si="3"/>
        <v>0</v>
      </c>
    </row>
    <row r="79" spans="2:7" x14ac:dyDescent="0.2">
      <c r="B79" s="610"/>
      <c r="C79" s="613" t="s">
        <v>525</v>
      </c>
      <c r="D79" s="594">
        <v>0</v>
      </c>
      <c r="E79" s="612">
        <f t="shared" si="2"/>
        <v>0</v>
      </c>
      <c r="F79" s="612">
        <f>IF(SUM($D$19:$D$21)=0,0,D79/SUM($D$19:D$21)*100)</f>
        <v>0</v>
      </c>
      <c r="G79" s="595">
        <f t="shared" si="3"/>
        <v>0</v>
      </c>
    </row>
    <row r="80" spans="2:7" x14ac:dyDescent="0.2">
      <c r="B80" s="610"/>
      <c r="C80" s="613" t="s">
        <v>526</v>
      </c>
      <c r="D80" s="594">
        <v>0</v>
      </c>
      <c r="E80" s="612">
        <f t="shared" si="2"/>
        <v>0</v>
      </c>
      <c r="F80" s="612">
        <f>IF(SUM($D$19:$D$21)=0,0,D80/SUM($D$19:D$21)*100)</f>
        <v>0</v>
      </c>
      <c r="G80" s="595">
        <f t="shared" si="3"/>
        <v>0</v>
      </c>
    </row>
    <row r="81" spans="2:9" x14ac:dyDescent="0.2">
      <c r="B81" s="610"/>
      <c r="C81" s="613" t="s">
        <v>527</v>
      </c>
      <c r="D81" s="594">
        <v>0</v>
      </c>
      <c r="E81" s="612">
        <f t="shared" si="2"/>
        <v>0</v>
      </c>
      <c r="F81" s="612">
        <f>IF(SUM($D$19:$D$21)=0,0,D81/SUM($D$19:D$21)*100)</f>
        <v>0</v>
      </c>
      <c r="G81" s="595">
        <f t="shared" si="3"/>
        <v>0</v>
      </c>
    </row>
    <row r="82" spans="2:9" x14ac:dyDescent="0.2">
      <c r="B82" s="610"/>
      <c r="C82" s="614" t="s">
        <v>528</v>
      </c>
      <c r="D82" s="594">
        <v>0</v>
      </c>
      <c r="E82" s="612">
        <f t="shared" si="2"/>
        <v>0</v>
      </c>
      <c r="F82" s="612">
        <f>IF(SUM($D$19:$D$21)=0,0,D82/SUM($D$19:D$21)*100)</f>
        <v>0</v>
      </c>
      <c r="G82" s="595">
        <f t="shared" si="3"/>
        <v>0</v>
      </c>
    </row>
    <row r="83" spans="2:9" x14ac:dyDescent="0.2">
      <c r="B83" s="610"/>
      <c r="C83" s="614" t="s">
        <v>529</v>
      </c>
      <c r="D83" s="594">
        <v>0</v>
      </c>
      <c r="E83" s="612">
        <f t="shared" si="2"/>
        <v>0</v>
      </c>
      <c r="F83" s="612">
        <f>IF(SUM($D$19:$D$21)=0,0,D83/SUM($D$19:D$21)*100)</f>
        <v>0</v>
      </c>
      <c r="G83" s="595">
        <f t="shared" si="3"/>
        <v>0</v>
      </c>
    </row>
    <row r="84" spans="2:9" x14ac:dyDescent="0.2">
      <c r="B84" s="610"/>
      <c r="C84" s="614" t="s">
        <v>530</v>
      </c>
      <c r="D84" s="594">
        <v>0</v>
      </c>
      <c r="E84" s="612">
        <f t="shared" si="2"/>
        <v>0</v>
      </c>
      <c r="F84" s="612">
        <f>IF(SUM($D$19:$D$21)=0,0,D84/SUM($D$19:D$21)*100)</f>
        <v>0</v>
      </c>
      <c r="G84" s="595">
        <f t="shared" si="3"/>
        <v>0</v>
      </c>
    </row>
    <row r="85" spans="2:9" x14ac:dyDescent="0.2">
      <c r="B85" s="610"/>
      <c r="C85" s="614" t="s">
        <v>531</v>
      </c>
      <c r="D85" s="594">
        <v>0</v>
      </c>
      <c r="E85" s="612">
        <f t="shared" si="2"/>
        <v>0</v>
      </c>
      <c r="F85" s="612">
        <f>IF(SUM($D$19:$D$21)=0,0,D85/SUM($D$19:D$21)*100)</f>
        <v>0</v>
      </c>
      <c r="G85" s="595">
        <f t="shared" si="3"/>
        <v>0</v>
      </c>
    </row>
    <row r="86" spans="2:9" x14ac:dyDescent="0.2">
      <c r="B86" s="610"/>
      <c r="C86" s="614" t="s">
        <v>532</v>
      </c>
      <c r="D86" s="594">
        <v>0</v>
      </c>
      <c r="E86" s="612">
        <f t="shared" si="2"/>
        <v>0</v>
      </c>
      <c r="F86" s="612">
        <f>IF(SUM($D$19:$D$21)=0,0,D86/SUM($D$19:D$21)*100)</f>
        <v>0</v>
      </c>
      <c r="G86" s="595">
        <f t="shared" si="3"/>
        <v>0</v>
      </c>
    </row>
    <row r="87" spans="2:9" x14ac:dyDescent="0.2">
      <c r="B87" s="610"/>
      <c r="C87" s="614" t="s">
        <v>533</v>
      </c>
      <c r="D87" s="594">
        <v>0</v>
      </c>
      <c r="E87" s="612">
        <f t="shared" si="2"/>
        <v>0</v>
      </c>
      <c r="F87" s="612">
        <f>IF(SUM($D$19:$D$21)=0,0,D87/SUM($D$19:D$21)*100)</f>
        <v>0</v>
      </c>
      <c r="G87" s="595">
        <f t="shared" si="3"/>
        <v>0</v>
      </c>
    </row>
    <row r="88" spans="2:9" x14ac:dyDescent="0.2">
      <c r="B88" s="610"/>
      <c r="C88" s="614" t="s">
        <v>534</v>
      </c>
      <c r="D88" s="594">
        <v>0</v>
      </c>
      <c r="E88" s="612">
        <f t="shared" si="2"/>
        <v>0</v>
      </c>
      <c r="F88" s="612">
        <f>IF(SUM($D$19:$D$21)=0,0,D88/SUM($D$19:D$21)*100)</f>
        <v>0</v>
      </c>
      <c r="G88" s="595">
        <f t="shared" si="3"/>
        <v>0</v>
      </c>
      <c r="I88" s="619"/>
    </row>
    <row r="89" spans="2:9" x14ac:dyDescent="0.2">
      <c r="B89" s="610"/>
      <c r="C89" s="614" t="s">
        <v>535</v>
      </c>
      <c r="D89" s="594">
        <v>0</v>
      </c>
      <c r="E89" s="612">
        <f t="shared" si="2"/>
        <v>0</v>
      </c>
      <c r="F89" s="612">
        <f>IF(SUM($D$19:$D$21)=0,0,D89/SUM($D$19:D$21)*100)</f>
        <v>0</v>
      </c>
      <c r="G89" s="595">
        <f t="shared" si="3"/>
        <v>0</v>
      </c>
      <c r="I89" s="619"/>
    </row>
    <row r="90" spans="2:9" x14ac:dyDescent="0.2">
      <c r="B90" s="610"/>
      <c r="C90" s="614" t="s">
        <v>536</v>
      </c>
      <c r="D90" s="594">
        <v>0</v>
      </c>
      <c r="E90" s="612">
        <f t="shared" si="2"/>
        <v>0</v>
      </c>
      <c r="F90" s="612">
        <f>IF(SUM($D$19:$D$21)=0,0,D90/SUM($D$19:D$21)*100)</f>
        <v>0</v>
      </c>
      <c r="G90" s="595">
        <f t="shared" si="3"/>
        <v>0</v>
      </c>
      <c r="I90" s="619"/>
    </row>
    <row r="91" spans="2:9" x14ac:dyDescent="0.2">
      <c r="B91" s="610"/>
      <c r="C91" s="614" t="s">
        <v>537</v>
      </c>
      <c r="D91" s="594">
        <v>0</v>
      </c>
      <c r="E91" s="612">
        <f t="shared" si="2"/>
        <v>0</v>
      </c>
      <c r="F91" s="612">
        <f>IF(SUM($D$19:$D$21)=0,0,D91/SUM($D$19:D$21)*100)</f>
        <v>0</v>
      </c>
      <c r="G91" s="595">
        <f t="shared" si="3"/>
        <v>0</v>
      </c>
      <c r="I91" s="619"/>
    </row>
    <row r="92" spans="2:9" x14ac:dyDescent="0.2">
      <c r="B92" s="610"/>
      <c r="C92" s="614" t="s">
        <v>538</v>
      </c>
      <c r="D92" s="594">
        <v>0</v>
      </c>
      <c r="E92" s="612">
        <f t="shared" si="2"/>
        <v>0</v>
      </c>
      <c r="F92" s="612">
        <f>IF(SUM($D$19:$D$21)=0,0,D92/SUM($D$19:D$21)*100)</f>
        <v>0</v>
      </c>
      <c r="G92" s="595">
        <f t="shared" si="3"/>
        <v>0</v>
      </c>
      <c r="I92" s="619"/>
    </row>
    <row r="93" spans="2:9" x14ac:dyDescent="0.2">
      <c r="B93" s="610"/>
      <c r="C93" s="614" t="s">
        <v>539</v>
      </c>
      <c r="D93" s="594">
        <v>0</v>
      </c>
      <c r="E93" s="612">
        <f t="shared" si="2"/>
        <v>0</v>
      </c>
      <c r="F93" s="612">
        <f>IF(SUM($D$19:$D$21)=0,0,D93/SUM($D$19:D$21)*100)</f>
        <v>0</v>
      </c>
      <c r="G93" s="595">
        <f t="shared" si="3"/>
        <v>0</v>
      </c>
      <c r="I93" s="619"/>
    </row>
    <row r="94" spans="2:9" x14ac:dyDescent="0.2">
      <c r="B94" s="610"/>
      <c r="C94" s="614" t="s">
        <v>540</v>
      </c>
      <c r="D94" s="594">
        <v>0</v>
      </c>
      <c r="E94" s="612">
        <f t="shared" si="2"/>
        <v>0</v>
      </c>
      <c r="F94" s="612">
        <f>IF(SUM($D$19:$D$21)=0,0,D94/SUM($D$19:D$21)*100)</f>
        <v>0</v>
      </c>
      <c r="G94" s="595">
        <f t="shared" si="3"/>
        <v>0</v>
      </c>
      <c r="I94" s="619"/>
    </row>
    <row r="95" spans="2:9" x14ac:dyDescent="0.2">
      <c r="B95" s="610"/>
      <c r="C95" s="614" t="s">
        <v>541</v>
      </c>
      <c r="D95" s="594">
        <v>0</v>
      </c>
      <c r="E95" s="612">
        <f t="shared" si="2"/>
        <v>0</v>
      </c>
      <c r="F95" s="612">
        <f>IF(SUM($D$19:$D$21)=0,0,D95/SUM($D$19:D$21)*100)</f>
        <v>0</v>
      </c>
      <c r="G95" s="595">
        <f t="shared" si="3"/>
        <v>0</v>
      </c>
      <c r="I95" s="619"/>
    </row>
    <row r="96" spans="2:9" x14ac:dyDescent="0.2">
      <c r="B96" s="610"/>
      <c r="C96" s="614" t="s">
        <v>542</v>
      </c>
      <c r="D96" s="594">
        <v>0</v>
      </c>
      <c r="E96" s="612">
        <f t="shared" si="2"/>
        <v>0</v>
      </c>
      <c r="F96" s="612">
        <f>IF(SUM($D$19:$D$21)=0,0,D96/SUM($D$19:D$21)*100)</f>
        <v>0</v>
      </c>
      <c r="G96" s="595">
        <f t="shared" si="3"/>
        <v>0</v>
      </c>
      <c r="I96" s="619"/>
    </row>
    <row r="97" spans="2:9" x14ac:dyDescent="0.2">
      <c r="B97" s="610"/>
      <c r="C97" s="614" t="s">
        <v>543</v>
      </c>
      <c r="D97" s="594">
        <v>0</v>
      </c>
      <c r="E97" s="612">
        <f t="shared" si="2"/>
        <v>0</v>
      </c>
      <c r="F97" s="612">
        <f>IF(SUM($D$19:$D$21)=0,0,D97/SUM($D$19:D$21)*100)</f>
        <v>0</v>
      </c>
      <c r="G97" s="595">
        <f t="shared" si="3"/>
        <v>0</v>
      </c>
      <c r="I97" s="619"/>
    </row>
    <row r="98" spans="2:9" x14ac:dyDescent="0.2">
      <c r="B98" s="610"/>
      <c r="C98" s="614" t="s">
        <v>544</v>
      </c>
      <c r="D98" s="594">
        <v>3.063393</v>
      </c>
      <c r="E98" s="612">
        <f t="shared" si="2"/>
        <v>3.6818106444328738</v>
      </c>
      <c r="F98" s="612">
        <f>IF(SUM($D$19:$D$21)=0,0,D98/SUM($D$19:D$21)*100)</f>
        <v>4.3816761927887002</v>
      </c>
      <c r="G98" s="595">
        <f t="shared" si="3"/>
        <v>100</v>
      </c>
      <c r="I98" s="619"/>
    </row>
    <row r="99" spans="2:9" x14ac:dyDescent="0.2">
      <c r="B99" s="610"/>
      <c r="C99" s="614" t="s">
        <v>545</v>
      </c>
      <c r="D99" s="594">
        <v>0</v>
      </c>
      <c r="E99" s="612">
        <f t="shared" si="2"/>
        <v>0</v>
      </c>
      <c r="F99" s="612">
        <f>IF(SUM($D$19:$D$21)=0,0,D99/SUM($D$19:D$21)*100)</f>
        <v>0</v>
      </c>
      <c r="G99" s="595">
        <f t="shared" si="3"/>
        <v>0</v>
      </c>
    </row>
    <row r="100" spans="2:9" x14ac:dyDescent="0.2">
      <c r="B100" s="610"/>
      <c r="C100" s="614" t="s">
        <v>546</v>
      </c>
      <c r="D100" s="594">
        <v>0</v>
      </c>
      <c r="E100" s="612">
        <f t="shared" si="2"/>
        <v>0</v>
      </c>
      <c r="F100" s="612">
        <f>IF(SUM($D$19:$D$21)=0,0,D100/SUM($D$19:D$21)*100)</f>
        <v>0</v>
      </c>
      <c r="G100" s="595">
        <f t="shared" si="3"/>
        <v>0</v>
      </c>
    </row>
    <row r="101" spans="2:9" x14ac:dyDescent="0.2">
      <c r="B101" s="615"/>
      <c r="C101" s="616" t="s">
        <v>547</v>
      </c>
      <c r="D101" s="617">
        <v>0</v>
      </c>
      <c r="E101" s="618">
        <f t="shared" si="2"/>
        <v>0</v>
      </c>
      <c r="F101" s="618">
        <f>IF(SUM($D$19:$D$21)=0,0,D101/SUM($D$19:D$21)*100)</f>
        <v>0</v>
      </c>
      <c r="G101" s="598">
        <f t="shared" si="3"/>
        <v>0</v>
      </c>
    </row>
    <row r="102" spans="2:9" x14ac:dyDescent="0.2">
      <c r="D102" s="601"/>
      <c r="E102" s="602"/>
      <c r="F102" s="602"/>
      <c r="G102" s="602"/>
    </row>
    <row r="103" spans="2:9" x14ac:dyDescent="0.2">
      <c r="B103" s="607" t="s">
        <v>502</v>
      </c>
      <c r="C103" s="608" t="s">
        <v>517</v>
      </c>
      <c r="D103" s="592">
        <v>0</v>
      </c>
      <c r="E103" s="609">
        <f>IF($C$6=0,0,D103/$C$6*100)</f>
        <v>0</v>
      </c>
      <c r="F103" s="609">
        <f>IF(SUM($D$24:$D$26)=0,0,D103/SUM($D$24:D$26)*100)</f>
        <v>0</v>
      </c>
      <c r="G103" s="593">
        <f>IF($D$24=0,0,D103/$D$24*100)</f>
        <v>0</v>
      </c>
    </row>
    <row r="104" spans="2:9" x14ac:dyDescent="0.2">
      <c r="B104" s="610"/>
      <c r="C104" s="611" t="s">
        <v>753</v>
      </c>
      <c r="D104" s="594">
        <v>0</v>
      </c>
      <c r="E104" s="612">
        <f t="shared" ref="E104:E134" si="4">IF($C$6=0,0,D104/$C$6*100)</f>
        <v>0</v>
      </c>
      <c r="F104" s="612">
        <f>IF(SUM($D$24:$D$26)=0,0,D104/SUM($D$24:D$26)*100)</f>
        <v>0</v>
      </c>
      <c r="G104" s="595">
        <f t="shared" ref="G104:G134" si="5">IF($D$24=0,0,D104/$D$24*100)</f>
        <v>0</v>
      </c>
    </row>
    <row r="105" spans="2:9" x14ac:dyDescent="0.2">
      <c r="B105" s="610"/>
      <c r="C105" s="613" t="s">
        <v>518</v>
      </c>
      <c r="D105" s="594">
        <v>1.3018940000000001</v>
      </c>
      <c r="E105" s="612">
        <f t="shared" si="4"/>
        <v>0.58118002292874904</v>
      </c>
      <c r="F105" s="612">
        <f>IF(SUM($D$24:$D$26)=0,0,D105/SUM($D$24:D$26)*100)</f>
        <v>0.72599256868819728</v>
      </c>
      <c r="G105" s="595">
        <f t="shared" si="5"/>
        <v>10.573657040281766</v>
      </c>
    </row>
    <row r="106" spans="2:9" x14ac:dyDescent="0.2">
      <c r="B106" s="610"/>
      <c r="C106" s="613" t="s">
        <v>519</v>
      </c>
      <c r="D106" s="594">
        <v>0</v>
      </c>
      <c r="E106" s="612">
        <f t="shared" si="4"/>
        <v>0</v>
      </c>
      <c r="F106" s="612">
        <f>IF(SUM($D$24:$D$26)=0,0,D106/SUM($D$24:D$26)*100)</f>
        <v>0</v>
      </c>
      <c r="G106" s="595">
        <f t="shared" si="5"/>
        <v>0</v>
      </c>
    </row>
    <row r="107" spans="2:9" x14ac:dyDescent="0.2">
      <c r="B107" s="610"/>
      <c r="C107" s="613" t="s">
        <v>520</v>
      </c>
      <c r="D107" s="594">
        <v>4.0373789999999996</v>
      </c>
      <c r="E107" s="612">
        <f t="shared" si="4"/>
        <v>1.8023310805580557</v>
      </c>
      <c r="F107" s="612">
        <f>IF(SUM($D$24:$D$26)=0,0,D107/SUM($D$24:D$26)*100)</f>
        <v>2.2514176660909291</v>
      </c>
      <c r="G107" s="595">
        <f t="shared" si="5"/>
        <v>32.790581174531688</v>
      </c>
    </row>
    <row r="108" spans="2:9" x14ac:dyDescent="0.2">
      <c r="B108" s="610"/>
      <c r="C108" s="613" t="s">
        <v>521</v>
      </c>
      <c r="D108" s="594">
        <v>0</v>
      </c>
      <c r="E108" s="612">
        <f t="shared" si="4"/>
        <v>0</v>
      </c>
      <c r="F108" s="612">
        <f>IF(SUM($D$24:$D$26)=0,0,D108/SUM($D$24:D$26)*100)</f>
        <v>0</v>
      </c>
      <c r="G108" s="595">
        <f t="shared" si="5"/>
        <v>0</v>
      </c>
    </row>
    <row r="109" spans="2:9" x14ac:dyDescent="0.2">
      <c r="B109" s="610"/>
      <c r="C109" s="613" t="s">
        <v>522</v>
      </c>
      <c r="D109" s="594">
        <v>0</v>
      </c>
      <c r="E109" s="612">
        <f t="shared" si="4"/>
        <v>0</v>
      </c>
      <c r="F109" s="612">
        <f>IF(SUM($D$24:$D$26)=0,0,D109/SUM($D$24:D$26)*100)</f>
        <v>0</v>
      </c>
      <c r="G109" s="595">
        <f t="shared" si="5"/>
        <v>0</v>
      </c>
    </row>
    <row r="110" spans="2:9" x14ac:dyDescent="0.2">
      <c r="B110" s="610"/>
      <c r="C110" s="613" t="s">
        <v>523</v>
      </c>
      <c r="D110" s="594">
        <v>0</v>
      </c>
      <c r="E110" s="612">
        <f t="shared" si="4"/>
        <v>0</v>
      </c>
      <c r="F110" s="612">
        <f>IF(SUM($D$24:$D$26)=0,0,D110/SUM($D$24:D$26)*100)</f>
        <v>0</v>
      </c>
      <c r="G110" s="595">
        <f t="shared" si="5"/>
        <v>0</v>
      </c>
    </row>
    <row r="111" spans="2:9" x14ac:dyDescent="0.2">
      <c r="B111" s="610"/>
      <c r="C111" s="613" t="s">
        <v>524</v>
      </c>
      <c r="D111" s="594">
        <v>0</v>
      </c>
      <c r="E111" s="612">
        <f t="shared" si="4"/>
        <v>0</v>
      </c>
      <c r="F111" s="612">
        <f>IF(SUM($D$24:$D$26)=0,0,D111/SUM($D$24:D$26)*100)</f>
        <v>0</v>
      </c>
      <c r="G111" s="595">
        <f t="shared" si="5"/>
        <v>0</v>
      </c>
    </row>
    <row r="112" spans="2:9" x14ac:dyDescent="0.2">
      <c r="B112" s="610"/>
      <c r="C112" s="613" t="s">
        <v>525</v>
      </c>
      <c r="D112" s="594">
        <v>0</v>
      </c>
      <c r="E112" s="612">
        <f t="shared" si="4"/>
        <v>0</v>
      </c>
      <c r="F112" s="612">
        <f>IF(SUM($D$24:$D$26)=0,0,D112/SUM($D$24:D$26)*100)</f>
        <v>0</v>
      </c>
      <c r="G112" s="595">
        <f t="shared" si="5"/>
        <v>0</v>
      </c>
    </row>
    <row r="113" spans="2:9" x14ac:dyDescent="0.2">
      <c r="B113" s="610"/>
      <c r="C113" s="613" t="s">
        <v>526</v>
      </c>
      <c r="D113" s="594">
        <v>0</v>
      </c>
      <c r="E113" s="612">
        <f t="shared" si="4"/>
        <v>0</v>
      </c>
      <c r="F113" s="612">
        <f>IF(SUM($D$24:$D$26)=0,0,D113/SUM($D$24:D$26)*100)</f>
        <v>0</v>
      </c>
      <c r="G113" s="595">
        <f t="shared" si="5"/>
        <v>0</v>
      </c>
    </row>
    <row r="114" spans="2:9" x14ac:dyDescent="0.2">
      <c r="B114" s="610"/>
      <c r="C114" s="613" t="s">
        <v>527</v>
      </c>
      <c r="D114" s="594">
        <v>0</v>
      </c>
      <c r="E114" s="612">
        <f t="shared" si="4"/>
        <v>0</v>
      </c>
      <c r="F114" s="612">
        <f>IF(SUM($D$24:$D$26)=0,0,D114/SUM($D$24:D$26)*100)</f>
        <v>0</v>
      </c>
      <c r="G114" s="595">
        <f t="shared" si="5"/>
        <v>0</v>
      </c>
    </row>
    <row r="115" spans="2:9" x14ac:dyDescent="0.2">
      <c r="B115" s="610"/>
      <c r="C115" s="614" t="s">
        <v>528</v>
      </c>
      <c r="D115" s="594">
        <v>0</v>
      </c>
      <c r="E115" s="612">
        <f t="shared" si="4"/>
        <v>0</v>
      </c>
      <c r="F115" s="612">
        <f>IF(SUM($D$24:$D$26)=0,0,D115/SUM($D$24:D$26)*100)</f>
        <v>0</v>
      </c>
      <c r="G115" s="595">
        <f t="shared" si="5"/>
        <v>0</v>
      </c>
    </row>
    <row r="116" spans="2:9" x14ac:dyDescent="0.2">
      <c r="B116" s="610"/>
      <c r="C116" s="614" t="s">
        <v>529</v>
      </c>
      <c r="D116" s="594">
        <v>0</v>
      </c>
      <c r="E116" s="612">
        <f t="shared" si="4"/>
        <v>0</v>
      </c>
      <c r="F116" s="612">
        <f>IF(SUM($D$24:$D$26)=0,0,D116/SUM($D$24:D$26)*100)</f>
        <v>0</v>
      </c>
      <c r="G116" s="595">
        <f t="shared" si="5"/>
        <v>0</v>
      </c>
    </row>
    <row r="117" spans="2:9" x14ac:dyDescent="0.2">
      <c r="B117" s="610"/>
      <c r="C117" s="614" t="s">
        <v>530</v>
      </c>
      <c r="D117" s="594">
        <v>0</v>
      </c>
      <c r="E117" s="612">
        <f t="shared" si="4"/>
        <v>0</v>
      </c>
      <c r="F117" s="612">
        <f>IF(SUM($D$24:$D$26)=0,0,D117/SUM($D$24:D$26)*100)</f>
        <v>0</v>
      </c>
      <c r="G117" s="595">
        <f t="shared" si="5"/>
        <v>0</v>
      </c>
    </row>
    <row r="118" spans="2:9" x14ac:dyDescent="0.2">
      <c r="B118" s="610"/>
      <c r="C118" s="614" t="s">
        <v>531</v>
      </c>
      <c r="D118" s="594">
        <v>0</v>
      </c>
      <c r="E118" s="612">
        <f t="shared" si="4"/>
        <v>0</v>
      </c>
      <c r="F118" s="612">
        <f>IF(SUM($D$24:$D$26)=0,0,D118/SUM($D$24:D$26)*100)</f>
        <v>0</v>
      </c>
      <c r="G118" s="595">
        <f t="shared" si="5"/>
        <v>0</v>
      </c>
    </row>
    <row r="119" spans="2:9" x14ac:dyDescent="0.2">
      <c r="B119" s="610"/>
      <c r="C119" s="614" t="s">
        <v>532</v>
      </c>
      <c r="D119" s="594">
        <v>1.608058</v>
      </c>
      <c r="E119" s="612">
        <f t="shared" si="4"/>
        <v>0.71785505218609069</v>
      </c>
      <c r="F119" s="612">
        <f>IF(SUM($D$24:$D$26)=0,0,D119/SUM($D$24:D$26)*100)</f>
        <v>0.89672289604192434</v>
      </c>
      <c r="G119" s="595">
        <f t="shared" si="5"/>
        <v>13.060244376947292</v>
      </c>
    </row>
    <row r="120" spans="2:9" x14ac:dyDescent="0.2">
      <c r="B120" s="610"/>
      <c r="C120" s="614" t="s">
        <v>533</v>
      </c>
      <c r="D120" s="594">
        <v>0</v>
      </c>
      <c r="E120" s="612">
        <f t="shared" si="4"/>
        <v>0</v>
      </c>
      <c r="F120" s="612">
        <f>IF(SUM($D$24:$D$26)=0,0,D120/SUM($D$24:D$26)*100)</f>
        <v>0</v>
      </c>
      <c r="G120" s="595">
        <f t="shared" si="5"/>
        <v>0</v>
      </c>
    </row>
    <row r="121" spans="2:9" x14ac:dyDescent="0.2">
      <c r="B121" s="610"/>
      <c r="C121" s="614" t="s">
        <v>534</v>
      </c>
      <c r="D121" s="594">
        <v>0</v>
      </c>
      <c r="E121" s="612">
        <f t="shared" si="4"/>
        <v>0</v>
      </c>
      <c r="F121" s="612">
        <f>IF(SUM($D$24:$D$26)=0,0,D121/SUM($D$24:D$26)*100)</f>
        <v>0</v>
      </c>
      <c r="G121" s="595">
        <f t="shared" si="5"/>
        <v>0</v>
      </c>
      <c r="I121" s="619"/>
    </row>
    <row r="122" spans="2:9" x14ac:dyDescent="0.2">
      <c r="B122" s="610"/>
      <c r="C122" s="614" t="s">
        <v>535</v>
      </c>
      <c r="D122" s="594">
        <v>0</v>
      </c>
      <c r="E122" s="612">
        <f t="shared" si="4"/>
        <v>0</v>
      </c>
      <c r="F122" s="612">
        <f>IF(SUM($D$24:$D$26)=0,0,D122/SUM($D$24:D$26)*100)</f>
        <v>0</v>
      </c>
      <c r="G122" s="595">
        <f t="shared" si="5"/>
        <v>0</v>
      </c>
      <c r="I122" s="619"/>
    </row>
    <row r="123" spans="2:9" x14ac:dyDescent="0.2">
      <c r="B123" s="610"/>
      <c r="C123" s="614" t="s">
        <v>536</v>
      </c>
      <c r="D123" s="594">
        <v>0</v>
      </c>
      <c r="E123" s="612">
        <f t="shared" si="4"/>
        <v>0</v>
      </c>
      <c r="F123" s="612">
        <f>IF(SUM($D$24:$D$26)=0,0,D123/SUM($D$24:D$26)*100)</f>
        <v>0</v>
      </c>
      <c r="G123" s="595">
        <f t="shared" si="5"/>
        <v>0</v>
      </c>
      <c r="I123" s="619"/>
    </row>
    <row r="124" spans="2:9" x14ac:dyDescent="0.2">
      <c r="B124" s="610"/>
      <c r="C124" s="614" t="s">
        <v>537</v>
      </c>
      <c r="D124" s="594">
        <v>0</v>
      </c>
      <c r="E124" s="612">
        <f t="shared" si="4"/>
        <v>0</v>
      </c>
      <c r="F124" s="612">
        <f>IF(SUM($D$24:$D$26)=0,0,D124/SUM($D$24:D$26)*100)</f>
        <v>0</v>
      </c>
      <c r="G124" s="595">
        <f t="shared" si="5"/>
        <v>0</v>
      </c>
      <c r="I124" s="619"/>
    </row>
    <row r="125" spans="2:9" x14ac:dyDescent="0.2">
      <c r="B125" s="610"/>
      <c r="C125" s="614" t="s">
        <v>538</v>
      </c>
      <c r="D125" s="594">
        <v>0</v>
      </c>
      <c r="E125" s="612">
        <f t="shared" si="4"/>
        <v>0</v>
      </c>
      <c r="F125" s="612">
        <f>IF(SUM($D$24:$D$26)=0,0,D125/SUM($D$24:D$26)*100)</f>
        <v>0</v>
      </c>
      <c r="G125" s="595">
        <f t="shared" si="5"/>
        <v>0</v>
      </c>
      <c r="I125" s="619"/>
    </row>
    <row r="126" spans="2:9" x14ac:dyDescent="0.2">
      <c r="B126" s="610"/>
      <c r="C126" s="614" t="s">
        <v>539</v>
      </c>
      <c r="D126" s="594">
        <v>0</v>
      </c>
      <c r="E126" s="612">
        <f t="shared" si="4"/>
        <v>0</v>
      </c>
      <c r="F126" s="612">
        <f>IF(SUM($D$24:$D$26)=0,0,D126/SUM($D$24:D$26)*100)</f>
        <v>0</v>
      </c>
      <c r="G126" s="595">
        <f t="shared" si="5"/>
        <v>0</v>
      </c>
      <c r="I126" s="619"/>
    </row>
    <row r="127" spans="2:9" x14ac:dyDescent="0.2">
      <c r="B127" s="610"/>
      <c r="C127" s="614" t="s">
        <v>540</v>
      </c>
      <c r="D127" s="594">
        <v>0</v>
      </c>
      <c r="E127" s="612">
        <f t="shared" si="4"/>
        <v>0</v>
      </c>
      <c r="F127" s="612">
        <f>IF(SUM($D$24:$D$26)=0,0,D127/SUM($D$24:D$26)*100)</f>
        <v>0</v>
      </c>
      <c r="G127" s="595">
        <f t="shared" si="5"/>
        <v>0</v>
      </c>
      <c r="I127" s="619"/>
    </row>
    <row r="128" spans="2:9" x14ac:dyDescent="0.2">
      <c r="B128" s="610"/>
      <c r="C128" s="614" t="s">
        <v>541</v>
      </c>
      <c r="D128" s="594">
        <v>0</v>
      </c>
      <c r="E128" s="612">
        <f t="shared" si="4"/>
        <v>0</v>
      </c>
      <c r="F128" s="612">
        <f>IF(SUM($D$24:$D$26)=0,0,D128/SUM($D$24:D$26)*100)</f>
        <v>0</v>
      </c>
      <c r="G128" s="595">
        <f t="shared" si="5"/>
        <v>0</v>
      </c>
      <c r="I128" s="619"/>
    </row>
    <row r="129" spans="2:9" x14ac:dyDescent="0.2">
      <c r="B129" s="610"/>
      <c r="C129" s="614" t="s">
        <v>542</v>
      </c>
      <c r="D129" s="594">
        <v>0</v>
      </c>
      <c r="E129" s="612">
        <f t="shared" si="4"/>
        <v>0</v>
      </c>
      <c r="F129" s="612">
        <f>IF(SUM($D$24:$D$26)=0,0,D129/SUM($D$24:D$26)*100)</f>
        <v>0</v>
      </c>
      <c r="G129" s="595">
        <f t="shared" si="5"/>
        <v>0</v>
      </c>
      <c r="I129" s="619"/>
    </row>
    <row r="130" spans="2:9" x14ac:dyDescent="0.2">
      <c r="B130" s="610"/>
      <c r="C130" s="614" t="s">
        <v>543</v>
      </c>
      <c r="D130" s="594">
        <v>1.6991879999999999</v>
      </c>
      <c r="E130" s="612">
        <f t="shared" si="4"/>
        <v>0.75853650205028611</v>
      </c>
      <c r="F130" s="612">
        <f>IF(SUM($D$24:$D$26)=0,0,D130/SUM($D$24:D$26)*100)</f>
        <v>0.94754093713018128</v>
      </c>
      <c r="G130" s="595">
        <f t="shared" si="5"/>
        <v>13.800379415653111</v>
      </c>
      <c r="I130" s="619"/>
    </row>
    <row r="131" spans="2:9" x14ac:dyDescent="0.2">
      <c r="B131" s="610"/>
      <c r="C131" s="614" t="s">
        <v>544</v>
      </c>
      <c r="D131" s="594">
        <v>6.6671810000000002</v>
      </c>
      <c r="E131" s="612">
        <f t="shared" si="4"/>
        <v>2.9763040665754046</v>
      </c>
      <c r="F131" s="612">
        <f>IF(SUM($D$24:$D$26)=0,0,D131/SUM($D$24:D$26)*100)</f>
        <v>3.7179093383172082</v>
      </c>
      <c r="G131" s="595">
        <f t="shared" si="5"/>
        <v>54.149174448521023</v>
      </c>
      <c r="I131" s="619"/>
    </row>
    <row r="132" spans="2:9" x14ac:dyDescent="0.2">
      <c r="B132" s="610"/>
      <c r="C132" s="614" t="s">
        <v>545</v>
      </c>
      <c r="D132" s="594">
        <v>0</v>
      </c>
      <c r="E132" s="612">
        <f t="shared" si="4"/>
        <v>0</v>
      </c>
      <c r="F132" s="612">
        <f>IF(SUM($D$24:$D$26)=0,0,D132/SUM($D$24:D$26)*100)</f>
        <v>0</v>
      </c>
      <c r="G132" s="595">
        <f t="shared" si="5"/>
        <v>0</v>
      </c>
    </row>
    <row r="133" spans="2:9" x14ac:dyDescent="0.2">
      <c r="B133" s="610"/>
      <c r="C133" s="614" t="s">
        <v>546</v>
      </c>
      <c r="D133" s="594">
        <v>0</v>
      </c>
      <c r="E133" s="612">
        <f t="shared" si="4"/>
        <v>0</v>
      </c>
      <c r="F133" s="612">
        <f>IF(SUM($D$24:$D$26)=0,0,D133/SUM($D$24:D$26)*100)</f>
        <v>0</v>
      </c>
      <c r="G133" s="595">
        <f t="shared" si="5"/>
        <v>0</v>
      </c>
    </row>
    <row r="134" spans="2:9" x14ac:dyDescent="0.2">
      <c r="B134" s="615"/>
      <c r="C134" s="616" t="s">
        <v>547</v>
      </c>
      <c r="D134" s="617">
        <v>0</v>
      </c>
      <c r="E134" s="618">
        <f t="shared" si="4"/>
        <v>0</v>
      </c>
      <c r="F134" s="618">
        <f>IF(SUM($D$24:$D$26)=0,0,D134/SUM($D$24:D$26)*100)</f>
        <v>0</v>
      </c>
      <c r="G134" s="598">
        <f t="shared" si="5"/>
        <v>0</v>
      </c>
    </row>
    <row r="135" spans="2:9" x14ac:dyDescent="0.2">
      <c r="D135" s="601"/>
      <c r="E135" s="602"/>
      <c r="F135" s="602"/>
      <c r="G135" s="602"/>
    </row>
    <row r="136" spans="2:9" x14ac:dyDescent="0.2">
      <c r="B136" s="607" t="s">
        <v>503</v>
      </c>
      <c r="C136" s="608" t="s">
        <v>517</v>
      </c>
      <c r="D136" s="592">
        <v>0</v>
      </c>
      <c r="E136" s="609">
        <f>IF($C$7=0,0,D136/$C$7*100)</f>
        <v>0</v>
      </c>
      <c r="F136" s="609">
        <f>IF(SUM($D$29:$D$31)=0,0,D136/SUM($D$29:D$31)*100)</f>
        <v>0</v>
      </c>
      <c r="G136" s="593">
        <f>IF($D$29=0,0,D136/$D$29*100)</f>
        <v>0</v>
      </c>
    </row>
    <row r="137" spans="2:9" x14ac:dyDescent="0.2">
      <c r="B137" s="610"/>
      <c r="C137" s="611" t="s">
        <v>753</v>
      </c>
      <c r="D137" s="594">
        <v>0</v>
      </c>
      <c r="E137" s="612">
        <f t="shared" ref="E137:E167" si="6">IF($C$7=0,0,D137/$C$7*100)</f>
        <v>0</v>
      </c>
      <c r="F137" s="612">
        <f>IF(SUM($D$29:$D$31)=0,0,D137/SUM($D$29:D$31)*100)</f>
        <v>0</v>
      </c>
      <c r="G137" s="595">
        <f t="shared" ref="G137:G167" si="7">IF($D$29=0,0,D137/$D$29*100)</f>
        <v>0</v>
      </c>
    </row>
    <row r="138" spans="2:9" x14ac:dyDescent="0.2">
      <c r="B138" s="610"/>
      <c r="C138" s="613" t="s">
        <v>518</v>
      </c>
      <c r="D138" s="594">
        <v>0</v>
      </c>
      <c r="E138" s="612">
        <f t="shared" si="6"/>
        <v>0</v>
      </c>
      <c r="F138" s="612">
        <f>IF(SUM($D$29:$D$31)=0,0,D138/SUM($D$29:D$31)*100)</f>
        <v>0</v>
      </c>
      <c r="G138" s="595">
        <f t="shared" si="7"/>
        <v>0</v>
      </c>
    </row>
    <row r="139" spans="2:9" x14ac:dyDescent="0.2">
      <c r="B139" s="610"/>
      <c r="C139" s="613" t="s">
        <v>519</v>
      </c>
      <c r="D139" s="594">
        <v>0</v>
      </c>
      <c r="E139" s="612">
        <f t="shared" si="6"/>
        <v>0</v>
      </c>
      <c r="F139" s="612">
        <f>IF(SUM($D$29:$D$31)=0,0,D139/SUM($D$29:D$31)*100)</f>
        <v>0</v>
      </c>
      <c r="G139" s="595">
        <f t="shared" si="7"/>
        <v>0</v>
      </c>
    </row>
    <row r="140" spans="2:9" x14ac:dyDescent="0.2">
      <c r="B140" s="610"/>
      <c r="C140" s="613" t="s">
        <v>520</v>
      </c>
      <c r="D140" s="594">
        <v>13.391448</v>
      </c>
      <c r="E140" s="612">
        <f t="shared" si="6"/>
        <v>1.9323698907385785</v>
      </c>
      <c r="F140" s="612">
        <f>IF(SUM($D$29:$D$31)=0,0,D140/SUM($D$29:D$31)*100)</f>
        <v>4.409287604194704</v>
      </c>
      <c r="G140" s="595">
        <f t="shared" si="7"/>
        <v>11.965420760251378</v>
      </c>
    </row>
    <row r="141" spans="2:9" x14ac:dyDescent="0.2">
      <c r="B141" s="610"/>
      <c r="C141" s="613" t="s">
        <v>521</v>
      </c>
      <c r="D141" s="594">
        <v>0</v>
      </c>
      <c r="E141" s="612">
        <f t="shared" si="6"/>
        <v>0</v>
      </c>
      <c r="F141" s="612">
        <f>IF(SUM($D$29:$D$31)=0,0,D141/SUM($D$29:D$31)*100)</f>
        <v>0</v>
      </c>
      <c r="G141" s="595">
        <f t="shared" si="7"/>
        <v>0</v>
      </c>
    </row>
    <row r="142" spans="2:9" x14ac:dyDescent="0.2">
      <c r="B142" s="610"/>
      <c r="C142" s="613" t="s">
        <v>522</v>
      </c>
      <c r="D142" s="594">
        <v>0</v>
      </c>
      <c r="E142" s="612">
        <f t="shared" si="6"/>
        <v>0</v>
      </c>
      <c r="F142" s="612">
        <f>IF(SUM($D$29:$D$31)=0,0,D142/SUM($D$29:D$31)*100)</f>
        <v>0</v>
      </c>
      <c r="G142" s="595">
        <f t="shared" si="7"/>
        <v>0</v>
      </c>
    </row>
    <row r="143" spans="2:9" x14ac:dyDescent="0.2">
      <c r="B143" s="610"/>
      <c r="C143" s="613" t="s">
        <v>523</v>
      </c>
      <c r="D143" s="594">
        <v>0</v>
      </c>
      <c r="E143" s="612">
        <f t="shared" si="6"/>
        <v>0</v>
      </c>
      <c r="F143" s="612">
        <f>IF(SUM($D$29:$D$31)=0,0,D143/SUM($D$29:D$31)*100)</f>
        <v>0</v>
      </c>
      <c r="G143" s="595">
        <f t="shared" si="7"/>
        <v>0</v>
      </c>
    </row>
    <row r="144" spans="2:9" x14ac:dyDescent="0.2">
      <c r="B144" s="610"/>
      <c r="C144" s="613" t="s">
        <v>524</v>
      </c>
      <c r="D144" s="594">
        <v>0</v>
      </c>
      <c r="E144" s="612">
        <f t="shared" si="6"/>
        <v>0</v>
      </c>
      <c r="F144" s="612">
        <f>IF(SUM($D$29:$D$31)=0,0,D144/SUM($D$29:D$31)*100)</f>
        <v>0</v>
      </c>
      <c r="G144" s="595">
        <f t="shared" si="7"/>
        <v>0</v>
      </c>
    </row>
    <row r="145" spans="2:9" x14ac:dyDescent="0.2">
      <c r="B145" s="610"/>
      <c r="C145" s="613" t="s">
        <v>525</v>
      </c>
      <c r="D145" s="594">
        <v>0</v>
      </c>
      <c r="E145" s="612">
        <f t="shared" si="6"/>
        <v>0</v>
      </c>
      <c r="F145" s="612">
        <f>IF(SUM($D$29:$D$31)=0,0,D145/SUM($D$29:D$31)*100)</f>
        <v>0</v>
      </c>
      <c r="G145" s="595">
        <f t="shared" si="7"/>
        <v>0</v>
      </c>
    </row>
    <row r="146" spans="2:9" x14ac:dyDescent="0.2">
      <c r="B146" s="610"/>
      <c r="C146" s="613" t="s">
        <v>526</v>
      </c>
      <c r="D146" s="594">
        <v>0</v>
      </c>
      <c r="E146" s="612">
        <f t="shared" si="6"/>
        <v>0</v>
      </c>
      <c r="F146" s="612">
        <f>IF(SUM($D$29:$D$31)=0,0,D146/SUM($D$29:D$31)*100)</f>
        <v>0</v>
      </c>
      <c r="G146" s="595">
        <f t="shared" si="7"/>
        <v>0</v>
      </c>
    </row>
    <row r="147" spans="2:9" x14ac:dyDescent="0.2">
      <c r="B147" s="610"/>
      <c r="C147" s="613" t="s">
        <v>527</v>
      </c>
      <c r="D147" s="594">
        <v>0</v>
      </c>
      <c r="E147" s="612">
        <f t="shared" si="6"/>
        <v>0</v>
      </c>
      <c r="F147" s="612">
        <f>IF(SUM($D$29:$D$31)=0,0,D147/SUM($D$29:D$31)*100)</f>
        <v>0</v>
      </c>
      <c r="G147" s="595">
        <f t="shared" si="7"/>
        <v>0</v>
      </c>
    </row>
    <row r="148" spans="2:9" x14ac:dyDescent="0.2">
      <c r="B148" s="610"/>
      <c r="C148" s="614" t="s">
        <v>528</v>
      </c>
      <c r="D148" s="594">
        <v>0</v>
      </c>
      <c r="E148" s="612">
        <f t="shared" si="6"/>
        <v>0</v>
      </c>
      <c r="F148" s="612">
        <f>IF(SUM($D$29:$D$31)=0,0,D148/SUM($D$29:D$31)*100)</f>
        <v>0</v>
      </c>
      <c r="G148" s="595">
        <f t="shared" si="7"/>
        <v>0</v>
      </c>
    </row>
    <row r="149" spans="2:9" x14ac:dyDescent="0.2">
      <c r="B149" s="610"/>
      <c r="C149" s="614" t="s">
        <v>529</v>
      </c>
      <c r="D149" s="594">
        <v>0</v>
      </c>
      <c r="E149" s="612">
        <f t="shared" si="6"/>
        <v>0</v>
      </c>
      <c r="F149" s="612">
        <f>IF(SUM($D$29:$D$31)=0,0,D149/SUM($D$29:D$31)*100)</f>
        <v>0</v>
      </c>
      <c r="G149" s="595">
        <f t="shared" si="7"/>
        <v>0</v>
      </c>
    </row>
    <row r="150" spans="2:9" x14ac:dyDescent="0.2">
      <c r="B150" s="610"/>
      <c r="C150" s="614" t="s">
        <v>530</v>
      </c>
      <c r="D150" s="594">
        <v>0</v>
      </c>
      <c r="E150" s="612">
        <f t="shared" si="6"/>
        <v>0</v>
      </c>
      <c r="F150" s="612">
        <f>IF(SUM($D$29:$D$31)=0,0,D150/SUM($D$29:D$31)*100)</f>
        <v>0</v>
      </c>
      <c r="G150" s="595">
        <f t="shared" si="7"/>
        <v>0</v>
      </c>
    </row>
    <row r="151" spans="2:9" x14ac:dyDescent="0.2">
      <c r="B151" s="610"/>
      <c r="C151" s="614" t="s">
        <v>531</v>
      </c>
      <c r="D151" s="594">
        <v>0</v>
      </c>
      <c r="E151" s="612">
        <f t="shared" si="6"/>
        <v>0</v>
      </c>
      <c r="F151" s="612">
        <f>IF(SUM($D$29:$D$31)=0,0,D151/SUM($D$29:D$31)*100)</f>
        <v>0</v>
      </c>
      <c r="G151" s="595">
        <f t="shared" si="7"/>
        <v>0</v>
      </c>
    </row>
    <row r="152" spans="2:9" x14ac:dyDescent="0.2">
      <c r="B152" s="610"/>
      <c r="C152" s="614" t="s">
        <v>532</v>
      </c>
      <c r="D152" s="594">
        <v>98.526454999999999</v>
      </c>
      <c r="E152" s="612">
        <f t="shared" si="6"/>
        <v>14.217249328318301</v>
      </c>
      <c r="F152" s="612">
        <f>IF(SUM($D$29:$D$31)=0,0,D152/SUM($D$29:D$31)*100)</f>
        <v>32.440963569940109</v>
      </c>
      <c r="G152" s="595">
        <f t="shared" si="7"/>
        <v>88.034579239748624</v>
      </c>
    </row>
    <row r="153" spans="2:9" x14ac:dyDescent="0.2">
      <c r="B153" s="610"/>
      <c r="C153" s="614" t="s">
        <v>533</v>
      </c>
      <c r="D153" s="594">
        <v>0</v>
      </c>
      <c r="E153" s="612">
        <f t="shared" si="6"/>
        <v>0</v>
      </c>
      <c r="F153" s="612">
        <f>IF(SUM($D$29:$D$31)=0,0,D153/SUM($D$29:D$31)*100)</f>
        <v>0</v>
      </c>
      <c r="G153" s="595">
        <f t="shared" si="7"/>
        <v>0</v>
      </c>
    </row>
    <row r="154" spans="2:9" x14ac:dyDescent="0.2">
      <c r="B154" s="610"/>
      <c r="C154" s="614" t="s">
        <v>534</v>
      </c>
      <c r="D154" s="594">
        <v>0</v>
      </c>
      <c r="E154" s="612">
        <f t="shared" si="6"/>
        <v>0</v>
      </c>
      <c r="F154" s="612">
        <f>IF(SUM($D$29:$D$31)=0,0,D154/SUM($D$29:D$31)*100)</f>
        <v>0</v>
      </c>
      <c r="G154" s="595">
        <f t="shared" si="7"/>
        <v>0</v>
      </c>
      <c r="I154" s="619"/>
    </row>
    <row r="155" spans="2:9" x14ac:dyDescent="0.2">
      <c r="B155" s="610"/>
      <c r="C155" s="614" t="s">
        <v>535</v>
      </c>
      <c r="D155" s="594">
        <v>0</v>
      </c>
      <c r="E155" s="612">
        <f t="shared" si="6"/>
        <v>0</v>
      </c>
      <c r="F155" s="612">
        <f>IF(SUM($D$29:$D$31)=0,0,D155/SUM($D$29:D$31)*100)</f>
        <v>0</v>
      </c>
      <c r="G155" s="595">
        <f t="shared" si="7"/>
        <v>0</v>
      </c>
      <c r="I155" s="619"/>
    </row>
    <row r="156" spans="2:9" x14ac:dyDescent="0.2">
      <c r="B156" s="610"/>
      <c r="C156" s="614" t="s">
        <v>536</v>
      </c>
      <c r="D156" s="594">
        <v>0</v>
      </c>
      <c r="E156" s="612">
        <f t="shared" si="6"/>
        <v>0</v>
      </c>
      <c r="F156" s="612">
        <f>IF(SUM($D$29:$D$31)=0,0,D156/SUM($D$29:D$31)*100)</f>
        <v>0</v>
      </c>
      <c r="G156" s="595">
        <f t="shared" si="7"/>
        <v>0</v>
      </c>
      <c r="I156" s="619"/>
    </row>
    <row r="157" spans="2:9" x14ac:dyDescent="0.2">
      <c r="B157" s="610"/>
      <c r="C157" s="614" t="s">
        <v>537</v>
      </c>
      <c r="D157" s="594">
        <v>0</v>
      </c>
      <c r="E157" s="612">
        <f t="shared" si="6"/>
        <v>0</v>
      </c>
      <c r="F157" s="612">
        <f>IF(SUM($D$29:$D$31)=0,0,D157/SUM($D$29:D$31)*100)</f>
        <v>0</v>
      </c>
      <c r="G157" s="595">
        <f t="shared" si="7"/>
        <v>0</v>
      </c>
      <c r="I157" s="619"/>
    </row>
    <row r="158" spans="2:9" x14ac:dyDescent="0.2">
      <c r="B158" s="610"/>
      <c r="C158" s="614" t="s">
        <v>538</v>
      </c>
      <c r="D158" s="594">
        <v>0</v>
      </c>
      <c r="E158" s="612">
        <f t="shared" si="6"/>
        <v>0</v>
      </c>
      <c r="F158" s="612">
        <f>IF(SUM($D$29:$D$31)=0,0,D158/SUM($D$29:D$31)*100)</f>
        <v>0</v>
      </c>
      <c r="G158" s="595">
        <f t="shared" si="7"/>
        <v>0</v>
      </c>
      <c r="I158" s="619"/>
    </row>
    <row r="159" spans="2:9" x14ac:dyDescent="0.2">
      <c r="B159" s="610"/>
      <c r="C159" s="614" t="s">
        <v>539</v>
      </c>
      <c r="D159" s="594">
        <v>0</v>
      </c>
      <c r="E159" s="612">
        <f t="shared" si="6"/>
        <v>0</v>
      </c>
      <c r="F159" s="612">
        <f>IF(SUM($D$29:$D$31)=0,0,D159/SUM($D$29:D$31)*100)</f>
        <v>0</v>
      </c>
      <c r="G159" s="595">
        <f t="shared" si="7"/>
        <v>0</v>
      </c>
      <c r="I159" s="619"/>
    </row>
    <row r="160" spans="2:9" x14ac:dyDescent="0.2">
      <c r="B160" s="610"/>
      <c r="C160" s="614" t="s">
        <v>540</v>
      </c>
      <c r="D160" s="594">
        <v>0</v>
      </c>
      <c r="E160" s="612">
        <f t="shared" si="6"/>
        <v>0</v>
      </c>
      <c r="F160" s="612">
        <f>IF(SUM($D$29:$D$31)=0,0,D160/SUM($D$29:D$31)*100)</f>
        <v>0</v>
      </c>
      <c r="G160" s="595">
        <f t="shared" si="7"/>
        <v>0</v>
      </c>
      <c r="I160" s="619"/>
    </row>
    <row r="161" spans="2:9" x14ac:dyDescent="0.2">
      <c r="B161" s="610"/>
      <c r="C161" s="614" t="s">
        <v>541</v>
      </c>
      <c r="D161" s="594">
        <v>0</v>
      </c>
      <c r="E161" s="612">
        <f t="shared" si="6"/>
        <v>0</v>
      </c>
      <c r="F161" s="612">
        <f>IF(SUM($D$29:$D$31)=0,0,D161/SUM($D$29:D$31)*100)</f>
        <v>0</v>
      </c>
      <c r="G161" s="595">
        <f t="shared" si="7"/>
        <v>0</v>
      </c>
      <c r="I161" s="619"/>
    </row>
    <row r="162" spans="2:9" x14ac:dyDescent="0.2">
      <c r="B162" s="610"/>
      <c r="C162" s="614" t="s">
        <v>542</v>
      </c>
      <c r="D162" s="594">
        <v>0</v>
      </c>
      <c r="E162" s="612">
        <f t="shared" si="6"/>
        <v>0</v>
      </c>
      <c r="F162" s="612">
        <f>IF(SUM($D$29:$D$31)=0,0,D162/SUM($D$29:D$31)*100)</f>
        <v>0</v>
      </c>
      <c r="G162" s="595">
        <f t="shared" si="7"/>
        <v>0</v>
      </c>
      <c r="I162" s="619"/>
    </row>
    <row r="163" spans="2:9" x14ac:dyDescent="0.2">
      <c r="B163" s="610"/>
      <c r="C163" s="614" t="s">
        <v>543</v>
      </c>
      <c r="D163" s="594">
        <v>0</v>
      </c>
      <c r="E163" s="612">
        <f t="shared" si="6"/>
        <v>0</v>
      </c>
      <c r="F163" s="612">
        <f>IF(SUM($D$29:$D$31)=0,0,D163/SUM($D$29:D$31)*100)</f>
        <v>0</v>
      </c>
      <c r="G163" s="595">
        <f t="shared" si="7"/>
        <v>0</v>
      </c>
      <c r="I163" s="619"/>
    </row>
    <row r="164" spans="2:9" x14ac:dyDescent="0.2">
      <c r="B164" s="610"/>
      <c r="C164" s="614" t="s">
        <v>544</v>
      </c>
      <c r="D164" s="594">
        <v>0</v>
      </c>
      <c r="E164" s="612">
        <f t="shared" si="6"/>
        <v>0</v>
      </c>
      <c r="F164" s="612">
        <f>IF(SUM($D$29:$D$31)=0,0,D164/SUM($D$29:D$31)*100)</f>
        <v>0</v>
      </c>
      <c r="G164" s="595">
        <f t="shared" si="7"/>
        <v>0</v>
      </c>
      <c r="I164" s="619"/>
    </row>
    <row r="165" spans="2:9" x14ac:dyDescent="0.2">
      <c r="B165" s="610"/>
      <c r="C165" s="614" t="s">
        <v>545</v>
      </c>
      <c r="D165" s="594">
        <v>0</v>
      </c>
      <c r="E165" s="612">
        <f t="shared" si="6"/>
        <v>0</v>
      </c>
      <c r="F165" s="612">
        <f>IF(SUM($D$29:$D$31)=0,0,D165/SUM($D$29:D$31)*100)</f>
        <v>0</v>
      </c>
      <c r="G165" s="595">
        <f t="shared" si="7"/>
        <v>0</v>
      </c>
    </row>
    <row r="166" spans="2:9" x14ac:dyDescent="0.2">
      <c r="B166" s="610"/>
      <c r="C166" s="614" t="s">
        <v>546</v>
      </c>
      <c r="D166" s="594">
        <v>0</v>
      </c>
      <c r="E166" s="612">
        <f t="shared" si="6"/>
        <v>0</v>
      </c>
      <c r="F166" s="612">
        <f>IF(SUM($D$29:$D$31)=0,0,D166/SUM($D$29:D$31)*100)</f>
        <v>0</v>
      </c>
      <c r="G166" s="595">
        <f t="shared" si="7"/>
        <v>0</v>
      </c>
    </row>
    <row r="167" spans="2:9" x14ac:dyDescent="0.2">
      <c r="B167" s="615"/>
      <c r="C167" s="616" t="s">
        <v>547</v>
      </c>
      <c r="D167" s="617">
        <v>0</v>
      </c>
      <c r="E167" s="618">
        <f t="shared" si="6"/>
        <v>0</v>
      </c>
      <c r="F167" s="618">
        <f>IF(SUM($D$29:$D$31)=0,0,D167/SUM($D$29:D$31)*100)</f>
        <v>0</v>
      </c>
      <c r="G167" s="598">
        <f t="shared" si="7"/>
        <v>0</v>
      </c>
    </row>
    <row r="168" spans="2:9" x14ac:dyDescent="0.2">
      <c r="D168" s="601"/>
    </row>
    <row r="169" spans="2:9" x14ac:dyDescent="0.2">
      <c r="D169" s="601"/>
    </row>
    <row r="170" spans="2:9" x14ac:dyDescent="0.2">
      <c r="B170" s="587" t="s">
        <v>548</v>
      </c>
      <c r="D170" s="601"/>
    </row>
    <row r="171" spans="2:9" x14ac:dyDescent="0.2">
      <c r="B171" s="587"/>
      <c r="D171" s="601"/>
    </row>
    <row r="172" spans="2:9" ht="38.25" x14ac:dyDescent="0.2">
      <c r="B172" s="603"/>
      <c r="C172" s="604" t="s">
        <v>512</v>
      </c>
      <c r="D172" s="605" t="s">
        <v>513</v>
      </c>
      <c r="E172" s="605" t="s">
        <v>514</v>
      </c>
      <c r="F172" s="605" t="s">
        <v>515</v>
      </c>
      <c r="G172" s="606" t="s">
        <v>516</v>
      </c>
    </row>
    <row r="173" spans="2:9" x14ac:dyDescent="0.2">
      <c r="B173" s="607" t="s">
        <v>501</v>
      </c>
      <c r="C173" s="608" t="s">
        <v>517</v>
      </c>
      <c r="D173" s="592">
        <v>0</v>
      </c>
      <c r="E173" s="609">
        <f>IF($C$4=0,0,D173/$C$4*100)</f>
        <v>0</v>
      </c>
      <c r="F173" s="609">
        <f>IF(SUM($D$14:$D$16)=0,0,D173/SUM($D$14:D$16)*100)</f>
        <v>0</v>
      </c>
      <c r="G173" s="593">
        <f>IF($D$15=0,0,D173/$D$15*100)</f>
        <v>0</v>
      </c>
    </row>
    <row r="174" spans="2:9" x14ac:dyDescent="0.2">
      <c r="B174" s="610"/>
      <c r="C174" s="611" t="s">
        <v>753</v>
      </c>
      <c r="D174" s="594">
        <v>0</v>
      </c>
      <c r="E174" s="612">
        <f t="shared" ref="E174:E204" si="8">IF($C$4=0,0,D174/$C$4*100)</f>
        <v>0</v>
      </c>
      <c r="F174" s="612">
        <f>IF(SUM($D$14:$D$16)=0,0,D174/SUM($D$14:D$16)*100)</f>
        <v>0</v>
      </c>
      <c r="G174" s="595">
        <f t="shared" ref="G174:G204" si="9">IF($D$15=0,0,D174/$D$15*100)</f>
        <v>0</v>
      </c>
    </row>
    <row r="175" spans="2:9" x14ac:dyDescent="0.2">
      <c r="B175" s="610"/>
      <c r="C175" s="613" t="s">
        <v>518</v>
      </c>
      <c r="D175" s="594">
        <v>3.0657109999999999</v>
      </c>
      <c r="E175" s="612">
        <f t="shared" si="8"/>
        <v>0.29332541789060845</v>
      </c>
      <c r="F175" s="612">
        <f>IF(SUM($D$14:$D$16)=0,0,D175/SUM($D$14:D$16)*100)</f>
        <v>0.41875842627593873</v>
      </c>
      <c r="G175" s="595">
        <f t="shared" si="9"/>
        <v>0.52677344930030712</v>
      </c>
    </row>
    <row r="176" spans="2:9" x14ac:dyDescent="0.2">
      <c r="B176" s="610"/>
      <c r="C176" s="613" t="s">
        <v>519</v>
      </c>
      <c r="D176" s="594">
        <v>3.0834890000000001</v>
      </c>
      <c r="E176" s="612">
        <f t="shared" si="8"/>
        <v>0.29502640643103489</v>
      </c>
      <c r="F176" s="612">
        <f>IF(SUM($D$14:$D$16)=0,0,D176/SUM($D$14:D$16)*100)</f>
        <v>0.42118679845529083</v>
      </c>
      <c r="G176" s="595">
        <f t="shared" si="9"/>
        <v>0.52982819855151209</v>
      </c>
    </row>
    <row r="177" spans="2:7" x14ac:dyDescent="0.2">
      <c r="B177" s="610"/>
      <c r="C177" s="613" t="s">
        <v>520</v>
      </c>
      <c r="D177" s="594">
        <v>95.172861999999995</v>
      </c>
      <c r="E177" s="612">
        <f t="shared" si="8"/>
        <v>9.1060832276738441</v>
      </c>
      <c r="F177" s="612">
        <f>IF(SUM($D$14:$D$16)=0,0,D177/SUM($D$14:D$16)*100)</f>
        <v>13.000063579149208</v>
      </c>
      <c r="G177" s="595">
        <f t="shared" si="9"/>
        <v>16.35331471085243</v>
      </c>
    </row>
    <row r="178" spans="2:7" x14ac:dyDescent="0.2">
      <c r="B178" s="610"/>
      <c r="C178" s="613" t="s">
        <v>521</v>
      </c>
      <c r="D178" s="594">
        <v>0</v>
      </c>
      <c r="E178" s="612">
        <f t="shared" si="8"/>
        <v>0</v>
      </c>
      <c r="F178" s="612">
        <f>IF(SUM($D$14:$D$16)=0,0,D178/SUM($D$14:D$16)*100)</f>
        <v>0</v>
      </c>
      <c r="G178" s="595">
        <f t="shared" si="9"/>
        <v>0</v>
      </c>
    </row>
    <row r="179" spans="2:7" x14ac:dyDescent="0.2">
      <c r="B179" s="610"/>
      <c r="C179" s="613" t="s">
        <v>522</v>
      </c>
      <c r="D179" s="594">
        <v>333.11633399999999</v>
      </c>
      <c r="E179" s="612">
        <f t="shared" si="8"/>
        <v>31.872374100734707</v>
      </c>
      <c r="F179" s="612">
        <f>IF(SUM($D$14:$D$16)=0,0,D179/SUM($D$14:D$16)*100)</f>
        <v>45.501768363896659</v>
      </c>
      <c r="G179" s="595">
        <f t="shared" si="9"/>
        <v>57.238546059773142</v>
      </c>
    </row>
    <row r="180" spans="2:7" x14ac:dyDescent="0.2">
      <c r="B180" s="610"/>
      <c r="C180" s="613" t="s">
        <v>523</v>
      </c>
      <c r="D180" s="594">
        <v>0</v>
      </c>
      <c r="E180" s="612">
        <f t="shared" si="8"/>
        <v>0</v>
      </c>
      <c r="F180" s="612">
        <f>IF(SUM($D$14:$D$16)=0,0,D180/SUM($D$14:D$16)*100)</f>
        <v>0</v>
      </c>
      <c r="G180" s="595">
        <f t="shared" si="9"/>
        <v>0</v>
      </c>
    </row>
    <row r="181" spans="2:7" x14ac:dyDescent="0.2">
      <c r="B181" s="610"/>
      <c r="C181" s="613" t="s">
        <v>524</v>
      </c>
      <c r="D181" s="594">
        <v>39.306592000000002</v>
      </c>
      <c r="E181" s="612">
        <f t="shared" si="8"/>
        <v>3.7608315083371027</v>
      </c>
      <c r="F181" s="612">
        <f>IF(SUM($D$14:$D$16)=0,0,D181/SUM($D$14:D$16)*100)</f>
        <v>5.369053576214589</v>
      </c>
      <c r="G181" s="595">
        <f t="shared" si="9"/>
        <v>6.7539533400505976</v>
      </c>
    </row>
    <row r="182" spans="2:7" x14ac:dyDescent="0.2">
      <c r="B182" s="610"/>
      <c r="C182" s="613" t="s">
        <v>525</v>
      </c>
      <c r="D182" s="594">
        <v>36.685476000000001</v>
      </c>
      <c r="E182" s="612">
        <f t="shared" si="8"/>
        <v>3.5100446774715186</v>
      </c>
      <c r="F182" s="612">
        <f>IF(SUM($D$14:$D$16)=0,0,D182/SUM($D$14:D$16)*100)</f>
        <v>5.0110242605854634</v>
      </c>
      <c r="G182" s="595">
        <f t="shared" si="9"/>
        <v>6.3035735370175576</v>
      </c>
    </row>
    <row r="183" spans="2:7" x14ac:dyDescent="0.2">
      <c r="B183" s="610"/>
      <c r="C183" s="613" t="s">
        <v>526</v>
      </c>
      <c r="D183" s="594">
        <v>106.85962000000001</v>
      </c>
      <c r="E183" s="612">
        <f t="shared" si="8"/>
        <v>10.224265330989002</v>
      </c>
      <c r="F183" s="612">
        <f>IF(SUM($D$14:$D$16)=0,0,D183/SUM($D$14:D$16)*100)</f>
        <v>14.596407262016815</v>
      </c>
      <c r="G183" s="595">
        <f t="shared" si="9"/>
        <v>18.361421092307818</v>
      </c>
    </row>
    <row r="184" spans="2:7" x14ac:dyDescent="0.2">
      <c r="B184" s="610"/>
      <c r="C184" s="613" t="s">
        <v>527</v>
      </c>
      <c r="D184" s="594">
        <v>0</v>
      </c>
      <c r="E184" s="612">
        <f t="shared" si="8"/>
        <v>0</v>
      </c>
      <c r="F184" s="612">
        <f>IF(SUM($D$14:$D$16)=0,0,D184/SUM($D$14:D$16)*100)</f>
        <v>0</v>
      </c>
      <c r="G184" s="595">
        <f t="shared" si="9"/>
        <v>0</v>
      </c>
    </row>
    <row r="185" spans="2:7" x14ac:dyDescent="0.2">
      <c r="B185" s="610"/>
      <c r="C185" s="614" t="s">
        <v>528</v>
      </c>
      <c r="D185" s="594">
        <v>0</v>
      </c>
      <c r="E185" s="612">
        <f t="shared" si="8"/>
        <v>0</v>
      </c>
      <c r="F185" s="612">
        <f>IF(SUM($D$14:$D$16)=0,0,D185/SUM($D$14:D$16)*100)</f>
        <v>0</v>
      </c>
      <c r="G185" s="595">
        <f t="shared" si="9"/>
        <v>0</v>
      </c>
    </row>
    <row r="186" spans="2:7" x14ac:dyDescent="0.2">
      <c r="B186" s="610"/>
      <c r="C186" s="614" t="s">
        <v>529</v>
      </c>
      <c r="D186" s="594">
        <v>0</v>
      </c>
      <c r="E186" s="612">
        <f t="shared" si="8"/>
        <v>0</v>
      </c>
      <c r="F186" s="612">
        <f>IF(SUM($D$14:$D$16)=0,0,D186/SUM($D$14:D$16)*100)</f>
        <v>0</v>
      </c>
      <c r="G186" s="595">
        <f t="shared" si="9"/>
        <v>0</v>
      </c>
    </row>
    <row r="187" spans="2:7" x14ac:dyDescent="0.2">
      <c r="B187" s="610"/>
      <c r="C187" s="614" t="s">
        <v>530</v>
      </c>
      <c r="D187" s="594">
        <v>0</v>
      </c>
      <c r="E187" s="612">
        <f t="shared" si="8"/>
        <v>0</v>
      </c>
      <c r="F187" s="612">
        <f>IF(SUM($D$14:$D$16)=0,0,D187/SUM($D$14:D$16)*100)</f>
        <v>0</v>
      </c>
      <c r="G187" s="595">
        <f t="shared" si="9"/>
        <v>0</v>
      </c>
    </row>
    <row r="188" spans="2:7" x14ac:dyDescent="0.2">
      <c r="B188" s="610"/>
      <c r="C188" s="614" t="s">
        <v>531</v>
      </c>
      <c r="D188" s="594">
        <v>0</v>
      </c>
      <c r="E188" s="612">
        <f t="shared" si="8"/>
        <v>0</v>
      </c>
      <c r="F188" s="612">
        <f>IF(SUM($D$14:$D$16)=0,0,D188/SUM($D$14:D$16)*100)</f>
        <v>0</v>
      </c>
      <c r="G188" s="595">
        <f t="shared" si="9"/>
        <v>0</v>
      </c>
    </row>
    <row r="189" spans="2:7" x14ac:dyDescent="0.2">
      <c r="B189" s="610"/>
      <c r="C189" s="614" t="s">
        <v>532</v>
      </c>
      <c r="D189" s="594">
        <v>36.737340000000003</v>
      </c>
      <c r="E189" s="612">
        <f t="shared" si="8"/>
        <v>3.515006994360971</v>
      </c>
      <c r="F189" s="612">
        <f>IF(SUM($D$14:$D$16)=0,0,D189/SUM($D$14:D$16)*100)</f>
        <v>5.0181085836088588</v>
      </c>
      <c r="G189" s="595">
        <f t="shared" si="9"/>
        <v>6.3124851983497949</v>
      </c>
    </row>
    <row r="190" spans="2:7" x14ac:dyDescent="0.2">
      <c r="B190" s="610"/>
      <c r="C190" s="614" t="s">
        <v>533</v>
      </c>
      <c r="D190" s="594">
        <v>0</v>
      </c>
      <c r="E190" s="612">
        <f t="shared" si="8"/>
        <v>0</v>
      </c>
      <c r="F190" s="612">
        <f>IF(SUM($D$14:$D$16)=0,0,D190/SUM($D$14:D$16)*100)</f>
        <v>0</v>
      </c>
      <c r="G190" s="595">
        <f t="shared" si="9"/>
        <v>0</v>
      </c>
    </row>
    <row r="191" spans="2:7" x14ac:dyDescent="0.2">
      <c r="B191" s="610"/>
      <c r="C191" s="614" t="s">
        <v>534</v>
      </c>
      <c r="D191" s="594">
        <v>81.279751000000005</v>
      </c>
      <c r="E191" s="612">
        <f t="shared" si="8"/>
        <v>7.7767985723767179</v>
      </c>
      <c r="F191" s="612">
        <f>IF(SUM($D$14:$D$16)=0,0,D191/SUM($D$14:D$16)*100)</f>
        <v>11.102344812299711</v>
      </c>
      <c r="G191" s="595">
        <f t="shared" si="9"/>
        <v>13.966096214724768</v>
      </c>
    </row>
    <row r="192" spans="2:7" x14ac:dyDescent="0.2">
      <c r="B192" s="610"/>
      <c r="C192" s="614" t="s">
        <v>535</v>
      </c>
      <c r="D192" s="594">
        <v>0</v>
      </c>
      <c r="E192" s="612">
        <f t="shared" si="8"/>
        <v>0</v>
      </c>
      <c r="F192" s="612">
        <f>IF(SUM($D$14:$D$16)=0,0,D192/SUM($D$14:D$16)*100)</f>
        <v>0</v>
      </c>
      <c r="G192" s="595">
        <f t="shared" si="9"/>
        <v>0</v>
      </c>
    </row>
    <row r="193" spans="2:7" x14ac:dyDescent="0.2">
      <c r="B193" s="610"/>
      <c r="C193" s="614" t="s">
        <v>536</v>
      </c>
      <c r="D193" s="594">
        <v>0</v>
      </c>
      <c r="E193" s="612">
        <f t="shared" si="8"/>
        <v>0</v>
      </c>
      <c r="F193" s="612">
        <f>IF(SUM($D$14:$D$16)=0,0,D193/SUM($D$14:D$16)*100)</f>
        <v>0</v>
      </c>
      <c r="G193" s="595">
        <f t="shared" si="9"/>
        <v>0</v>
      </c>
    </row>
    <row r="194" spans="2:7" x14ac:dyDescent="0.2">
      <c r="B194" s="610"/>
      <c r="C194" s="614" t="s">
        <v>537</v>
      </c>
      <c r="D194" s="594">
        <v>0</v>
      </c>
      <c r="E194" s="612">
        <f t="shared" si="8"/>
        <v>0</v>
      </c>
      <c r="F194" s="612">
        <f>IF(SUM($D$14:$D$16)=0,0,D194/SUM($D$14:D$16)*100)</f>
        <v>0</v>
      </c>
      <c r="G194" s="595">
        <f t="shared" si="9"/>
        <v>0</v>
      </c>
    </row>
    <row r="195" spans="2:7" x14ac:dyDescent="0.2">
      <c r="B195" s="610"/>
      <c r="C195" s="614" t="s">
        <v>538</v>
      </c>
      <c r="D195" s="594">
        <v>17.460063999999999</v>
      </c>
      <c r="E195" s="612">
        <f t="shared" si="8"/>
        <v>1.6705686117174021</v>
      </c>
      <c r="F195" s="612">
        <f>IF(SUM($D$14:$D$16)=0,0,D195/SUM($D$14:D$16)*100)</f>
        <v>2.3849439569865427</v>
      </c>
      <c r="G195" s="595">
        <f t="shared" si="9"/>
        <v>3.0001191039481925</v>
      </c>
    </row>
    <row r="196" spans="2:7" x14ac:dyDescent="0.2">
      <c r="B196" s="610"/>
      <c r="C196" s="614" t="s">
        <v>539</v>
      </c>
      <c r="D196" s="594">
        <v>0</v>
      </c>
      <c r="E196" s="612">
        <f t="shared" si="8"/>
        <v>0</v>
      </c>
      <c r="F196" s="612">
        <f>IF(SUM($D$14:$D$16)=0,0,D196/SUM($D$14:D$16)*100)</f>
        <v>0</v>
      </c>
      <c r="G196" s="595">
        <f t="shared" si="9"/>
        <v>0</v>
      </c>
    </row>
    <row r="197" spans="2:7" x14ac:dyDescent="0.2">
      <c r="B197" s="610"/>
      <c r="C197" s="614" t="s">
        <v>540</v>
      </c>
      <c r="D197" s="594">
        <v>0</v>
      </c>
      <c r="E197" s="612">
        <f t="shared" si="8"/>
        <v>0</v>
      </c>
      <c r="F197" s="612">
        <f>IF(SUM($D$14:$D$16)=0,0,D197/SUM($D$14:D$16)*100)</f>
        <v>0</v>
      </c>
      <c r="G197" s="595">
        <f t="shared" si="9"/>
        <v>0</v>
      </c>
    </row>
    <row r="198" spans="2:7" x14ac:dyDescent="0.2">
      <c r="B198" s="610"/>
      <c r="C198" s="614" t="s">
        <v>541</v>
      </c>
      <c r="D198" s="594">
        <v>0</v>
      </c>
      <c r="E198" s="612">
        <f t="shared" si="8"/>
        <v>0</v>
      </c>
      <c r="F198" s="612">
        <f>IF(SUM($D$14:$D$16)=0,0,D198/SUM($D$14:D$16)*100)</f>
        <v>0</v>
      </c>
      <c r="G198" s="595">
        <f t="shared" si="9"/>
        <v>0</v>
      </c>
    </row>
    <row r="199" spans="2:7" x14ac:dyDescent="0.2">
      <c r="B199" s="610"/>
      <c r="C199" s="614" t="s">
        <v>542</v>
      </c>
      <c r="D199" s="594">
        <v>0</v>
      </c>
      <c r="E199" s="612">
        <f t="shared" si="8"/>
        <v>0</v>
      </c>
      <c r="F199" s="612">
        <f>IF(SUM($D$14:$D$16)=0,0,D199/SUM($D$14:D$16)*100)</f>
        <v>0</v>
      </c>
      <c r="G199" s="595">
        <f t="shared" si="9"/>
        <v>0</v>
      </c>
    </row>
    <row r="200" spans="2:7" x14ac:dyDescent="0.2">
      <c r="B200" s="610"/>
      <c r="C200" s="614" t="s">
        <v>543</v>
      </c>
      <c r="D200" s="594">
        <v>56.218601999999997</v>
      </c>
      <c r="E200" s="612">
        <f t="shared" si="8"/>
        <v>5.3789626370117061</v>
      </c>
      <c r="F200" s="612">
        <f>IF(SUM($D$14:$D$16)=0,0,D200/SUM($D$14:D$16)*100)</f>
        <v>7.6791365203547697</v>
      </c>
      <c r="G200" s="595">
        <f t="shared" si="9"/>
        <v>9.6599016966638871</v>
      </c>
    </row>
    <row r="201" spans="2:7" x14ac:dyDescent="0.2">
      <c r="B201" s="610"/>
      <c r="C201" s="614" t="s">
        <v>544</v>
      </c>
      <c r="D201" s="594">
        <v>67.544539999999998</v>
      </c>
      <c r="E201" s="612">
        <f t="shared" si="8"/>
        <v>6.4626216958248568</v>
      </c>
      <c r="F201" s="612">
        <f>IF(SUM($D$14:$D$16)=0,0,D201/SUM($D$14:D$16)*100)</f>
        <v>9.2261942739978409</v>
      </c>
      <c r="G201" s="595">
        <f t="shared" si="9"/>
        <v>11.606009280458126</v>
      </c>
    </row>
    <row r="202" spans="2:7" x14ac:dyDescent="0.2">
      <c r="B202" s="610"/>
      <c r="C202" s="614" t="s">
        <v>545</v>
      </c>
      <c r="D202" s="594">
        <v>0</v>
      </c>
      <c r="E202" s="612">
        <f t="shared" si="8"/>
        <v>0</v>
      </c>
      <c r="F202" s="612">
        <f>IF(SUM($D$14:$D$16)=0,0,D202/SUM($D$14:D$16)*100)</f>
        <v>0</v>
      </c>
      <c r="G202" s="595">
        <f t="shared" si="9"/>
        <v>0</v>
      </c>
    </row>
    <row r="203" spans="2:7" x14ac:dyDescent="0.2">
      <c r="B203" s="610"/>
      <c r="C203" s="614" t="s">
        <v>546</v>
      </c>
      <c r="D203" s="594">
        <v>0</v>
      </c>
      <c r="E203" s="612">
        <f t="shared" si="8"/>
        <v>0</v>
      </c>
      <c r="F203" s="612">
        <f>IF(SUM($D$14:$D$16)=0,0,D203/SUM($D$14:D$16)*100)</f>
        <v>0</v>
      </c>
      <c r="G203" s="595">
        <f t="shared" si="9"/>
        <v>0</v>
      </c>
    </row>
    <row r="204" spans="2:7" x14ac:dyDescent="0.2">
      <c r="B204" s="615"/>
      <c r="C204" s="616" t="s">
        <v>547</v>
      </c>
      <c r="D204" s="617">
        <v>0</v>
      </c>
      <c r="E204" s="618">
        <f t="shared" si="8"/>
        <v>0</v>
      </c>
      <c r="F204" s="618">
        <f>IF(SUM($D$14:$D$16)=0,0,D204/SUM($D$14:D$16)*100)</f>
        <v>0</v>
      </c>
      <c r="G204" s="598">
        <f t="shared" si="9"/>
        <v>0</v>
      </c>
    </row>
    <row r="205" spans="2:7" x14ac:dyDescent="0.2">
      <c r="D205" s="601"/>
      <c r="E205" s="602"/>
      <c r="F205" s="602"/>
      <c r="G205" s="602"/>
    </row>
    <row r="206" spans="2:7" x14ac:dyDescent="0.2">
      <c r="B206" s="607" t="s">
        <v>20</v>
      </c>
      <c r="C206" s="608" t="s">
        <v>517</v>
      </c>
      <c r="D206" s="592">
        <v>0</v>
      </c>
      <c r="E206" s="609">
        <f>IF($C$5=0,0,D206/$C$5*100)</f>
        <v>0</v>
      </c>
      <c r="F206" s="609">
        <f>IF(SUM($D$19:$D$21)=0,0,D206/SUM($D$19:D$21)*100)</f>
        <v>0</v>
      </c>
      <c r="G206" s="593">
        <f>IF($D$20=0,0,D206/$D$20*100)</f>
        <v>0</v>
      </c>
    </row>
    <row r="207" spans="2:7" x14ac:dyDescent="0.2">
      <c r="B207" s="610"/>
      <c r="C207" s="611" t="s">
        <v>753</v>
      </c>
      <c r="D207" s="594">
        <v>0</v>
      </c>
      <c r="E207" s="612">
        <f t="shared" ref="E207:E237" si="10">IF($C$5=0,0,D207/$C$5*100)</f>
        <v>0</v>
      </c>
      <c r="F207" s="612">
        <f>IF(SUM($D$19:$D$21)=0,0,D207/SUM($D$19:D$21)*100)</f>
        <v>0</v>
      </c>
      <c r="G207" s="595">
        <f t="shared" ref="G207:G237" si="11">IF($D$20=0,0,D207/$D$20*100)</f>
        <v>0</v>
      </c>
    </row>
    <row r="208" spans="2:7" x14ac:dyDescent="0.2">
      <c r="B208" s="610"/>
      <c r="C208" s="613" t="s">
        <v>518</v>
      </c>
      <c r="D208" s="594">
        <v>5.8205739999999997</v>
      </c>
      <c r="E208" s="612">
        <f t="shared" si="10"/>
        <v>6.9955932229097701</v>
      </c>
      <c r="F208" s="612">
        <f>IF(SUM($D$19:$D$21)=0,0,D208/SUM($D$19:D$21)*100)</f>
        <v>8.3253668478595131</v>
      </c>
      <c r="G208" s="595">
        <f t="shared" si="11"/>
        <v>9.4633345443689549</v>
      </c>
    </row>
    <row r="209" spans="2:7" x14ac:dyDescent="0.2">
      <c r="B209" s="610"/>
      <c r="C209" s="613" t="s">
        <v>519</v>
      </c>
      <c r="D209" s="594">
        <v>0</v>
      </c>
      <c r="E209" s="612">
        <f t="shared" si="10"/>
        <v>0</v>
      </c>
      <c r="F209" s="612">
        <f>IF(SUM($D$19:$D$21)=0,0,D209/SUM($D$19:D$21)*100)</f>
        <v>0</v>
      </c>
      <c r="G209" s="595">
        <f t="shared" si="11"/>
        <v>0</v>
      </c>
    </row>
    <row r="210" spans="2:7" x14ac:dyDescent="0.2">
      <c r="B210" s="610"/>
      <c r="C210" s="613" t="s">
        <v>520</v>
      </c>
      <c r="D210" s="594">
        <v>3.069102</v>
      </c>
      <c r="E210" s="612">
        <f t="shared" si="10"/>
        <v>3.6886721398299933</v>
      </c>
      <c r="F210" s="612">
        <f>IF(SUM($D$19:$D$21)=0,0,D210/SUM($D$19:D$21)*100)</f>
        <v>4.3898419715133468</v>
      </c>
      <c r="G210" s="595">
        <f t="shared" si="11"/>
        <v>4.9898753931814719</v>
      </c>
    </row>
    <row r="211" spans="2:7" x14ac:dyDescent="0.2">
      <c r="B211" s="610"/>
      <c r="C211" s="613" t="s">
        <v>521</v>
      </c>
      <c r="D211" s="594">
        <v>0</v>
      </c>
      <c r="E211" s="612">
        <f t="shared" si="10"/>
        <v>0</v>
      </c>
      <c r="F211" s="612">
        <f>IF(SUM($D$19:$D$21)=0,0,D211/SUM($D$19:D$21)*100)</f>
        <v>0</v>
      </c>
      <c r="G211" s="595">
        <f t="shared" si="11"/>
        <v>0</v>
      </c>
    </row>
    <row r="212" spans="2:7" x14ac:dyDescent="0.2">
      <c r="B212" s="610"/>
      <c r="C212" s="613" t="s">
        <v>522</v>
      </c>
      <c r="D212" s="594">
        <v>1</v>
      </c>
      <c r="E212" s="612">
        <f t="shared" si="10"/>
        <v>1.2018734274162257</v>
      </c>
      <c r="F212" s="612">
        <f>IF(SUM($D$19:$D$21)=0,0,D212/SUM($D$19:D$21)*100)</f>
        <v>1.4303343360739873</v>
      </c>
      <c r="G212" s="595">
        <f t="shared" si="11"/>
        <v>1.6258421496520716</v>
      </c>
    </row>
    <row r="213" spans="2:7" x14ac:dyDescent="0.2">
      <c r="B213" s="610"/>
      <c r="C213" s="613" t="s">
        <v>523</v>
      </c>
      <c r="D213" s="594">
        <v>0</v>
      </c>
      <c r="E213" s="612">
        <f t="shared" si="10"/>
        <v>0</v>
      </c>
      <c r="F213" s="612">
        <f>IF(SUM($D$19:$D$21)=0,0,D213/SUM($D$19:D$21)*100)</f>
        <v>0</v>
      </c>
      <c r="G213" s="595">
        <f t="shared" si="11"/>
        <v>0</v>
      </c>
    </row>
    <row r="214" spans="2:7" x14ac:dyDescent="0.2">
      <c r="B214" s="610"/>
      <c r="C214" s="613" t="s">
        <v>524</v>
      </c>
      <c r="D214" s="594">
        <v>1</v>
      </c>
      <c r="E214" s="612">
        <f t="shared" si="10"/>
        <v>1.2018734274162257</v>
      </c>
      <c r="F214" s="612">
        <f>IF(SUM($D$19:$D$21)=0,0,D214/SUM($D$19:D$21)*100)</f>
        <v>1.4303343360739873</v>
      </c>
      <c r="G214" s="595">
        <f t="shared" si="11"/>
        <v>1.6258421496520716</v>
      </c>
    </row>
    <row r="215" spans="2:7" x14ac:dyDescent="0.2">
      <c r="B215" s="610"/>
      <c r="C215" s="613" t="s">
        <v>525</v>
      </c>
      <c r="D215" s="594">
        <v>0</v>
      </c>
      <c r="E215" s="612">
        <f t="shared" si="10"/>
        <v>0</v>
      </c>
      <c r="F215" s="612">
        <f>IF(SUM($D$19:$D$21)=0,0,D215/SUM($D$19:D$21)*100)</f>
        <v>0</v>
      </c>
      <c r="G215" s="595">
        <f t="shared" si="11"/>
        <v>0</v>
      </c>
    </row>
    <row r="216" spans="2:7" x14ac:dyDescent="0.2">
      <c r="B216" s="610"/>
      <c r="C216" s="613" t="s">
        <v>526</v>
      </c>
      <c r="D216" s="594">
        <v>0</v>
      </c>
      <c r="E216" s="612">
        <f t="shared" si="10"/>
        <v>0</v>
      </c>
      <c r="F216" s="612">
        <f>IF(SUM($D$19:$D$21)=0,0,D216/SUM($D$19:D$21)*100)</f>
        <v>0</v>
      </c>
      <c r="G216" s="595">
        <f t="shared" si="11"/>
        <v>0</v>
      </c>
    </row>
    <row r="217" spans="2:7" x14ac:dyDescent="0.2">
      <c r="B217" s="610"/>
      <c r="C217" s="613" t="s">
        <v>527</v>
      </c>
      <c r="D217" s="594">
        <v>0</v>
      </c>
      <c r="E217" s="612">
        <f t="shared" si="10"/>
        <v>0</v>
      </c>
      <c r="F217" s="612">
        <f>IF(SUM($D$19:$D$21)=0,0,D217/SUM($D$19:D$21)*100)</f>
        <v>0</v>
      </c>
      <c r="G217" s="595">
        <f t="shared" si="11"/>
        <v>0</v>
      </c>
    </row>
    <row r="218" spans="2:7" x14ac:dyDescent="0.2">
      <c r="B218" s="610"/>
      <c r="C218" s="614" t="s">
        <v>528</v>
      </c>
      <c r="D218" s="594">
        <v>0</v>
      </c>
      <c r="E218" s="612">
        <f t="shared" si="10"/>
        <v>0</v>
      </c>
      <c r="F218" s="612">
        <f>IF(SUM($D$19:$D$21)=0,0,D218/SUM($D$19:D$21)*100)</f>
        <v>0</v>
      </c>
      <c r="G218" s="595">
        <f t="shared" si="11"/>
        <v>0</v>
      </c>
    </row>
    <row r="219" spans="2:7" x14ac:dyDescent="0.2">
      <c r="B219" s="610"/>
      <c r="C219" s="614" t="s">
        <v>529</v>
      </c>
      <c r="D219" s="594">
        <v>0</v>
      </c>
      <c r="E219" s="612">
        <f t="shared" si="10"/>
        <v>0</v>
      </c>
      <c r="F219" s="612">
        <f>IF(SUM($D$19:$D$21)=0,0,D219/SUM($D$19:D$21)*100)</f>
        <v>0</v>
      </c>
      <c r="G219" s="595">
        <f t="shared" si="11"/>
        <v>0</v>
      </c>
    </row>
    <row r="220" spans="2:7" x14ac:dyDescent="0.2">
      <c r="B220" s="610"/>
      <c r="C220" s="614" t="s">
        <v>530</v>
      </c>
      <c r="D220" s="594">
        <v>0</v>
      </c>
      <c r="E220" s="612">
        <f t="shared" si="10"/>
        <v>0</v>
      </c>
      <c r="F220" s="612">
        <f>IF(SUM($D$19:$D$21)=0,0,D220/SUM($D$19:D$21)*100)</f>
        <v>0</v>
      </c>
      <c r="G220" s="595">
        <f t="shared" si="11"/>
        <v>0</v>
      </c>
    </row>
    <row r="221" spans="2:7" x14ac:dyDescent="0.2">
      <c r="B221" s="610"/>
      <c r="C221" s="614" t="s">
        <v>531</v>
      </c>
      <c r="D221" s="594">
        <v>0</v>
      </c>
      <c r="E221" s="612">
        <f t="shared" si="10"/>
        <v>0</v>
      </c>
      <c r="F221" s="612">
        <f>IF(SUM($D$19:$D$21)=0,0,D221/SUM($D$19:D$21)*100)</f>
        <v>0</v>
      </c>
      <c r="G221" s="595">
        <f t="shared" si="11"/>
        <v>0</v>
      </c>
    </row>
    <row r="222" spans="2:7" x14ac:dyDescent="0.2">
      <c r="B222" s="610"/>
      <c r="C222" s="614" t="s">
        <v>532</v>
      </c>
      <c r="D222" s="594">
        <v>0</v>
      </c>
      <c r="E222" s="612">
        <f t="shared" si="10"/>
        <v>0</v>
      </c>
      <c r="F222" s="612">
        <f>IF(SUM($D$19:$D$21)=0,0,D222/SUM($D$19:D$21)*100)</f>
        <v>0</v>
      </c>
      <c r="G222" s="595">
        <f t="shared" si="11"/>
        <v>0</v>
      </c>
    </row>
    <row r="223" spans="2:7" x14ac:dyDescent="0.2">
      <c r="B223" s="610"/>
      <c r="C223" s="614" t="s">
        <v>533</v>
      </c>
      <c r="D223" s="594">
        <v>0</v>
      </c>
      <c r="E223" s="612">
        <f t="shared" si="10"/>
        <v>0</v>
      </c>
      <c r="F223" s="612">
        <f>IF(SUM($D$19:$D$21)=0,0,D223/SUM($D$19:D$21)*100)</f>
        <v>0</v>
      </c>
      <c r="G223" s="595">
        <f t="shared" si="11"/>
        <v>0</v>
      </c>
    </row>
    <row r="224" spans="2:7" x14ac:dyDescent="0.2">
      <c r="B224" s="610"/>
      <c r="C224" s="614" t="s">
        <v>534</v>
      </c>
      <c r="D224" s="594">
        <v>14.133978000000001</v>
      </c>
      <c r="E224" s="612">
        <f t="shared" si="10"/>
        <v>16.987252581885532</v>
      </c>
      <c r="F224" s="612">
        <f>IF(SUM($D$19:$D$21)=0,0,D224/SUM($D$19:D$21)*100)</f>
        <v>20.216314038714344</v>
      </c>
      <c r="G224" s="595">
        <f t="shared" si="11"/>
        <v>22.979617174655086</v>
      </c>
    </row>
    <row r="225" spans="2:7" x14ac:dyDescent="0.2">
      <c r="B225" s="610"/>
      <c r="C225" s="614" t="s">
        <v>535</v>
      </c>
      <c r="D225" s="594">
        <v>0</v>
      </c>
      <c r="E225" s="612">
        <f t="shared" si="10"/>
        <v>0</v>
      </c>
      <c r="F225" s="612">
        <f>IF(SUM($D$19:$D$21)=0,0,D225/SUM($D$19:D$21)*100)</f>
        <v>0</v>
      </c>
      <c r="G225" s="595">
        <f t="shared" si="11"/>
        <v>0</v>
      </c>
    </row>
    <row r="226" spans="2:7" x14ac:dyDescent="0.2">
      <c r="B226" s="610"/>
      <c r="C226" s="614" t="s">
        <v>536</v>
      </c>
      <c r="D226" s="594">
        <v>1.000675</v>
      </c>
      <c r="E226" s="612">
        <f t="shared" si="10"/>
        <v>1.2026846919797316</v>
      </c>
      <c r="F226" s="612">
        <f>IF(SUM($D$19:$D$21)=0,0,D226/SUM($D$19:D$21)*100)</f>
        <v>1.4312998117508373</v>
      </c>
      <c r="G226" s="595">
        <f t="shared" si="11"/>
        <v>1.6269395931030866</v>
      </c>
    </row>
    <row r="227" spans="2:7" x14ac:dyDescent="0.2">
      <c r="B227" s="610"/>
      <c r="C227" s="614" t="s">
        <v>537</v>
      </c>
      <c r="D227" s="594">
        <v>0</v>
      </c>
      <c r="E227" s="612">
        <f t="shared" si="10"/>
        <v>0</v>
      </c>
      <c r="F227" s="612">
        <f>IF(SUM($D$19:$D$21)=0,0,D227/SUM($D$19:D$21)*100)</f>
        <v>0</v>
      </c>
      <c r="G227" s="595">
        <f t="shared" si="11"/>
        <v>0</v>
      </c>
    </row>
    <row r="228" spans="2:7" x14ac:dyDescent="0.2">
      <c r="B228" s="610"/>
      <c r="C228" s="614" t="s">
        <v>538</v>
      </c>
      <c r="D228" s="594">
        <v>0</v>
      </c>
      <c r="E228" s="612">
        <f t="shared" si="10"/>
        <v>0</v>
      </c>
      <c r="F228" s="612">
        <f>IF(SUM($D$19:$D$21)=0,0,D228/SUM($D$19:D$21)*100)</f>
        <v>0</v>
      </c>
      <c r="G228" s="595">
        <f t="shared" si="11"/>
        <v>0</v>
      </c>
    </row>
    <row r="229" spans="2:7" x14ac:dyDescent="0.2">
      <c r="B229" s="610"/>
      <c r="C229" s="614" t="s">
        <v>539</v>
      </c>
      <c r="D229" s="594">
        <v>0</v>
      </c>
      <c r="E229" s="612">
        <f t="shared" si="10"/>
        <v>0</v>
      </c>
      <c r="F229" s="612">
        <f>IF(SUM($D$19:$D$21)=0,0,D229/SUM($D$19:D$21)*100)</f>
        <v>0</v>
      </c>
      <c r="G229" s="595">
        <f t="shared" si="11"/>
        <v>0</v>
      </c>
    </row>
    <row r="230" spans="2:7" x14ac:dyDescent="0.2">
      <c r="B230" s="610"/>
      <c r="C230" s="614" t="s">
        <v>540</v>
      </c>
      <c r="D230" s="594">
        <v>0</v>
      </c>
      <c r="E230" s="612">
        <f t="shared" si="10"/>
        <v>0</v>
      </c>
      <c r="F230" s="612">
        <f>IF(SUM($D$19:$D$21)=0,0,D230/SUM($D$19:D$21)*100)</f>
        <v>0</v>
      </c>
      <c r="G230" s="595">
        <f t="shared" si="11"/>
        <v>0</v>
      </c>
    </row>
    <row r="231" spans="2:7" x14ac:dyDescent="0.2">
      <c r="B231" s="610"/>
      <c r="C231" s="614" t="s">
        <v>541</v>
      </c>
      <c r="D231" s="594">
        <v>0</v>
      </c>
      <c r="E231" s="612">
        <f t="shared" si="10"/>
        <v>0</v>
      </c>
      <c r="F231" s="612">
        <f>IF(SUM($D$19:$D$21)=0,0,D231/SUM($D$19:D$21)*100)</f>
        <v>0</v>
      </c>
      <c r="G231" s="595">
        <f t="shared" si="11"/>
        <v>0</v>
      </c>
    </row>
    <row r="232" spans="2:7" x14ac:dyDescent="0.2">
      <c r="B232" s="610"/>
      <c r="C232" s="614" t="s">
        <v>542</v>
      </c>
      <c r="D232" s="594">
        <v>0</v>
      </c>
      <c r="E232" s="612">
        <f t="shared" si="10"/>
        <v>0</v>
      </c>
      <c r="F232" s="612">
        <f>IF(SUM($D$19:$D$21)=0,0,D232/SUM($D$19:D$21)*100)</f>
        <v>0</v>
      </c>
      <c r="G232" s="595">
        <f t="shared" si="11"/>
        <v>0</v>
      </c>
    </row>
    <row r="233" spans="2:7" x14ac:dyDescent="0.2">
      <c r="B233" s="610"/>
      <c r="C233" s="614" t="s">
        <v>543</v>
      </c>
      <c r="D233" s="594">
        <v>35.171098000000001</v>
      </c>
      <c r="E233" s="612">
        <f t="shared" si="10"/>
        <v>42.271208099251965</v>
      </c>
      <c r="F233" s="612">
        <f>IF(SUM($D$19:$D$21)=0,0,D233/SUM($D$19:D$21)*100)</f>
        <v>50.306429106823146</v>
      </c>
      <c r="G233" s="595">
        <f t="shared" si="11"/>
        <v>57.182653577943675</v>
      </c>
    </row>
    <row r="234" spans="2:7" x14ac:dyDescent="0.2">
      <c r="B234" s="610"/>
      <c r="C234" s="614" t="s">
        <v>544</v>
      </c>
      <c r="D234" s="594">
        <v>9.0652159999999995</v>
      </c>
      <c r="E234" s="612">
        <f t="shared" si="10"/>
        <v>10.895242224188408</v>
      </c>
      <c r="F234" s="612">
        <f>IF(SUM($D$19:$D$21)=0,0,D234/SUM($D$19:D$21)*100)</f>
        <v>12.966289708727285</v>
      </c>
      <c r="G234" s="595">
        <f t="shared" si="11"/>
        <v>14.738610268500352</v>
      </c>
    </row>
    <row r="235" spans="2:7" x14ac:dyDescent="0.2">
      <c r="B235" s="610"/>
      <c r="C235" s="614" t="s">
        <v>545</v>
      </c>
      <c r="D235" s="594">
        <v>0</v>
      </c>
      <c r="E235" s="612">
        <f t="shared" si="10"/>
        <v>0</v>
      </c>
      <c r="F235" s="612">
        <f>IF(SUM($D$19:$D$21)=0,0,D235/SUM($D$19:D$21)*100)</f>
        <v>0</v>
      </c>
      <c r="G235" s="595">
        <f t="shared" si="11"/>
        <v>0</v>
      </c>
    </row>
    <row r="236" spans="2:7" x14ac:dyDescent="0.2">
      <c r="B236" s="610"/>
      <c r="C236" s="614" t="s">
        <v>546</v>
      </c>
      <c r="D236" s="594">
        <v>0</v>
      </c>
      <c r="E236" s="612">
        <f t="shared" si="10"/>
        <v>0</v>
      </c>
      <c r="F236" s="612">
        <f>IF(SUM($D$19:$D$21)=0,0,D236/SUM($D$19:D$21)*100)</f>
        <v>0</v>
      </c>
      <c r="G236" s="595">
        <f t="shared" si="11"/>
        <v>0</v>
      </c>
    </row>
    <row r="237" spans="2:7" x14ac:dyDescent="0.2">
      <c r="B237" s="615"/>
      <c r="C237" s="616" t="s">
        <v>547</v>
      </c>
      <c r="D237" s="617">
        <v>0</v>
      </c>
      <c r="E237" s="618">
        <f t="shared" si="10"/>
        <v>0</v>
      </c>
      <c r="F237" s="618">
        <f>IF(SUM($D$19:$D$21)=0,0,D237/SUM($D$19:D$21)*100)</f>
        <v>0</v>
      </c>
      <c r="G237" s="598">
        <f t="shared" si="11"/>
        <v>0</v>
      </c>
    </row>
    <row r="238" spans="2:7" x14ac:dyDescent="0.2">
      <c r="D238" s="601"/>
      <c r="E238" s="602"/>
      <c r="F238" s="602"/>
      <c r="G238" s="602"/>
    </row>
    <row r="239" spans="2:7" x14ac:dyDescent="0.2">
      <c r="B239" s="607" t="s">
        <v>502</v>
      </c>
      <c r="C239" s="608" t="s">
        <v>517</v>
      </c>
      <c r="D239" s="592">
        <v>0</v>
      </c>
      <c r="E239" s="609">
        <f>IF($C$6=0,0,D239/$C$6*100)</f>
        <v>0</v>
      </c>
      <c r="F239" s="609">
        <f>IF(SUM($D$24:$D$26)=0,0,D239/SUM($D$24:D$26)*100)</f>
        <v>0</v>
      </c>
      <c r="G239" s="593">
        <f>IF($D$25=0,0,D239/$D$25*100)</f>
        <v>0</v>
      </c>
    </row>
    <row r="240" spans="2:7" x14ac:dyDescent="0.2">
      <c r="B240" s="610"/>
      <c r="C240" s="611" t="s">
        <v>753</v>
      </c>
      <c r="D240" s="594">
        <v>0</v>
      </c>
      <c r="E240" s="612">
        <f t="shared" ref="E240:E270" si="12">IF($C$6=0,0,D240/$C$6*100)</f>
        <v>0</v>
      </c>
      <c r="F240" s="612">
        <f>IF(SUM($D$24:$D$26)=0,0,D240/SUM($D$24:D$26)*100)</f>
        <v>0</v>
      </c>
      <c r="G240" s="595">
        <f t="shared" ref="G240:G270" si="13">IF($D$25=0,0,D240/$D$25*100)</f>
        <v>0</v>
      </c>
    </row>
    <row r="241" spans="2:7" x14ac:dyDescent="0.2">
      <c r="B241" s="610"/>
      <c r="C241" s="613" t="s">
        <v>518</v>
      </c>
      <c r="D241" s="594">
        <v>12.145562</v>
      </c>
      <c r="E241" s="612">
        <f t="shared" si="12"/>
        <v>5.4219145350101794</v>
      </c>
      <c r="F241" s="612">
        <f>IF(SUM($D$24:$D$26)=0,0,D241/SUM($D$24:D$26)*100)</f>
        <v>6.7728922282011883</v>
      </c>
      <c r="G241" s="595">
        <f t="shared" si="13"/>
        <v>8.2373088087521928</v>
      </c>
    </row>
    <row r="242" spans="2:7" x14ac:dyDescent="0.2">
      <c r="B242" s="610"/>
      <c r="C242" s="613" t="s">
        <v>519</v>
      </c>
      <c r="D242" s="594">
        <v>0</v>
      </c>
      <c r="E242" s="612">
        <f t="shared" si="12"/>
        <v>0</v>
      </c>
      <c r="F242" s="612">
        <f>IF(SUM($D$24:$D$26)=0,0,D242/SUM($D$24:D$26)*100)</f>
        <v>0</v>
      </c>
      <c r="G242" s="595">
        <f t="shared" si="13"/>
        <v>0</v>
      </c>
    </row>
    <row r="243" spans="2:7" x14ac:dyDescent="0.2">
      <c r="B243" s="610"/>
      <c r="C243" s="613" t="s">
        <v>520</v>
      </c>
      <c r="D243" s="594">
        <v>17.294267000000001</v>
      </c>
      <c r="E243" s="612">
        <f t="shared" si="12"/>
        <v>7.7203539547735138</v>
      </c>
      <c r="F243" s="612">
        <f>IF(SUM($D$24:$D$26)=0,0,D243/SUM($D$24:D$26)*100)</f>
        <v>9.644033479614718</v>
      </c>
      <c r="G243" s="595">
        <f t="shared" si="13"/>
        <v>11.729240516001841</v>
      </c>
    </row>
    <row r="244" spans="2:7" x14ac:dyDescent="0.2">
      <c r="B244" s="610"/>
      <c r="C244" s="613" t="s">
        <v>521</v>
      </c>
      <c r="D244" s="594">
        <v>0</v>
      </c>
      <c r="E244" s="612">
        <f t="shared" si="12"/>
        <v>0</v>
      </c>
      <c r="F244" s="612">
        <f>IF(SUM($D$24:$D$26)=0,0,D244/SUM($D$24:D$26)*100)</f>
        <v>0</v>
      </c>
      <c r="G244" s="595">
        <f t="shared" si="13"/>
        <v>0</v>
      </c>
    </row>
    <row r="245" spans="2:7" x14ac:dyDescent="0.2">
      <c r="B245" s="610"/>
      <c r="C245" s="613" t="s">
        <v>522</v>
      </c>
      <c r="D245" s="594">
        <v>36.328581999999997</v>
      </c>
      <c r="E245" s="612">
        <f t="shared" si="12"/>
        <v>16.217484771977546</v>
      </c>
      <c r="F245" s="612">
        <f>IF(SUM($D$24:$D$26)=0,0,D245/SUM($D$24:D$26)*100)</f>
        <v>20.258393204807611</v>
      </c>
      <c r="G245" s="595">
        <f t="shared" si="13"/>
        <v>24.638608614247438</v>
      </c>
    </row>
    <row r="246" spans="2:7" x14ac:dyDescent="0.2">
      <c r="B246" s="610"/>
      <c r="C246" s="613" t="s">
        <v>523</v>
      </c>
      <c r="D246" s="594">
        <v>0</v>
      </c>
      <c r="E246" s="612">
        <f t="shared" si="12"/>
        <v>0</v>
      </c>
      <c r="F246" s="612">
        <f>IF(SUM($D$24:$D$26)=0,0,D246/SUM($D$24:D$26)*100)</f>
        <v>0</v>
      </c>
      <c r="G246" s="595">
        <f t="shared" si="13"/>
        <v>0</v>
      </c>
    </row>
    <row r="247" spans="2:7" x14ac:dyDescent="0.2">
      <c r="B247" s="610"/>
      <c r="C247" s="613" t="s">
        <v>524</v>
      </c>
      <c r="D247" s="594">
        <v>3</v>
      </c>
      <c r="E247" s="612">
        <f t="shared" si="12"/>
        <v>1.3392335080937825</v>
      </c>
      <c r="F247" s="612">
        <f>IF(SUM($D$24:$D$26)=0,0,D247/SUM($D$24:D$26)*100)</f>
        <v>1.6729301356827757</v>
      </c>
      <c r="G247" s="595">
        <f t="shared" si="13"/>
        <v>2.0346465998244114</v>
      </c>
    </row>
    <row r="248" spans="2:7" x14ac:dyDescent="0.2">
      <c r="B248" s="610"/>
      <c r="C248" s="613" t="s">
        <v>525</v>
      </c>
      <c r="D248" s="594">
        <v>7.0718529999999999</v>
      </c>
      <c r="E248" s="612">
        <f t="shared" si="12"/>
        <v>3.1569541673045141</v>
      </c>
      <c r="F248" s="612">
        <f>IF(SUM($D$24:$D$26)=0,0,D248/SUM($D$24:D$26)*100)</f>
        <v>3.9435719996062142</v>
      </c>
      <c r="G248" s="595">
        <f t="shared" si="13"/>
        <v>4.7962405536360215</v>
      </c>
    </row>
    <row r="249" spans="2:7" x14ac:dyDescent="0.2">
      <c r="B249" s="610"/>
      <c r="C249" s="613" t="s">
        <v>526</v>
      </c>
      <c r="D249" s="594">
        <v>16.112293000000001</v>
      </c>
      <c r="E249" s="612">
        <f t="shared" si="12"/>
        <v>7.1927075592749663</v>
      </c>
      <c r="F249" s="612">
        <f>IF(SUM($D$24:$D$26)=0,0,D249/SUM($D$24:D$26)*100)</f>
        <v>8.9849135048835453</v>
      </c>
      <c r="G249" s="595">
        <f t="shared" si="13"/>
        <v>10.92760738927489</v>
      </c>
    </row>
    <row r="250" spans="2:7" x14ac:dyDescent="0.2">
      <c r="B250" s="610"/>
      <c r="C250" s="613" t="s">
        <v>527</v>
      </c>
      <c r="D250" s="594">
        <v>0</v>
      </c>
      <c r="E250" s="612">
        <f t="shared" si="12"/>
        <v>0</v>
      </c>
      <c r="F250" s="612">
        <f>IF(SUM($D$24:$D$26)=0,0,D250/SUM($D$24:D$26)*100)</f>
        <v>0</v>
      </c>
      <c r="G250" s="595">
        <f t="shared" si="13"/>
        <v>0</v>
      </c>
    </row>
    <row r="251" spans="2:7" x14ac:dyDescent="0.2">
      <c r="B251" s="610"/>
      <c r="C251" s="614" t="s">
        <v>528</v>
      </c>
      <c r="D251" s="594">
        <v>0</v>
      </c>
      <c r="E251" s="612">
        <f t="shared" si="12"/>
        <v>0</v>
      </c>
      <c r="F251" s="612">
        <f>IF(SUM($D$24:$D$26)=0,0,D251/SUM($D$24:D$26)*100)</f>
        <v>0</v>
      </c>
      <c r="G251" s="595">
        <f t="shared" si="13"/>
        <v>0</v>
      </c>
    </row>
    <row r="252" spans="2:7" x14ac:dyDescent="0.2">
      <c r="B252" s="610"/>
      <c r="C252" s="614" t="s">
        <v>529</v>
      </c>
      <c r="D252" s="594">
        <v>0</v>
      </c>
      <c r="E252" s="612">
        <f t="shared" si="12"/>
        <v>0</v>
      </c>
      <c r="F252" s="612">
        <f>IF(SUM($D$24:$D$26)=0,0,D252/SUM($D$24:D$26)*100)</f>
        <v>0</v>
      </c>
      <c r="G252" s="595">
        <f t="shared" si="13"/>
        <v>0</v>
      </c>
    </row>
    <row r="253" spans="2:7" x14ac:dyDescent="0.2">
      <c r="B253" s="610"/>
      <c r="C253" s="614" t="s">
        <v>530</v>
      </c>
      <c r="D253" s="594">
        <v>0</v>
      </c>
      <c r="E253" s="612">
        <f t="shared" si="12"/>
        <v>0</v>
      </c>
      <c r="F253" s="612">
        <f>IF(SUM($D$24:$D$26)=0,0,D253/SUM($D$24:D$26)*100)</f>
        <v>0</v>
      </c>
      <c r="G253" s="595">
        <f t="shared" si="13"/>
        <v>0</v>
      </c>
    </row>
    <row r="254" spans="2:7" x14ac:dyDescent="0.2">
      <c r="B254" s="610"/>
      <c r="C254" s="614" t="s">
        <v>531</v>
      </c>
      <c r="D254" s="594">
        <v>0</v>
      </c>
      <c r="E254" s="612">
        <f t="shared" si="12"/>
        <v>0</v>
      </c>
      <c r="F254" s="612">
        <f>IF(SUM($D$24:$D$26)=0,0,D254/SUM($D$24:D$26)*100)</f>
        <v>0</v>
      </c>
      <c r="G254" s="595">
        <f t="shared" si="13"/>
        <v>0</v>
      </c>
    </row>
    <row r="255" spans="2:7" x14ac:dyDescent="0.2">
      <c r="B255" s="610"/>
      <c r="C255" s="614" t="s">
        <v>532</v>
      </c>
      <c r="D255" s="594">
        <v>1</v>
      </c>
      <c r="E255" s="612">
        <f t="shared" si="12"/>
        <v>0.44641116936459424</v>
      </c>
      <c r="F255" s="612">
        <f>IF(SUM($D$24:$D$26)=0,0,D255/SUM($D$24:D$26)*100)</f>
        <v>0.55764337856092527</v>
      </c>
      <c r="G255" s="595">
        <f t="shared" si="13"/>
        <v>0.67821553327480377</v>
      </c>
    </row>
    <row r="256" spans="2:7" x14ac:dyDescent="0.2">
      <c r="B256" s="610"/>
      <c r="C256" s="614" t="s">
        <v>533</v>
      </c>
      <c r="D256" s="594">
        <v>0</v>
      </c>
      <c r="E256" s="612">
        <f t="shared" si="12"/>
        <v>0</v>
      </c>
      <c r="F256" s="612">
        <f>IF(SUM($D$24:$D$26)=0,0,D256/SUM($D$24:D$26)*100)</f>
        <v>0</v>
      </c>
      <c r="G256" s="595">
        <f t="shared" si="13"/>
        <v>0</v>
      </c>
    </row>
    <row r="257" spans="2:12" x14ac:dyDescent="0.2">
      <c r="B257" s="610"/>
      <c r="C257" s="614" t="s">
        <v>534</v>
      </c>
      <c r="D257" s="594">
        <v>26.681035999999999</v>
      </c>
      <c r="E257" s="612">
        <f t="shared" si="12"/>
        <v>11.910712480618834</v>
      </c>
      <c r="F257" s="612">
        <f>IF(SUM($D$24:$D$26)=0,0,D257/SUM($D$24:D$26)*100)</f>
        <v>14.878503058545672</v>
      </c>
      <c r="G257" s="595">
        <f t="shared" si="13"/>
        <v>18.095493059064239</v>
      </c>
    </row>
    <row r="258" spans="2:12" x14ac:dyDescent="0.2">
      <c r="B258" s="610"/>
      <c r="C258" s="614" t="s">
        <v>535</v>
      </c>
      <c r="D258" s="594">
        <v>0</v>
      </c>
      <c r="E258" s="612">
        <f t="shared" si="12"/>
        <v>0</v>
      </c>
      <c r="F258" s="612">
        <f>IF(SUM($D$24:$D$26)=0,0,D258/SUM($D$24:D$26)*100)</f>
        <v>0</v>
      </c>
      <c r="G258" s="595">
        <f t="shared" si="13"/>
        <v>0</v>
      </c>
    </row>
    <row r="259" spans="2:12" x14ac:dyDescent="0.2">
      <c r="B259" s="610"/>
      <c r="C259" s="614" t="s">
        <v>536</v>
      </c>
      <c r="D259" s="594">
        <v>0</v>
      </c>
      <c r="E259" s="612">
        <f t="shared" si="12"/>
        <v>0</v>
      </c>
      <c r="F259" s="612">
        <f>IF(SUM($D$24:$D$26)=0,0,D259/SUM($D$24:D$26)*100)</f>
        <v>0</v>
      </c>
      <c r="G259" s="595">
        <f t="shared" si="13"/>
        <v>0</v>
      </c>
    </row>
    <row r="260" spans="2:12" x14ac:dyDescent="0.2">
      <c r="B260" s="610"/>
      <c r="C260" s="614" t="s">
        <v>537</v>
      </c>
      <c r="D260" s="594">
        <v>0</v>
      </c>
      <c r="E260" s="612">
        <f t="shared" si="12"/>
        <v>0</v>
      </c>
      <c r="F260" s="612">
        <f>IF(SUM($D$24:$D$26)=0,0,D260/SUM($D$24:D$26)*100)</f>
        <v>0</v>
      </c>
      <c r="G260" s="595">
        <f t="shared" si="13"/>
        <v>0</v>
      </c>
    </row>
    <row r="261" spans="2:12" x14ac:dyDescent="0.2">
      <c r="B261" s="610"/>
      <c r="C261" s="614" t="s">
        <v>538</v>
      </c>
      <c r="D261" s="594">
        <v>3.006977</v>
      </c>
      <c r="E261" s="612">
        <f t="shared" si="12"/>
        <v>1.3423481188224393</v>
      </c>
      <c r="F261" s="612">
        <f>IF(SUM($D$24:$D$26)=0,0,D261/SUM($D$24:D$26)*100)</f>
        <v>1.6768208135349953</v>
      </c>
      <c r="G261" s="595">
        <f t="shared" si="13"/>
        <v>2.0393785096000698</v>
      </c>
      <c r="H261" s="620"/>
      <c r="I261" s="620"/>
      <c r="J261" s="620"/>
      <c r="K261" s="620"/>
      <c r="L261" s="620"/>
    </row>
    <row r="262" spans="2:12" x14ac:dyDescent="0.2">
      <c r="B262" s="610"/>
      <c r="C262" s="614" t="s">
        <v>539</v>
      </c>
      <c r="D262" s="594">
        <v>0</v>
      </c>
      <c r="E262" s="612">
        <f t="shared" si="12"/>
        <v>0</v>
      </c>
      <c r="F262" s="612">
        <f>IF(SUM($D$24:$D$26)=0,0,D262/SUM($D$24:D$26)*100)</f>
        <v>0</v>
      </c>
      <c r="G262" s="595">
        <f t="shared" si="13"/>
        <v>0</v>
      </c>
      <c r="H262" s="620"/>
      <c r="I262" s="620"/>
      <c r="J262" s="620"/>
      <c r="K262" s="620"/>
      <c r="L262" s="620"/>
    </row>
    <row r="263" spans="2:12" x14ac:dyDescent="0.2">
      <c r="B263" s="610"/>
      <c r="C263" s="614" t="s">
        <v>540</v>
      </c>
      <c r="D263" s="594">
        <v>0</v>
      </c>
      <c r="E263" s="612">
        <f t="shared" si="12"/>
        <v>0</v>
      </c>
      <c r="F263" s="612">
        <f>IF(SUM($D$24:$D$26)=0,0,D263/SUM($D$24:D$26)*100)</f>
        <v>0</v>
      </c>
      <c r="G263" s="595">
        <f t="shared" si="13"/>
        <v>0</v>
      </c>
      <c r="H263" s="620"/>
      <c r="I263" s="620"/>
      <c r="J263" s="620"/>
      <c r="K263" s="620"/>
      <c r="L263" s="620"/>
    </row>
    <row r="264" spans="2:12" x14ac:dyDescent="0.2">
      <c r="B264" s="610"/>
      <c r="C264" s="614" t="s">
        <v>541</v>
      </c>
      <c r="D264" s="594">
        <v>0</v>
      </c>
      <c r="E264" s="612">
        <f t="shared" si="12"/>
        <v>0</v>
      </c>
      <c r="F264" s="612">
        <f>IF(SUM($D$24:$D$26)=0,0,D264/SUM($D$24:D$26)*100)</f>
        <v>0</v>
      </c>
      <c r="G264" s="595">
        <f t="shared" si="13"/>
        <v>0</v>
      </c>
      <c r="H264" s="620"/>
      <c r="I264" s="620"/>
      <c r="J264" s="620"/>
      <c r="K264" s="620"/>
      <c r="L264" s="620"/>
    </row>
    <row r="265" spans="2:12" x14ac:dyDescent="0.2">
      <c r="B265" s="610"/>
      <c r="C265" s="614" t="s">
        <v>542</v>
      </c>
      <c r="D265" s="594">
        <v>0</v>
      </c>
      <c r="E265" s="612">
        <f t="shared" si="12"/>
        <v>0</v>
      </c>
      <c r="F265" s="612">
        <f>IF(SUM($D$24:$D$26)=0,0,D265/SUM($D$24:D$26)*100)</f>
        <v>0</v>
      </c>
      <c r="G265" s="595">
        <f t="shared" si="13"/>
        <v>0</v>
      </c>
      <c r="H265" s="620"/>
      <c r="I265" s="620"/>
      <c r="J265" s="620"/>
      <c r="K265" s="620"/>
      <c r="L265" s="620"/>
    </row>
    <row r="266" spans="2:12" x14ac:dyDescent="0.2">
      <c r="B266" s="610"/>
      <c r="C266" s="614" t="s">
        <v>543</v>
      </c>
      <c r="D266" s="594">
        <v>50.275841999999997</v>
      </c>
      <c r="E266" s="612">
        <f t="shared" si="12"/>
        <v>22.443697418009577</v>
      </c>
      <c r="F266" s="612">
        <f>IF(SUM($D$24:$D$26)=0,0,D266/SUM($D$24:D$26)*100)</f>
        <v>28.035990392875259</v>
      </c>
      <c r="G266" s="595">
        <f t="shared" si="13"/>
        <v>34.097856992869779</v>
      </c>
      <c r="H266" s="620"/>
      <c r="I266" s="620"/>
      <c r="J266" s="620"/>
      <c r="K266" s="620"/>
      <c r="L266" s="620"/>
    </row>
    <row r="267" spans="2:12" x14ac:dyDescent="0.2">
      <c r="B267" s="610"/>
      <c r="C267" s="614" t="s">
        <v>544</v>
      </c>
      <c r="D267" s="594">
        <v>39.190747999999999</v>
      </c>
      <c r="E267" s="612">
        <f t="shared" si="12"/>
        <v>17.49518764295313</v>
      </c>
      <c r="F267" s="612">
        <f>IF(SUM($D$24:$D$26)=0,0,D267/SUM($D$24:D$26)*100)</f>
        <v>21.854461123049823</v>
      </c>
      <c r="G267" s="595">
        <f t="shared" si="13"/>
        <v>26.579774054258447</v>
      </c>
      <c r="H267" s="620"/>
      <c r="I267" s="620"/>
      <c r="J267" s="620"/>
      <c r="K267" s="620"/>
      <c r="L267" s="620"/>
    </row>
    <row r="268" spans="2:12" x14ac:dyDescent="0.2">
      <c r="B268" s="610"/>
      <c r="C268" s="614" t="s">
        <v>545</v>
      </c>
      <c r="D268" s="594">
        <v>0</v>
      </c>
      <c r="E268" s="612">
        <f t="shared" si="12"/>
        <v>0</v>
      </c>
      <c r="F268" s="612">
        <f>IF(SUM($D$24:$D$26)=0,0,D268/SUM($D$24:D$26)*100)</f>
        <v>0</v>
      </c>
      <c r="G268" s="595">
        <f t="shared" si="13"/>
        <v>0</v>
      </c>
      <c r="H268" s="620"/>
      <c r="I268" s="620"/>
      <c r="J268" s="620"/>
      <c r="K268" s="620"/>
      <c r="L268" s="620"/>
    </row>
    <row r="269" spans="2:12" x14ac:dyDescent="0.2">
      <c r="B269" s="610"/>
      <c r="C269" s="614" t="s">
        <v>546</v>
      </c>
      <c r="D269" s="594">
        <v>0</v>
      </c>
      <c r="E269" s="612">
        <f t="shared" si="12"/>
        <v>0</v>
      </c>
      <c r="F269" s="612">
        <f>IF(SUM($D$24:$D$26)=0,0,D269/SUM($D$24:D$26)*100)</f>
        <v>0</v>
      </c>
      <c r="G269" s="595">
        <f t="shared" si="13"/>
        <v>0</v>
      </c>
      <c r="H269" s="620"/>
      <c r="I269" s="620"/>
      <c r="J269" s="620"/>
      <c r="K269" s="620"/>
      <c r="L269" s="620"/>
    </row>
    <row r="270" spans="2:12" x14ac:dyDescent="0.2">
      <c r="B270" s="615"/>
      <c r="C270" s="616" t="s">
        <v>547</v>
      </c>
      <c r="D270" s="617">
        <v>0</v>
      </c>
      <c r="E270" s="618">
        <f t="shared" si="12"/>
        <v>0</v>
      </c>
      <c r="F270" s="618">
        <f>IF(SUM($D$24:$D$26)=0,0,D270/SUM($D$24:D$26)*100)</f>
        <v>0</v>
      </c>
      <c r="G270" s="598">
        <f t="shared" si="13"/>
        <v>0</v>
      </c>
      <c r="H270" s="620"/>
      <c r="I270" s="620"/>
      <c r="J270" s="620"/>
      <c r="K270" s="620"/>
      <c r="L270" s="620"/>
    </row>
    <row r="271" spans="2:12" x14ac:dyDescent="0.2">
      <c r="D271" s="601"/>
      <c r="E271" s="602"/>
      <c r="F271" s="602"/>
      <c r="G271" s="602"/>
      <c r="H271" s="620"/>
      <c r="I271" s="620"/>
      <c r="J271" s="620"/>
      <c r="K271" s="620"/>
      <c r="L271" s="620"/>
    </row>
    <row r="272" spans="2:12" x14ac:dyDescent="0.2">
      <c r="B272" s="607" t="s">
        <v>503</v>
      </c>
      <c r="C272" s="608" t="s">
        <v>517</v>
      </c>
      <c r="D272" s="592">
        <v>0</v>
      </c>
      <c r="E272" s="609">
        <f>IF($C$7=0,0,D272/$C$7*100)</f>
        <v>0</v>
      </c>
      <c r="F272" s="609">
        <f>IF(SUM($D$29:$D$31)=0,0,D272/SUM($D$29:D$31)*100)</f>
        <v>0</v>
      </c>
      <c r="G272" s="593">
        <f>IF($D$30=0,0,D272/$D$30*100)</f>
        <v>0</v>
      </c>
      <c r="H272" s="620"/>
      <c r="I272" s="620"/>
      <c r="J272" s="620"/>
      <c r="K272" s="620"/>
      <c r="L272" s="620"/>
    </row>
    <row r="273" spans="2:12" x14ac:dyDescent="0.2">
      <c r="B273" s="610"/>
      <c r="C273" s="611" t="s">
        <v>753</v>
      </c>
      <c r="D273" s="594">
        <v>0</v>
      </c>
      <c r="E273" s="612">
        <f t="shared" ref="E273:E303" si="14">IF($C$7=0,0,D273/$C$7*100)</f>
        <v>0</v>
      </c>
      <c r="F273" s="612">
        <f>IF(SUM($D$29:$D$31)=0,0,D273/SUM($D$29:D$31)*100)</f>
        <v>0</v>
      </c>
      <c r="G273" s="595">
        <f t="shared" ref="G273:G303" si="15">IF($D$30=0,0,D273/$D$30*100)</f>
        <v>0</v>
      </c>
      <c r="H273" s="620"/>
      <c r="I273" s="620"/>
      <c r="J273" s="620"/>
      <c r="K273" s="620"/>
      <c r="L273" s="620"/>
    </row>
    <row r="274" spans="2:12" x14ac:dyDescent="0.2">
      <c r="B274" s="610"/>
      <c r="C274" s="613" t="s">
        <v>518</v>
      </c>
      <c r="D274" s="594">
        <v>0</v>
      </c>
      <c r="E274" s="612">
        <f t="shared" si="14"/>
        <v>0</v>
      </c>
      <c r="F274" s="612">
        <f>IF(SUM($D$29:$D$31)=0,0,D274/SUM($D$29:D$31)*100)</f>
        <v>0</v>
      </c>
      <c r="G274" s="595">
        <f t="shared" si="15"/>
        <v>0</v>
      </c>
      <c r="H274" s="620"/>
      <c r="I274" s="620"/>
      <c r="J274" s="620"/>
      <c r="K274" s="620"/>
      <c r="L274" s="620"/>
    </row>
    <row r="275" spans="2:12" x14ac:dyDescent="0.2">
      <c r="B275" s="610"/>
      <c r="C275" s="613" t="s">
        <v>519</v>
      </c>
      <c r="D275" s="594">
        <v>0</v>
      </c>
      <c r="E275" s="612">
        <f t="shared" si="14"/>
        <v>0</v>
      </c>
      <c r="F275" s="612">
        <f>IF(SUM($D$29:$D$31)=0,0,D275/SUM($D$29:D$31)*100)</f>
        <v>0</v>
      </c>
      <c r="G275" s="595">
        <f t="shared" si="15"/>
        <v>0</v>
      </c>
      <c r="H275" s="620"/>
      <c r="I275" s="620"/>
      <c r="J275" s="620"/>
      <c r="K275" s="620"/>
      <c r="L275" s="620"/>
    </row>
    <row r="276" spans="2:12" x14ac:dyDescent="0.2">
      <c r="B276" s="610"/>
      <c r="C276" s="613" t="s">
        <v>520</v>
      </c>
      <c r="D276" s="594">
        <v>57.164793000000003</v>
      </c>
      <c r="E276" s="612">
        <f t="shared" si="14"/>
        <v>8.2488110922361404</v>
      </c>
      <c r="F276" s="612">
        <f>IF(SUM($D$29:$D$31)=0,0,D276/SUM($D$29:D$31)*100)</f>
        <v>18.822162709458766</v>
      </c>
      <c r="G276" s="595">
        <f t="shared" si="15"/>
        <v>37.543362198535689</v>
      </c>
      <c r="H276" s="620"/>
      <c r="I276" s="620"/>
      <c r="J276" s="620"/>
      <c r="K276" s="620"/>
      <c r="L276" s="620"/>
    </row>
    <row r="277" spans="2:12" x14ac:dyDescent="0.2">
      <c r="B277" s="610"/>
      <c r="C277" s="613" t="s">
        <v>521</v>
      </c>
      <c r="D277" s="594">
        <v>0</v>
      </c>
      <c r="E277" s="612">
        <f t="shared" si="14"/>
        <v>0</v>
      </c>
      <c r="F277" s="612">
        <f>IF(SUM($D$29:$D$31)=0,0,D277/SUM($D$29:D$31)*100)</f>
        <v>0</v>
      </c>
      <c r="G277" s="595">
        <f t="shared" si="15"/>
        <v>0</v>
      </c>
      <c r="H277" s="620"/>
      <c r="I277" s="620"/>
      <c r="J277" s="620"/>
      <c r="K277" s="620"/>
      <c r="L277" s="620"/>
    </row>
    <row r="278" spans="2:12" x14ac:dyDescent="0.2">
      <c r="B278" s="610"/>
      <c r="C278" s="613" t="s">
        <v>522</v>
      </c>
      <c r="D278" s="594">
        <v>1.4689810000000001</v>
      </c>
      <c r="E278" s="612">
        <f t="shared" si="14"/>
        <v>0.21197219706689283</v>
      </c>
      <c r="F278" s="612">
        <f>IF(SUM($D$29:$D$31)=0,0,D278/SUM($D$29:D$31)*100)</f>
        <v>0.48367881606959462</v>
      </c>
      <c r="G278" s="595">
        <f t="shared" si="15"/>
        <v>0.96476314968493204</v>
      </c>
      <c r="H278" s="620"/>
      <c r="I278" s="620"/>
      <c r="J278" s="620"/>
      <c r="K278" s="620"/>
      <c r="L278" s="620"/>
    </row>
    <row r="279" spans="2:12" x14ac:dyDescent="0.2">
      <c r="B279" s="610"/>
      <c r="C279" s="613" t="s">
        <v>523</v>
      </c>
      <c r="D279" s="594">
        <v>0</v>
      </c>
      <c r="E279" s="612">
        <f t="shared" si="14"/>
        <v>0</v>
      </c>
      <c r="F279" s="612">
        <f>IF(SUM($D$29:$D$31)=0,0,D279/SUM($D$29:D$31)*100)</f>
        <v>0</v>
      </c>
      <c r="G279" s="595">
        <f t="shared" si="15"/>
        <v>0</v>
      </c>
      <c r="H279" s="620"/>
      <c r="I279" s="620"/>
      <c r="J279" s="620"/>
      <c r="K279" s="620"/>
      <c r="L279" s="620"/>
    </row>
    <row r="280" spans="2:12" x14ac:dyDescent="0.2">
      <c r="B280" s="610"/>
      <c r="C280" s="613" t="s">
        <v>524</v>
      </c>
      <c r="D280" s="594">
        <v>2.273857</v>
      </c>
      <c r="E280" s="612">
        <f t="shared" si="14"/>
        <v>0.32811483886172366</v>
      </c>
      <c r="F280" s="612">
        <f>IF(SUM($D$29:$D$31)=0,0,D280/SUM($D$29:D$31)*100)</f>
        <v>0.74869345598857995</v>
      </c>
      <c r="G280" s="595">
        <f t="shared" si="15"/>
        <v>1.4933708749487777</v>
      </c>
      <c r="H280" s="620"/>
      <c r="I280" s="620"/>
      <c r="J280" s="620"/>
      <c r="K280" s="620"/>
      <c r="L280" s="620"/>
    </row>
    <row r="281" spans="2:12" x14ac:dyDescent="0.2">
      <c r="B281" s="610"/>
      <c r="C281" s="613" t="s">
        <v>525</v>
      </c>
      <c r="D281" s="594">
        <v>31.921797000000002</v>
      </c>
      <c r="E281" s="612">
        <f t="shared" si="14"/>
        <v>4.6062770344976203</v>
      </c>
      <c r="F281" s="612">
        <f>IF(SUM($D$29:$D$31)=0,0,D281/SUM($D$29:D$31)*100)</f>
        <v>10.510617210007439</v>
      </c>
      <c r="G281" s="595">
        <f t="shared" si="15"/>
        <v>20.964854832923653</v>
      </c>
      <c r="H281" s="620"/>
      <c r="I281" s="620"/>
      <c r="J281" s="620"/>
      <c r="K281" s="620"/>
      <c r="L281" s="620"/>
    </row>
    <row r="282" spans="2:12" x14ac:dyDescent="0.2">
      <c r="B282" s="610"/>
      <c r="C282" s="613" t="s">
        <v>526</v>
      </c>
      <c r="D282" s="594">
        <v>13.603090999999999</v>
      </c>
      <c r="E282" s="612">
        <f t="shared" si="14"/>
        <v>1.9629097218894431</v>
      </c>
      <c r="F282" s="612">
        <f>IF(SUM($D$29:$D$31)=0,0,D282/SUM($D$29:D$31)*100)</f>
        <v>4.4789734855433503</v>
      </c>
      <c r="G282" s="595">
        <f t="shared" si="15"/>
        <v>8.9339214861259268</v>
      </c>
      <c r="H282" s="620"/>
      <c r="I282" s="620"/>
      <c r="J282" s="620"/>
      <c r="K282" s="620"/>
      <c r="L282" s="620"/>
    </row>
    <row r="283" spans="2:12" x14ac:dyDescent="0.2">
      <c r="B283" s="610"/>
      <c r="C283" s="613" t="s">
        <v>527</v>
      </c>
      <c r="D283" s="594">
        <v>0</v>
      </c>
      <c r="E283" s="612">
        <f t="shared" si="14"/>
        <v>0</v>
      </c>
      <c r="F283" s="612">
        <f>IF(SUM($D$29:$D$31)=0,0,D283/SUM($D$29:D$31)*100)</f>
        <v>0</v>
      </c>
      <c r="G283" s="595">
        <f t="shared" si="15"/>
        <v>0</v>
      </c>
      <c r="H283" s="620"/>
      <c r="I283" s="620"/>
      <c r="J283" s="620"/>
      <c r="K283" s="620"/>
      <c r="L283" s="620"/>
    </row>
    <row r="284" spans="2:12" x14ac:dyDescent="0.2">
      <c r="B284" s="610"/>
      <c r="C284" s="614" t="s">
        <v>528</v>
      </c>
      <c r="D284" s="594">
        <v>0</v>
      </c>
      <c r="E284" s="612">
        <f t="shared" si="14"/>
        <v>0</v>
      </c>
      <c r="F284" s="612">
        <f>IF(SUM($D$29:$D$31)=0,0,D284/SUM($D$29:D$31)*100)</f>
        <v>0</v>
      </c>
      <c r="G284" s="595">
        <f t="shared" si="15"/>
        <v>0</v>
      </c>
      <c r="H284" s="620"/>
      <c r="I284" s="620"/>
      <c r="J284" s="620"/>
      <c r="K284" s="620"/>
      <c r="L284" s="620"/>
    </row>
    <row r="285" spans="2:12" x14ac:dyDescent="0.2">
      <c r="B285" s="610"/>
      <c r="C285" s="614" t="s">
        <v>529</v>
      </c>
      <c r="D285" s="594">
        <v>0</v>
      </c>
      <c r="E285" s="612">
        <f t="shared" si="14"/>
        <v>0</v>
      </c>
      <c r="F285" s="612">
        <f>IF(SUM($D$29:$D$31)=0,0,D285/SUM($D$29:D$31)*100)</f>
        <v>0</v>
      </c>
      <c r="G285" s="595">
        <f t="shared" si="15"/>
        <v>0</v>
      </c>
      <c r="H285" s="620"/>
      <c r="I285" s="620"/>
      <c r="J285" s="620"/>
      <c r="K285" s="620"/>
      <c r="L285" s="620"/>
    </row>
    <row r="286" spans="2:12" x14ac:dyDescent="0.2">
      <c r="B286" s="610"/>
      <c r="C286" s="614" t="s">
        <v>530</v>
      </c>
      <c r="D286" s="594">
        <v>0</v>
      </c>
      <c r="E286" s="612">
        <f t="shared" si="14"/>
        <v>0</v>
      </c>
      <c r="F286" s="612">
        <f>IF(SUM($D$29:$D$31)=0,0,D286/SUM($D$29:D$31)*100)</f>
        <v>0</v>
      </c>
      <c r="G286" s="595">
        <f t="shared" si="15"/>
        <v>0</v>
      </c>
      <c r="H286" s="620"/>
      <c r="I286" s="620"/>
      <c r="J286" s="620"/>
      <c r="K286" s="620"/>
      <c r="L286" s="620"/>
    </row>
    <row r="287" spans="2:12" x14ac:dyDescent="0.2">
      <c r="B287" s="610"/>
      <c r="C287" s="614" t="s">
        <v>531</v>
      </c>
      <c r="D287" s="594">
        <v>0</v>
      </c>
      <c r="E287" s="612">
        <f t="shared" si="14"/>
        <v>0</v>
      </c>
      <c r="F287" s="612">
        <f>IF(SUM($D$29:$D$31)=0,0,D287/SUM($D$29:D$31)*100)</f>
        <v>0</v>
      </c>
      <c r="G287" s="595">
        <f t="shared" si="15"/>
        <v>0</v>
      </c>
      <c r="H287" s="620"/>
      <c r="I287" s="620"/>
      <c r="J287" s="620"/>
      <c r="K287" s="620"/>
      <c r="L287" s="620"/>
    </row>
    <row r="288" spans="2:12" x14ac:dyDescent="0.2">
      <c r="B288" s="610"/>
      <c r="C288" s="614" t="s">
        <v>532</v>
      </c>
      <c r="D288" s="594">
        <v>49.909134999999999</v>
      </c>
      <c r="E288" s="612">
        <f t="shared" si="14"/>
        <v>7.2018283419990849</v>
      </c>
      <c r="F288" s="612">
        <f>IF(SUM($D$29:$D$31)=0,0,D288/SUM($D$29:D$31)*100)</f>
        <v>16.433154225859674</v>
      </c>
      <c r="G288" s="595">
        <f t="shared" si="15"/>
        <v>32.778160017488638</v>
      </c>
      <c r="H288" s="620"/>
      <c r="I288" s="620"/>
      <c r="J288" s="620"/>
      <c r="K288" s="620"/>
      <c r="L288" s="620"/>
    </row>
    <row r="289" spans="2:12" x14ac:dyDescent="0.2">
      <c r="B289" s="610"/>
      <c r="C289" s="614" t="s">
        <v>533</v>
      </c>
      <c r="D289" s="594">
        <v>0</v>
      </c>
      <c r="E289" s="612">
        <f t="shared" si="14"/>
        <v>0</v>
      </c>
      <c r="F289" s="612">
        <f>IF(SUM($D$29:$D$31)=0,0,D289/SUM($D$29:D$31)*100)</f>
        <v>0</v>
      </c>
      <c r="G289" s="595">
        <f t="shared" si="15"/>
        <v>0</v>
      </c>
      <c r="H289" s="620"/>
      <c r="I289" s="620"/>
      <c r="J289" s="620"/>
      <c r="K289" s="620"/>
      <c r="L289" s="620"/>
    </row>
    <row r="290" spans="2:12" x14ac:dyDescent="0.2">
      <c r="B290" s="610"/>
      <c r="C290" s="614" t="s">
        <v>534</v>
      </c>
      <c r="D290" s="594">
        <v>6.4271659999999997</v>
      </c>
      <c r="E290" s="612">
        <f t="shared" si="14"/>
        <v>0.92743234795659935</v>
      </c>
      <c r="F290" s="612">
        <f>IF(SUM($D$29:$D$31)=0,0,D290/SUM($D$29:D$31)*100)</f>
        <v>2.116218005244964</v>
      </c>
      <c r="G290" s="595">
        <f t="shared" si="15"/>
        <v>4.2210844889810728</v>
      </c>
      <c r="H290" s="620"/>
      <c r="I290" s="620"/>
      <c r="J290" s="620"/>
      <c r="K290" s="620"/>
      <c r="L290" s="620"/>
    </row>
    <row r="291" spans="2:12" x14ac:dyDescent="0.2">
      <c r="B291" s="610"/>
      <c r="C291" s="614" t="s">
        <v>535</v>
      </c>
      <c r="D291" s="594">
        <v>0</v>
      </c>
      <c r="E291" s="612">
        <f t="shared" si="14"/>
        <v>0</v>
      </c>
      <c r="F291" s="612">
        <f>IF(SUM($D$29:$D$31)=0,0,D291/SUM($D$29:D$31)*100)</f>
        <v>0</v>
      </c>
      <c r="G291" s="595">
        <f t="shared" si="15"/>
        <v>0</v>
      </c>
      <c r="H291" s="620"/>
      <c r="I291" s="620"/>
      <c r="J291" s="620"/>
      <c r="K291" s="620"/>
      <c r="L291" s="620"/>
    </row>
    <row r="292" spans="2:12" x14ac:dyDescent="0.2">
      <c r="B292" s="610"/>
      <c r="C292" s="614" t="s">
        <v>536</v>
      </c>
      <c r="D292" s="594">
        <v>0</v>
      </c>
      <c r="E292" s="612">
        <f t="shared" si="14"/>
        <v>0</v>
      </c>
      <c r="F292" s="612">
        <f>IF(SUM($D$29:$D$31)=0,0,D292/SUM($D$29:D$31)*100)</f>
        <v>0</v>
      </c>
      <c r="G292" s="595">
        <f t="shared" si="15"/>
        <v>0</v>
      </c>
      <c r="H292" s="620"/>
      <c r="I292" s="620"/>
      <c r="J292" s="620"/>
      <c r="K292" s="620"/>
      <c r="L292" s="620"/>
    </row>
    <row r="293" spans="2:12" x14ac:dyDescent="0.2">
      <c r="B293" s="610"/>
      <c r="C293" s="614" t="s">
        <v>537</v>
      </c>
      <c r="D293" s="594">
        <v>0</v>
      </c>
      <c r="E293" s="612">
        <f t="shared" si="14"/>
        <v>0</v>
      </c>
      <c r="F293" s="612">
        <f>IF(SUM($D$29:$D$31)=0,0,D293/SUM($D$29:D$31)*100)</f>
        <v>0</v>
      </c>
      <c r="G293" s="595">
        <f t="shared" si="15"/>
        <v>0</v>
      </c>
      <c r="H293" s="620"/>
      <c r="I293" s="620"/>
      <c r="J293" s="620"/>
      <c r="K293" s="620"/>
      <c r="L293" s="620"/>
    </row>
    <row r="294" spans="2:12" x14ac:dyDescent="0.2">
      <c r="B294" s="610"/>
      <c r="C294" s="614" t="s">
        <v>538</v>
      </c>
      <c r="D294" s="594">
        <v>0</v>
      </c>
      <c r="E294" s="612">
        <f t="shared" si="14"/>
        <v>0</v>
      </c>
      <c r="F294" s="612">
        <f>IF(SUM($D$29:$D$31)=0,0,D294/SUM($D$29:D$31)*100)</f>
        <v>0</v>
      </c>
      <c r="G294" s="595">
        <f t="shared" si="15"/>
        <v>0</v>
      </c>
      <c r="H294" s="620"/>
      <c r="I294" s="620"/>
      <c r="J294" s="620"/>
      <c r="K294" s="620"/>
      <c r="L294" s="620"/>
    </row>
    <row r="295" spans="2:12" x14ac:dyDescent="0.2">
      <c r="B295" s="610"/>
      <c r="C295" s="614" t="s">
        <v>539</v>
      </c>
      <c r="D295" s="594">
        <v>0</v>
      </c>
      <c r="E295" s="612">
        <f t="shared" si="14"/>
        <v>0</v>
      </c>
      <c r="F295" s="612">
        <f>IF(SUM($D$29:$D$31)=0,0,D295/SUM($D$29:D$31)*100)</f>
        <v>0</v>
      </c>
      <c r="G295" s="595">
        <f t="shared" si="15"/>
        <v>0</v>
      </c>
      <c r="H295" s="620"/>
      <c r="I295" s="620"/>
      <c r="J295" s="620"/>
      <c r="K295" s="620"/>
      <c r="L295" s="620"/>
    </row>
    <row r="296" spans="2:12" x14ac:dyDescent="0.2">
      <c r="B296" s="610"/>
      <c r="C296" s="614" t="s">
        <v>540</v>
      </c>
      <c r="D296" s="594">
        <v>0</v>
      </c>
      <c r="E296" s="612">
        <f t="shared" si="14"/>
        <v>0</v>
      </c>
      <c r="F296" s="612">
        <f>IF(SUM($D$29:$D$31)=0,0,D296/SUM($D$29:D$31)*100)</f>
        <v>0</v>
      </c>
      <c r="G296" s="595">
        <f t="shared" si="15"/>
        <v>0</v>
      </c>
      <c r="H296" s="620"/>
      <c r="I296" s="620"/>
      <c r="J296" s="620"/>
      <c r="K296" s="620"/>
      <c r="L296" s="620"/>
    </row>
    <row r="297" spans="2:12" x14ac:dyDescent="0.2">
      <c r="B297" s="610"/>
      <c r="C297" s="614" t="s">
        <v>541</v>
      </c>
      <c r="D297" s="594">
        <v>0</v>
      </c>
      <c r="E297" s="612">
        <f t="shared" si="14"/>
        <v>0</v>
      </c>
      <c r="F297" s="612">
        <f>IF(SUM($D$29:$D$31)=0,0,D297/SUM($D$29:D$31)*100)</f>
        <v>0</v>
      </c>
      <c r="G297" s="595">
        <f t="shared" si="15"/>
        <v>0</v>
      </c>
      <c r="H297" s="620"/>
      <c r="I297" s="620"/>
      <c r="J297" s="620"/>
      <c r="K297" s="620"/>
      <c r="L297" s="620"/>
    </row>
    <row r="298" spans="2:12" x14ac:dyDescent="0.2">
      <c r="B298" s="610"/>
      <c r="C298" s="614" t="s">
        <v>542</v>
      </c>
      <c r="D298" s="594">
        <v>0</v>
      </c>
      <c r="E298" s="612">
        <f t="shared" si="14"/>
        <v>0</v>
      </c>
      <c r="F298" s="612">
        <f>IF(SUM($D$29:$D$31)=0,0,D298/SUM($D$29:D$31)*100)</f>
        <v>0</v>
      </c>
      <c r="G298" s="595">
        <f t="shared" si="15"/>
        <v>0</v>
      </c>
      <c r="H298" s="620"/>
      <c r="I298" s="620"/>
      <c r="J298" s="620"/>
      <c r="K298" s="620"/>
      <c r="L298" s="620"/>
    </row>
    <row r="299" spans="2:12" x14ac:dyDescent="0.2">
      <c r="B299" s="610"/>
      <c r="C299" s="614" t="s">
        <v>543</v>
      </c>
      <c r="D299" s="594">
        <v>1</v>
      </c>
      <c r="E299" s="612">
        <f t="shared" si="14"/>
        <v>0.14429880105113194</v>
      </c>
      <c r="F299" s="612">
        <f>IF(SUM($D$29:$D$31)=0,0,D299/SUM($D$29:D$31)*100)</f>
        <v>0.32926145135273677</v>
      </c>
      <c r="G299" s="595">
        <f t="shared" si="15"/>
        <v>0.65675672434492482</v>
      </c>
      <c r="H299" s="620"/>
      <c r="I299" s="620"/>
      <c r="J299" s="620"/>
      <c r="K299" s="620"/>
      <c r="L299" s="620"/>
    </row>
    <row r="300" spans="2:12" x14ac:dyDescent="0.2">
      <c r="B300" s="610"/>
      <c r="C300" s="614" t="s">
        <v>544</v>
      </c>
      <c r="D300" s="594">
        <v>0</v>
      </c>
      <c r="E300" s="612">
        <f t="shared" si="14"/>
        <v>0</v>
      </c>
      <c r="F300" s="612">
        <f>IF(SUM($D$29:$D$31)=0,0,D300/SUM($D$29:D$31)*100)</f>
        <v>0</v>
      </c>
      <c r="G300" s="595">
        <f t="shared" si="15"/>
        <v>0</v>
      </c>
      <c r="H300" s="620"/>
      <c r="I300" s="620"/>
      <c r="J300" s="620"/>
      <c r="K300" s="620"/>
      <c r="L300" s="620"/>
    </row>
    <row r="301" spans="2:12" x14ac:dyDescent="0.2">
      <c r="B301" s="610"/>
      <c r="C301" s="614" t="s">
        <v>545</v>
      </c>
      <c r="D301" s="594">
        <v>0</v>
      </c>
      <c r="E301" s="612">
        <f t="shared" si="14"/>
        <v>0</v>
      </c>
      <c r="F301" s="612">
        <f>IF(SUM($D$29:$D$31)=0,0,D301/SUM($D$29:D$31)*100)</f>
        <v>0</v>
      </c>
      <c r="G301" s="595">
        <f t="shared" si="15"/>
        <v>0</v>
      </c>
      <c r="H301" s="620"/>
      <c r="I301" s="620"/>
      <c r="J301" s="620"/>
      <c r="K301" s="620"/>
      <c r="L301" s="620"/>
    </row>
    <row r="302" spans="2:12" x14ac:dyDescent="0.2">
      <c r="B302" s="610"/>
      <c r="C302" s="614" t="s">
        <v>546</v>
      </c>
      <c r="D302" s="594">
        <v>0</v>
      </c>
      <c r="E302" s="612">
        <f t="shared" si="14"/>
        <v>0</v>
      </c>
      <c r="F302" s="612">
        <f>IF(SUM($D$29:$D$31)=0,0,D302/SUM($D$29:D$31)*100)</f>
        <v>0</v>
      </c>
      <c r="G302" s="595">
        <f t="shared" si="15"/>
        <v>0</v>
      </c>
      <c r="H302" s="620"/>
      <c r="I302" s="620"/>
      <c r="J302" s="620"/>
      <c r="K302" s="620"/>
      <c r="L302" s="620"/>
    </row>
    <row r="303" spans="2:12" x14ac:dyDescent="0.2">
      <c r="B303" s="615"/>
      <c r="C303" s="616" t="s">
        <v>547</v>
      </c>
      <c r="D303" s="617">
        <v>0</v>
      </c>
      <c r="E303" s="618">
        <f t="shared" si="14"/>
        <v>0</v>
      </c>
      <c r="F303" s="618">
        <f>IF(SUM($D$29:$D$31)=0,0,D303/SUM($D$29:D$31)*100)</f>
        <v>0</v>
      </c>
      <c r="G303" s="598">
        <f t="shared" si="15"/>
        <v>0</v>
      </c>
      <c r="H303" s="620"/>
      <c r="I303" s="620"/>
      <c r="J303" s="620"/>
      <c r="K303" s="620"/>
      <c r="L303" s="620"/>
    </row>
    <row r="304" spans="2:12" x14ac:dyDescent="0.2">
      <c r="D304" s="601"/>
      <c r="H304" s="620"/>
      <c r="I304" s="620"/>
      <c r="J304" s="620"/>
      <c r="K304" s="620"/>
      <c r="L304" s="620"/>
    </row>
    <row r="305" spans="2:12" x14ac:dyDescent="0.2">
      <c r="D305" s="601"/>
      <c r="H305" s="620"/>
      <c r="I305" s="620"/>
      <c r="J305" s="620"/>
      <c r="K305" s="620"/>
      <c r="L305" s="620"/>
    </row>
    <row r="306" spans="2:12" x14ac:dyDescent="0.2">
      <c r="D306" s="601"/>
      <c r="H306" s="620"/>
      <c r="I306" s="620"/>
      <c r="J306" s="620"/>
      <c r="K306" s="620"/>
      <c r="L306" s="620"/>
    </row>
    <row r="307" spans="2:12" x14ac:dyDescent="0.2">
      <c r="B307" s="587" t="s">
        <v>549</v>
      </c>
      <c r="D307" s="601"/>
      <c r="H307" s="620"/>
      <c r="I307" s="620"/>
      <c r="J307" s="620"/>
      <c r="K307" s="620"/>
      <c r="L307" s="620"/>
    </row>
    <row r="308" spans="2:12" x14ac:dyDescent="0.2">
      <c r="B308" s="587"/>
      <c r="D308" s="601"/>
      <c r="H308" s="620"/>
      <c r="I308" s="620"/>
      <c r="J308" s="620"/>
      <c r="K308" s="620"/>
      <c r="L308" s="620"/>
    </row>
    <row r="309" spans="2:12" ht="38.25" x14ac:dyDescent="0.2">
      <c r="B309" s="603"/>
      <c r="C309" s="604" t="s">
        <v>512</v>
      </c>
      <c r="D309" s="605" t="s">
        <v>513</v>
      </c>
      <c r="E309" s="605" t="s">
        <v>514</v>
      </c>
      <c r="F309" s="605" t="s">
        <v>515</v>
      </c>
      <c r="G309" s="606" t="s">
        <v>516</v>
      </c>
    </row>
    <row r="310" spans="2:12" x14ac:dyDescent="0.2">
      <c r="B310" s="607" t="s">
        <v>501</v>
      </c>
      <c r="C310" s="608" t="s">
        <v>517</v>
      </c>
      <c r="D310" s="592">
        <v>0</v>
      </c>
      <c r="E310" s="609">
        <f>IF($C$4=0,0,D310/$C$4*100)</f>
        <v>0</v>
      </c>
      <c r="F310" s="609">
        <f>IF(SUM($D$14:$D$16)=0,0,D310/SUM($D$14:D$16)*100)</f>
        <v>0</v>
      </c>
      <c r="G310" s="593">
        <f>IF($D$16=0,0,D310/$D$16*100)</f>
        <v>0</v>
      </c>
    </row>
    <row r="311" spans="2:12" x14ac:dyDescent="0.2">
      <c r="B311" s="610"/>
      <c r="C311" s="611" t="s">
        <v>753</v>
      </c>
      <c r="D311" s="594">
        <v>0</v>
      </c>
      <c r="E311" s="612">
        <f t="shared" ref="E311:E341" si="16">IF($C$4=0,0,D311/$C$4*100)</f>
        <v>0</v>
      </c>
      <c r="F311" s="612">
        <f>IF(SUM($D$14:$D$16)=0,0,D311/SUM($D$14:D$16)*100)</f>
        <v>0</v>
      </c>
      <c r="G311" s="595">
        <f>IF($D$16=0,0,D311/$D$16*100)</f>
        <v>0</v>
      </c>
    </row>
    <row r="312" spans="2:12" x14ac:dyDescent="0.2">
      <c r="B312" s="610"/>
      <c r="C312" s="613" t="s">
        <v>518</v>
      </c>
      <c r="D312" s="594">
        <v>1.1627719999999999</v>
      </c>
      <c r="E312" s="612">
        <f t="shared" si="16"/>
        <v>0.1112533382342623</v>
      </c>
      <c r="F312" s="612">
        <f>IF(SUM($D$14:$D$16)=0,0,D312/SUM($D$14:D$16)*100)</f>
        <v>0.15882794328549749</v>
      </c>
      <c r="G312" s="595">
        <f t="shared" ref="G312:G341" si="17">IF($D$16=0,0,D312/$D$16*100)</f>
        <v>1.0642921628124671</v>
      </c>
    </row>
    <row r="313" spans="2:12" x14ac:dyDescent="0.2">
      <c r="B313" s="610"/>
      <c r="C313" s="613" t="s">
        <v>519</v>
      </c>
      <c r="D313" s="594">
        <v>23.582716000000001</v>
      </c>
      <c r="E313" s="612">
        <f t="shared" si="16"/>
        <v>2.2563803390781256</v>
      </c>
      <c r="F313" s="612">
        <f>IF(SUM($D$14:$D$16)=0,0,D313/SUM($D$14:D$16)*100)</f>
        <v>3.2212628781618369</v>
      </c>
      <c r="G313" s="595">
        <f t="shared" si="17"/>
        <v>21.585400935550716</v>
      </c>
    </row>
    <row r="314" spans="2:12" x14ac:dyDescent="0.2">
      <c r="B314" s="610"/>
      <c r="C314" s="613" t="s">
        <v>520</v>
      </c>
      <c r="D314" s="594">
        <v>14.838732</v>
      </c>
      <c r="E314" s="612">
        <f t="shared" si="16"/>
        <v>1.4197611140993864</v>
      </c>
      <c r="F314" s="612">
        <f>IF(SUM($D$14:$D$16)=0,0,D314/SUM($D$14:D$16)*100)</f>
        <v>2.0268851370042427</v>
      </c>
      <c r="G314" s="595">
        <f t="shared" si="17"/>
        <v>13.581980107600259</v>
      </c>
    </row>
    <row r="315" spans="2:12" x14ac:dyDescent="0.2">
      <c r="B315" s="610"/>
      <c r="C315" s="613" t="s">
        <v>521</v>
      </c>
      <c r="D315" s="594">
        <v>9.4527719999999995</v>
      </c>
      <c r="E315" s="612">
        <f t="shared" si="16"/>
        <v>0.90443564221306016</v>
      </c>
      <c r="F315" s="612">
        <f>IF(SUM($D$14:$D$16)=0,0,D315/SUM($D$14:D$16)*100)</f>
        <v>1.2911940905927721</v>
      </c>
      <c r="G315" s="595">
        <f t="shared" si="17"/>
        <v>8.6521787215835353</v>
      </c>
    </row>
    <row r="316" spans="2:12" x14ac:dyDescent="0.2">
      <c r="B316" s="610"/>
      <c r="C316" s="613" t="s">
        <v>522</v>
      </c>
      <c r="D316" s="594">
        <v>30.743698999999999</v>
      </c>
      <c r="E316" s="612">
        <f t="shared" si="16"/>
        <v>2.9415389632871727</v>
      </c>
      <c r="F316" s="612">
        <f>IF(SUM($D$14:$D$16)=0,0,D316/SUM($D$14:D$16)*100)</f>
        <v>4.1994118203383</v>
      </c>
      <c r="G316" s="595">
        <f t="shared" si="17"/>
        <v>28.139891484801392</v>
      </c>
    </row>
    <row r="317" spans="2:12" x14ac:dyDescent="0.2">
      <c r="B317" s="610"/>
      <c r="C317" s="613" t="s">
        <v>523</v>
      </c>
      <c r="D317" s="594">
        <v>0</v>
      </c>
      <c r="E317" s="612">
        <f t="shared" si="16"/>
        <v>0</v>
      </c>
      <c r="F317" s="612">
        <f>IF(SUM($D$14:$D$16)=0,0,D317/SUM($D$14:D$16)*100)</f>
        <v>0</v>
      </c>
      <c r="G317" s="595">
        <f t="shared" si="17"/>
        <v>0</v>
      </c>
    </row>
    <row r="318" spans="2:12" x14ac:dyDescent="0.2">
      <c r="B318" s="610"/>
      <c r="C318" s="613" t="s">
        <v>524</v>
      </c>
      <c r="D318" s="594">
        <v>4.6997289999999996</v>
      </c>
      <c r="E318" s="612">
        <f t="shared" si="16"/>
        <v>0.44966729508998443</v>
      </c>
      <c r="F318" s="612">
        <f>IF(SUM($D$14:$D$16)=0,0,D318/SUM($D$14:D$16)*100)</f>
        <v>0.64195585296963453</v>
      </c>
      <c r="G318" s="595">
        <f t="shared" si="17"/>
        <v>4.3016900493325201</v>
      </c>
    </row>
    <row r="319" spans="2:12" x14ac:dyDescent="0.2">
      <c r="B319" s="610"/>
      <c r="C319" s="613" t="s">
        <v>525</v>
      </c>
      <c r="D319" s="594">
        <v>10.195769</v>
      </c>
      <c r="E319" s="612">
        <f t="shared" si="16"/>
        <v>0.97552515636376391</v>
      </c>
      <c r="F319" s="612">
        <f>IF(SUM($D$14:$D$16)=0,0,D319/SUM($D$14:D$16)*100)</f>
        <v>1.3926831919619957</v>
      </c>
      <c r="G319" s="595">
        <f t="shared" si="17"/>
        <v>9.3322483174227671</v>
      </c>
    </row>
    <row r="320" spans="2:12" x14ac:dyDescent="0.2">
      <c r="B320" s="610"/>
      <c r="C320" s="613" t="s">
        <v>526</v>
      </c>
      <c r="D320" s="594">
        <v>21.710507</v>
      </c>
      <c r="E320" s="612">
        <f t="shared" si="16"/>
        <v>2.0772484876728368</v>
      </c>
      <c r="F320" s="612">
        <f>IF(SUM($D$14:$D$16)=0,0,D320/SUM($D$14:D$16)*100)</f>
        <v>2.9655299357874085</v>
      </c>
      <c r="G320" s="595">
        <f t="shared" si="17"/>
        <v>19.871756845525358</v>
      </c>
    </row>
    <row r="321" spans="2:7" x14ac:dyDescent="0.2">
      <c r="B321" s="610"/>
      <c r="C321" s="613" t="s">
        <v>527</v>
      </c>
      <c r="D321" s="594">
        <v>2.2064720000000002</v>
      </c>
      <c r="E321" s="612">
        <f t="shared" si="16"/>
        <v>0.2111139378316895</v>
      </c>
      <c r="F321" s="612">
        <f>IF(SUM($D$14:$D$16)=0,0,D321/SUM($D$14:D$16)*100)</f>
        <v>0.30139133869497914</v>
      </c>
      <c r="G321" s="595">
        <f t="shared" si="17"/>
        <v>2.0195970121959856</v>
      </c>
    </row>
    <row r="322" spans="2:7" x14ac:dyDescent="0.2">
      <c r="B322" s="610"/>
      <c r="C322" s="614" t="s">
        <v>528</v>
      </c>
      <c r="D322" s="594">
        <v>0</v>
      </c>
      <c r="E322" s="612">
        <f t="shared" si="16"/>
        <v>0</v>
      </c>
      <c r="F322" s="612">
        <f>IF(SUM($D$14:$D$16)=0,0,D322/SUM($D$14:D$16)*100)</f>
        <v>0</v>
      </c>
      <c r="G322" s="595">
        <f t="shared" si="17"/>
        <v>0</v>
      </c>
    </row>
    <row r="323" spans="2:7" x14ac:dyDescent="0.2">
      <c r="B323" s="610"/>
      <c r="C323" s="614" t="s">
        <v>529</v>
      </c>
      <c r="D323" s="594">
        <v>0</v>
      </c>
      <c r="E323" s="612">
        <f t="shared" si="16"/>
        <v>0</v>
      </c>
      <c r="F323" s="612">
        <f>IF(SUM($D$14:$D$16)=0,0,D323/SUM($D$14:D$16)*100)</f>
        <v>0</v>
      </c>
      <c r="G323" s="595">
        <f t="shared" si="17"/>
        <v>0</v>
      </c>
    </row>
    <row r="324" spans="2:7" x14ac:dyDescent="0.2">
      <c r="B324" s="610"/>
      <c r="C324" s="614" t="s">
        <v>530</v>
      </c>
      <c r="D324" s="594">
        <v>0</v>
      </c>
      <c r="E324" s="612">
        <f t="shared" si="16"/>
        <v>0</v>
      </c>
      <c r="F324" s="612">
        <f>IF(SUM($D$14:$D$16)=0,0,D324/SUM($D$14:D$16)*100)</f>
        <v>0</v>
      </c>
      <c r="G324" s="595">
        <f t="shared" si="17"/>
        <v>0</v>
      </c>
    </row>
    <row r="325" spans="2:7" x14ac:dyDescent="0.2">
      <c r="B325" s="610"/>
      <c r="C325" s="614" t="s">
        <v>531</v>
      </c>
      <c r="D325" s="594">
        <v>0</v>
      </c>
      <c r="E325" s="612">
        <f t="shared" si="16"/>
        <v>0</v>
      </c>
      <c r="F325" s="612">
        <f>IF(SUM($D$14:$D$16)=0,0,D325/SUM($D$14:D$16)*100)</f>
        <v>0</v>
      </c>
      <c r="G325" s="595">
        <f t="shared" si="17"/>
        <v>0</v>
      </c>
    </row>
    <row r="326" spans="2:7" x14ac:dyDescent="0.2">
      <c r="B326" s="610"/>
      <c r="C326" s="614" t="s">
        <v>532</v>
      </c>
      <c r="D326" s="594">
        <v>45.261547999999998</v>
      </c>
      <c r="E326" s="612">
        <f t="shared" si="16"/>
        <v>4.330598181458015</v>
      </c>
      <c r="F326" s="612">
        <f>IF(SUM($D$14:$D$16)=0,0,D326/SUM($D$14:D$16)*100)</f>
        <v>6.182466191788091</v>
      </c>
      <c r="G326" s="595">
        <f t="shared" si="17"/>
        <v>41.428165464218516</v>
      </c>
    </row>
    <row r="327" spans="2:7" x14ac:dyDescent="0.2">
      <c r="B327" s="610"/>
      <c r="C327" s="614" t="s">
        <v>533</v>
      </c>
      <c r="D327" s="594">
        <v>0</v>
      </c>
      <c r="E327" s="612">
        <f t="shared" si="16"/>
        <v>0</v>
      </c>
      <c r="F327" s="612">
        <f>IF(SUM($D$14:$D$16)=0,0,D327/SUM($D$14:D$16)*100)</f>
        <v>0</v>
      </c>
      <c r="G327" s="595">
        <f t="shared" si="17"/>
        <v>0</v>
      </c>
    </row>
    <row r="328" spans="2:7" x14ac:dyDescent="0.2">
      <c r="B328" s="610"/>
      <c r="C328" s="614" t="s">
        <v>534</v>
      </c>
      <c r="D328" s="594">
        <v>29.332737999999999</v>
      </c>
      <c r="E328" s="612">
        <f t="shared" si="16"/>
        <v>2.8065390481117531</v>
      </c>
      <c r="F328" s="612">
        <f>IF(SUM($D$14:$D$16)=0,0,D328/SUM($D$14:D$16)*100)</f>
        <v>4.0066826922839196</v>
      </c>
      <c r="G328" s="595">
        <f t="shared" si="17"/>
        <v>26.848430446580622</v>
      </c>
    </row>
    <row r="329" spans="2:7" x14ac:dyDescent="0.2">
      <c r="B329" s="610"/>
      <c r="C329" s="614" t="s">
        <v>535</v>
      </c>
      <c r="D329" s="594">
        <v>0</v>
      </c>
      <c r="E329" s="612">
        <f t="shared" si="16"/>
        <v>0</v>
      </c>
      <c r="F329" s="612">
        <f>IF(SUM($D$14:$D$16)=0,0,D329/SUM($D$14:D$16)*100)</f>
        <v>0</v>
      </c>
      <c r="G329" s="595">
        <f t="shared" si="17"/>
        <v>0</v>
      </c>
    </row>
    <row r="330" spans="2:7" x14ac:dyDescent="0.2">
      <c r="B330" s="610"/>
      <c r="C330" s="614" t="s">
        <v>536</v>
      </c>
      <c r="D330" s="594">
        <v>3.820729</v>
      </c>
      <c r="E330" s="612">
        <f t="shared" si="16"/>
        <v>0.36556509422178629</v>
      </c>
      <c r="F330" s="612">
        <f>IF(SUM($D$14:$D$16)=0,0,D330/SUM($D$14:D$16)*100)</f>
        <v>0.52188952685587164</v>
      </c>
      <c r="G330" s="595">
        <f t="shared" si="17"/>
        <v>3.4971360945484711</v>
      </c>
    </row>
    <row r="331" spans="2:7" x14ac:dyDescent="0.2">
      <c r="B331" s="610"/>
      <c r="C331" s="614" t="s">
        <v>537</v>
      </c>
      <c r="D331" s="594">
        <v>8.9679500000000001</v>
      </c>
      <c r="E331" s="612">
        <f t="shared" si="16"/>
        <v>0.85804815958584557</v>
      </c>
      <c r="F331" s="612">
        <f>IF(SUM($D$14:$D$16)=0,0,D331/SUM($D$14:D$16)*100)</f>
        <v>1.224970203949852</v>
      </c>
      <c r="G331" s="595">
        <f t="shared" si="17"/>
        <v>8.208418246650302</v>
      </c>
    </row>
    <row r="332" spans="2:7" x14ac:dyDescent="0.2">
      <c r="B332" s="610"/>
      <c r="C332" s="614" t="s">
        <v>538</v>
      </c>
      <c r="D332" s="594">
        <v>25.891597999999998</v>
      </c>
      <c r="E332" s="612">
        <f t="shared" si="16"/>
        <v>2.4772928052271208</v>
      </c>
      <c r="F332" s="612">
        <f>IF(SUM($D$14:$D$16)=0,0,D332/SUM($D$14:D$16)*100)</f>
        <v>3.5366428317115486</v>
      </c>
      <c r="G332" s="595">
        <f t="shared" si="17"/>
        <v>23.6987344329679</v>
      </c>
    </row>
    <row r="333" spans="2:7" x14ac:dyDescent="0.2">
      <c r="B333" s="610"/>
      <c r="C333" s="614" t="s">
        <v>539</v>
      </c>
      <c r="D333" s="594">
        <v>0</v>
      </c>
      <c r="E333" s="612">
        <f t="shared" si="16"/>
        <v>0</v>
      </c>
      <c r="F333" s="612">
        <f>IF(SUM($D$14:$D$16)=0,0,D333/SUM($D$14:D$16)*100)</f>
        <v>0</v>
      </c>
      <c r="G333" s="595">
        <f t="shared" si="17"/>
        <v>0</v>
      </c>
    </row>
    <row r="334" spans="2:7" x14ac:dyDescent="0.2">
      <c r="B334" s="610"/>
      <c r="C334" s="614" t="s">
        <v>540</v>
      </c>
      <c r="D334" s="594">
        <v>0</v>
      </c>
      <c r="E334" s="612">
        <f t="shared" si="16"/>
        <v>0</v>
      </c>
      <c r="F334" s="612">
        <f>IF(SUM($D$14:$D$16)=0,0,D334/SUM($D$14:D$16)*100)</f>
        <v>0</v>
      </c>
      <c r="G334" s="595">
        <f t="shared" si="17"/>
        <v>0</v>
      </c>
    </row>
    <row r="335" spans="2:7" x14ac:dyDescent="0.2">
      <c r="B335" s="610"/>
      <c r="C335" s="614" t="s">
        <v>541</v>
      </c>
      <c r="D335" s="594">
        <v>0</v>
      </c>
      <c r="E335" s="612">
        <f t="shared" si="16"/>
        <v>0</v>
      </c>
      <c r="F335" s="612">
        <f>IF(SUM($D$14:$D$16)=0,0,D335/SUM($D$14:D$16)*100)</f>
        <v>0</v>
      </c>
      <c r="G335" s="595">
        <f t="shared" si="17"/>
        <v>0</v>
      </c>
    </row>
    <row r="336" spans="2:7" x14ac:dyDescent="0.2">
      <c r="B336" s="610"/>
      <c r="C336" s="614" t="s">
        <v>542</v>
      </c>
      <c r="D336" s="594">
        <v>0</v>
      </c>
      <c r="E336" s="612">
        <f t="shared" si="16"/>
        <v>0</v>
      </c>
      <c r="F336" s="612">
        <f>IF(SUM($D$14:$D$16)=0,0,D336/SUM($D$14:D$16)*100)</f>
        <v>0</v>
      </c>
      <c r="G336" s="595">
        <f t="shared" si="17"/>
        <v>0</v>
      </c>
    </row>
    <row r="337" spans="2:7" x14ac:dyDescent="0.2">
      <c r="B337" s="610"/>
      <c r="C337" s="614" t="s">
        <v>543</v>
      </c>
      <c r="D337" s="594">
        <v>35.918861999999997</v>
      </c>
      <c r="E337" s="612">
        <f t="shared" si="16"/>
        <v>3.4366955027088641</v>
      </c>
      <c r="F337" s="612">
        <f>IF(SUM($D$14:$D$16)=0,0,D337/SUM($D$14:D$16)*100)</f>
        <v>4.9063092133415758</v>
      </c>
      <c r="G337" s="595">
        <f t="shared" si="17"/>
        <v>32.876749116544381</v>
      </c>
    </row>
    <row r="338" spans="2:7" x14ac:dyDescent="0.2">
      <c r="B338" s="610"/>
      <c r="C338" s="614" t="s">
        <v>544</v>
      </c>
      <c r="D338" s="594">
        <v>33.430047999999999</v>
      </c>
      <c r="E338" s="612">
        <f t="shared" si="16"/>
        <v>3.1985672490665618</v>
      </c>
      <c r="F338" s="612">
        <f>IF(SUM($D$14:$D$16)=0,0,D338/SUM($D$14:D$16)*100)</f>
        <v>4.5663515872204172</v>
      </c>
      <c r="G338" s="595">
        <f t="shared" si="17"/>
        <v>30.598722783868716</v>
      </c>
    </row>
    <row r="339" spans="2:7" x14ac:dyDescent="0.2">
      <c r="B339" s="610"/>
      <c r="C339" s="614" t="s">
        <v>545</v>
      </c>
      <c r="D339" s="594">
        <v>0</v>
      </c>
      <c r="E339" s="612">
        <f t="shared" si="16"/>
        <v>0</v>
      </c>
      <c r="F339" s="612">
        <f>IF(SUM($D$14:$D$16)=0,0,D339/SUM($D$14:D$16)*100)</f>
        <v>0</v>
      </c>
      <c r="G339" s="595">
        <f t="shared" si="17"/>
        <v>0</v>
      </c>
    </row>
    <row r="340" spans="2:7" x14ac:dyDescent="0.2">
      <c r="B340" s="610"/>
      <c r="C340" s="614" t="s">
        <v>546</v>
      </c>
      <c r="D340" s="594">
        <v>0</v>
      </c>
      <c r="E340" s="612">
        <f t="shared" si="16"/>
        <v>0</v>
      </c>
      <c r="F340" s="612">
        <f>IF(SUM($D$14:$D$16)=0,0,D340/SUM($D$14:D$16)*100)</f>
        <v>0</v>
      </c>
      <c r="G340" s="595">
        <f t="shared" si="17"/>
        <v>0</v>
      </c>
    </row>
    <row r="341" spans="2:7" x14ac:dyDescent="0.2">
      <c r="B341" s="615"/>
      <c r="C341" s="616" t="s">
        <v>547</v>
      </c>
      <c r="D341" s="617">
        <v>1.68428</v>
      </c>
      <c r="E341" s="618">
        <f t="shared" si="16"/>
        <v>0.16115091567495893</v>
      </c>
      <c r="F341" s="618">
        <f>IF(SUM($D$14:$D$16)=0,0,D341/SUM($D$14:D$16)*100)</f>
        <v>0.23006292576437837</v>
      </c>
      <c r="G341" s="598">
        <f t="shared" si="17"/>
        <v>1.5416315528597027</v>
      </c>
    </row>
    <row r="342" spans="2:7" x14ac:dyDescent="0.2">
      <c r="D342" s="601"/>
      <c r="E342" s="602"/>
      <c r="F342" s="602"/>
      <c r="G342" s="602"/>
    </row>
    <row r="343" spans="2:7" x14ac:dyDescent="0.2">
      <c r="B343" s="607" t="s">
        <v>20</v>
      </c>
      <c r="C343" s="608" t="s">
        <v>517</v>
      </c>
      <c r="D343" s="592">
        <v>0</v>
      </c>
      <c r="E343" s="609">
        <f>IF($C$5=0,0,D343/$C$5*100)</f>
        <v>0</v>
      </c>
      <c r="F343" s="609">
        <f>IF(SUM($D$19:$D$21)=0,0,D343/SUM($D$19:D$21)*100)</f>
        <v>0</v>
      </c>
      <c r="G343" s="593">
        <f>IF($D$21=0,0,D343/$D$21*100)</f>
        <v>0</v>
      </c>
    </row>
    <row r="344" spans="2:7" x14ac:dyDescent="0.2">
      <c r="B344" s="610"/>
      <c r="C344" s="611" t="s">
        <v>753</v>
      </c>
      <c r="D344" s="594">
        <v>0</v>
      </c>
      <c r="E344" s="612">
        <f t="shared" ref="E344:E374" si="18">IF($C$5=0,0,D344/$C$5*100)</f>
        <v>0</v>
      </c>
      <c r="F344" s="612">
        <f>IF(SUM($D$19:$D$21)=0,0,D344/SUM($D$19:D$21)*100)</f>
        <v>0</v>
      </c>
      <c r="G344" s="595">
        <f t="shared" ref="G344:G374" si="19">IF($D$21=0,0,D344/$D$21*100)</f>
        <v>0</v>
      </c>
    </row>
    <row r="345" spans="2:7" x14ac:dyDescent="0.2">
      <c r="B345" s="610"/>
      <c r="C345" s="613" t="s">
        <v>518</v>
      </c>
      <c r="D345" s="594">
        <v>2.2364579999999998</v>
      </c>
      <c r="E345" s="612">
        <f t="shared" si="18"/>
        <v>2.6879394417324369</v>
      </c>
      <c r="F345" s="612">
        <f>IF(SUM($D$19:$D$21)=0,0,D345/SUM($D$19:D$21)*100)</f>
        <v>3.1988826685873573</v>
      </c>
      <c r="G345" s="595">
        <f t="shared" si="19"/>
        <v>41.851884773693349</v>
      </c>
    </row>
    <row r="346" spans="2:7" x14ac:dyDescent="0.2">
      <c r="B346" s="610"/>
      <c r="C346" s="613" t="s">
        <v>519</v>
      </c>
      <c r="D346" s="594">
        <v>0</v>
      </c>
      <c r="E346" s="612">
        <f t="shared" si="18"/>
        <v>0</v>
      </c>
      <c r="F346" s="612">
        <f>IF(SUM($D$19:$D$21)=0,0,D346/SUM($D$19:D$21)*100)</f>
        <v>0</v>
      </c>
      <c r="G346" s="595">
        <f t="shared" si="19"/>
        <v>0</v>
      </c>
    </row>
    <row r="347" spans="2:7" x14ac:dyDescent="0.2">
      <c r="B347" s="610"/>
      <c r="C347" s="613" t="s">
        <v>520</v>
      </c>
      <c r="D347" s="594">
        <v>0</v>
      </c>
      <c r="E347" s="612">
        <f t="shared" si="18"/>
        <v>0</v>
      </c>
      <c r="F347" s="612">
        <f>IF(SUM($D$19:$D$21)=0,0,D347/SUM($D$19:D$21)*100)</f>
        <v>0</v>
      </c>
      <c r="G347" s="595">
        <f t="shared" si="19"/>
        <v>0</v>
      </c>
    </row>
    <row r="348" spans="2:7" x14ac:dyDescent="0.2">
      <c r="B348" s="610"/>
      <c r="C348" s="613" t="s">
        <v>521</v>
      </c>
      <c r="D348" s="594">
        <v>0</v>
      </c>
      <c r="E348" s="612">
        <f t="shared" si="18"/>
        <v>0</v>
      </c>
      <c r="F348" s="612">
        <f>IF(SUM($D$19:$D$21)=0,0,D348/SUM($D$19:D$21)*100)</f>
        <v>0</v>
      </c>
      <c r="G348" s="595">
        <f t="shared" si="19"/>
        <v>0</v>
      </c>
    </row>
    <row r="349" spans="2:7" x14ac:dyDescent="0.2">
      <c r="B349" s="610"/>
      <c r="C349" s="613" t="s">
        <v>522</v>
      </c>
      <c r="D349" s="594">
        <v>2.1044480000000001</v>
      </c>
      <c r="E349" s="612">
        <f t="shared" si="18"/>
        <v>2.5292801305792216</v>
      </c>
      <c r="F349" s="612">
        <f>IF(SUM($D$19:$D$21)=0,0,D349/SUM($D$19:D$21)*100)</f>
        <v>3.0100642328822307</v>
      </c>
      <c r="G349" s="595">
        <f t="shared" si="19"/>
        <v>39.381519889141423</v>
      </c>
    </row>
    <row r="350" spans="2:7" x14ac:dyDescent="0.2">
      <c r="B350" s="610"/>
      <c r="C350" s="613" t="s">
        <v>523</v>
      </c>
      <c r="D350" s="594">
        <v>0</v>
      </c>
      <c r="E350" s="612">
        <f t="shared" si="18"/>
        <v>0</v>
      </c>
      <c r="F350" s="612">
        <f>IF(SUM($D$19:$D$21)=0,0,D350/SUM($D$19:D$21)*100)</f>
        <v>0</v>
      </c>
      <c r="G350" s="595">
        <f t="shared" si="19"/>
        <v>0</v>
      </c>
    </row>
    <row r="351" spans="2:7" x14ac:dyDescent="0.2">
      <c r="B351" s="610"/>
      <c r="C351" s="613" t="s">
        <v>524</v>
      </c>
      <c r="D351" s="594">
        <v>0</v>
      </c>
      <c r="E351" s="612">
        <f t="shared" si="18"/>
        <v>0</v>
      </c>
      <c r="F351" s="612">
        <f>IF(SUM($D$19:$D$21)=0,0,D351/SUM($D$19:D$21)*100)</f>
        <v>0</v>
      </c>
      <c r="G351" s="595">
        <f t="shared" si="19"/>
        <v>0</v>
      </c>
    </row>
    <row r="352" spans="2:7" x14ac:dyDescent="0.2">
      <c r="B352" s="610"/>
      <c r="C352" s="613" t="s">
        <v>525</v>
      </c>
      <c r="D352" s="594">
        <v>0</v>
      </c>
      <c r="E352" s="612">
        <f t="shared" si="18"/>
        <v>0</v>
      </c>
      <c r="F352" s="612">
        <f>IF(SUM($D$19:$D$21)=0,0,D352/SUM($D$19:D$21)*100)</f>
        <v>0</v>
      </c>
      <c r="G352" s="595">
        <f t="shared" si="19"/>
        <v>0</v>
      </c>
    </row>
    <row r="353" spans="2:7" x14ac:dyDescent="0.2">
      <c r="B353" s="610"/>
      <c r="C353" s="613" t="s">
        <v>526</v>
      </c>
      <c r="D353" s="594">
        <v>1.042746</v>
      </c>
      <c r="E353" s="612">
        <f t="shared" si="18"/>
        <v>1.2532487089445596</v>
      </c>
      <c r="F353" s="612">
        <f>IF(SUM($D$19:$D$21)=0,0,D353/SUM($D$19:D$21)*100)</f>
        <v>1.4914754076038059</v>
      </c>
      <c r="G353" s="595">
        <f t="shared" si="19"/>
        <v>19.513393696742639</v>
      </c>
    </row>
    <row r="354" spans="2:7" x14ac:dyDescent="0.2">
      <c r="B354" s="610"/>
      <c r="C354" s="613" t="s">
        <v>527</v>
      </c>
      <c r="D354" s="594">
        <v>0</v>
      </c>
      <c r="E354" s="612">
        <f t="shared" si="18"/>
        <v>0</v>
      </c>
      <c r="F354" s="612">
        <f>IF(SUM($D$19:$D$21)=0,0,D354/SUM($D$19:D$21)*100)</f>
        <v>0</v>
      </c>
      <c r="G354" s="595">
        <f t="shared" si="19"/>
        <v>0</v>
      </c>
    </row>
    <row r="355" spans="2:7" x14ac:dyDescent="0.2">
      <c r="B355" s="610"/>
      <c r="C355" s="614" t="s">
        <v>528</v>
      </c>
      <c r="D355" s="594">
        <v>0</v>
      </c>
      <c r="E355" s="612">
        <f t="shared" si="18"/>
        <v>0</v>
      </c>
      <c r="F355" s="612">
        <f>IF(SUM($D$19:$D$21)=0,0,D355/SUM($D$19:D$21)*100)</f>
        <v>0</v>
      </c>
      <c r="G355" s="595">
        <f t="shared" si="19"/>
        <v>0</v>
      </c>
    </row>
    <row r="356" spans="2:7" x14ac:dyDescent="0.2">
      <c r="B356" s="610"/>
      <c r="C356" s="614" t="s">
        <v>529</v>
      </c>
      <c r="D356" s="594">
        <v>0</v>
      </c>
      <c r="E356" s="612">
        <f t="shared" si="18"/>
        <v>0</v>
      </c>
      <c r="F356" s="612">
        <f>IF(SUM($D$19:$D$21)=0,0,D356/SUM($D$19:D$21)*100)</f>
        <v>0</v>
      </c>
      <c r="G356" s="595">
        <f t="shared" si="19"/>
        <v>0</v>
      </c>
    </row>
    <row r="357" spans="2:7" x14ac:dyDescent="0.2">
      <c r="B357" s="610"/>
      <c r="C357" s="614" t="s">
        <v>530</v>
      </c>
      <c r="D357" s="594">
        <v>0</v>
      </c>
      <c r="E357" s="612">
        <f t="shared" si="18"/>
        <v>0</v>
      </c>
      <c r="F357" s="612">
        <f>IF(SUM($D$19:$D$21)=0,0,D357/SUM($D$19:D$21)*100)</f>
        <v>0</v>
      </c>
      <c r="G357" s="595">
        <f t="shared" si="19"/>
        <v>0</v>
      </c>
    </row>
    <row r="358" spans="2:7" x14ac:dyDescent="0.2">
      <c r="B358" s="610"/>
      <c r="C358" s="614" t="s">
        <v>531</v>
      </c>
      <c r="D358" s="594">
        <v>0</v>
      </c>
      <c r="E358" s="612">
        <f t="shared" si="18"/>
        <v>0</v>
      </c>
      <c r="F358" s="612">
        <f>IF(SUM($D$19:$D$21)=0,0,D358/SUM($D$19:D$21)*100)</f>
        <v>0</v>
      </c>
      <c r="G358" s="595">
        <f t="shared" si="19"/>
        <v>0</v>
      </c>
    </row>
    <row r="359" spans="2:7" x14ac:dyDescent="0.2">
      <c r="B359" s="610"/>
      <c r="C359" s="614" t="s">
        <v>532</v>
      </c>
      <c r="D359" s="594">
        <v>1.064541</v>
      </c>
      <c r="E359" s="612">
        <f t="shared" si="18"/>
        <v>1.2794435402950963</v>
      </c>
      <c r="F359" s="612">
        <f>IF(SUM($D$19:$D$21)=0,0,D359/SUM($D$19:D$21)*100)</f>
        <v>1.5226495444585386</v>
      </c>
      <c r="G359" s="595">
        <f t="shared" si="19"/>
        <v>19.921253727488867</v>
      </c>
    </row>
    <row r="360" spans="2:7" x14ac:dyDescent="0.2">
      <c r="B360" s="610"/>
      <c r="C360" s="614" t="s">
        <v>533</v>
      </c>
      <c r="D360" s="594">
        <v>0</v>
      </c>
      <c r="E360" s="612">
        <f t="shared" si="18"/>
        <v>0</v>
      </c>
      <c r="F360" s="612">
        <f>IF(SUM($D$19:$D$21)=0,0,D360/SUM($D$19:D$21)*100)</f>
        <v>0</v>
      </c>
      <c r="G360" s="595">
        <f t="shared" si="19"/>
        <v>0</v>
      </c>
    </row>
    <row r="361" spans="2:7" x14ac:dyDescent="0.2">
      <c r="B361" s="610"/>
      <c r="C361" s="614" t="s">
        <v>534</v>
      </c>
      <c r="D361" s="594">
        <v>0</v>
      </c>
      <c r="E361" s="612">
        <f t="shared" si="18"/>
        <v>0</v>
      </c>
      <c r="F361" s="612">
        <f>IF(SUM($D$19:$D$21)=0,0,D361/SUM($D$19:D$21)*100)</f>
        <v>0</v>
      </c>
      <c r="G361" s="595">
        <f t="shared" si="19"/>
        <v>0</v>
      </c>
    </row>
    <row r="362" spans="2:7" x14ac:dyDescent="0.2">
      <c r="B362" s="610"/>
      <c r="C362" s="614" t="s">
        <v>535</v>
      </c>
      <c r="D362" s="594">
        <v>0</v>
      </c>
      <c r="E362" s="612">
        <f t="shared" si="18"/>
        <v>0</v>
      </c>
      <c r="F362" s="612">
        <f>IF(SUM($D$19:$D$21)=0,0,D362/SUM($D$19:D$21)*100)</f>
        <v>0</v>
      </c>
      <c r="G362" s="595">
        <f t="shared" si="19"/>
        <v>0</v>
      </c>
    </row>
    <row r="363" spans="2:7" x14ac:dyDescent="0.2">
      <c r="B363" s="610"/>
      <c r="C363" s="614" t="s">
        <v>536</v>
      </c>
      <c r="D363" s="594">
        <v>0</v>
      </c>
      <c r="E363" s="612">
        <f t="shared" si="18"/>
        <v>0</v>
      </c>
      <c r="F363" s="612">
        <f>IF(SUM($D$19:$D$21)=0,0,D363/SUM($D$19:D$21)*100)</f>
        <v>0</v>
      </c>
      <c r="G363" s="595">
        <f t="shared" si="19"/>
        <v>0</v>
      </c>
    </row>
    <row r="364" spans="2:7" x14ac:dyDescent="0.2">
      <c r="B364" s="610"/>
      <c r="C364" s="614" t="s">
        <v>537</v>
      </c>
      <c r="D364" s="594">
        <v>0</v>
      </c>
      <c r="E364" s="612">
        <f t="shared" si="18"/>
        <v>0</v>
      </c>
      <c r="F364" s="612">
        <f>IF(SUM($D$19:$D$21)=0,0,D364/SUM($D$19:D$21)*100)</f>
        <v>0</v>
      </c>
      <c r="G364" s="595">
        <f t="shared" si="19"/>
        <v>0</v>
      </c>
    </row>
    <row r="365" spans="2:7" x14ac:dyDescent="0.2">
      <c r="B365" s="610"/>
      <c r="C365" s="614" t="s">
        <v>538</v>
      </c>
      <c r="D365" s="594">
        <v>0</v>
      </c>
      <c r="E365" s="612">
        <f t="shared" si="18"/>
        <v>0</v>
      </c>
      <c r="F365" s="612">
        <f>IF(SUM($D$19:$D$21)=0,0,D365/SUM($D$19:D$21)*100)</f>
        <v>0</v>
      </c>
      <c r="G365" s="595">
        <f t="shared" si="19"/>
        <v>0</v>
      </c>
    </row>
    <row r="366" spans="2:7" x14ac:dyDescent="0.2">
      <c r="B366" s="610"/>
      <c r="C366" s="614" t="s">
        <v>539</v>
      </c>
      <c r="D366" s="594">
        <v>0</v>
      </c>
      <c r="E366" s="612">
        <f t="shared" si="18"/>
        <v>0</v>
      </c>
      <c r="F366" s="612">
        <f>IF(SUM($D$19:$D$21)=0,0,D366/SUM($D$19:D$21)*100)</f>
        <v>0</v>
      </c>
      <c r="G366" s="595">
        <f t="shared" si="19"/>
        <v>0</v>
      </c>
    </row>
    <row r="367" spans="2:7" x14ac:dyDescent="0.2">
      <c r="B367" s="610"/>
      <c r="C367" s="614" t="s">
        <v>540</v>
      </c>
      <c r="D367" s="594">
        <v>0</v>
      </c>
      <c r="E367" s="612">
        <f t="shared" si="18"/>
        <v>0</v>
      </c>
      <c r="F367" s="612">
        <f>IF(SUM($D$19:$D$21)=0,0,D367/SUM($D$19:D$21)*100)</f>
        <v>0</v>
      </c>
      <c r="G367" s="595">
        <f t="shared" si="19"/>
        <v>0</v>
      </c>
    </row>
    <row r="368" spans="2:7" x14ac:dyDescent="0.2">
      <c r="B368" s="610"/>
      <c r="C368" s="614" t="s">
        <v>541</v>
      </c>
      <c r="D368" s="594">
        <v>0</v>
      </c>
      <c r="E368" s="612">
        <f t="shared" si="18"/>
        <v>0</v>
      </c>
      <c r="F368" s="612">
        <f>IF(SUM($D$19:$D$21)=0,0,D368/SUM($D$19:D$21)*100)</f>
        <v>0</v>
      </c>
      <c r="G368" s="595">
        <f t="shared" si="19"/>
        <v>0</v>
      </c>
    </row>
    <row r="369" spans="2:7" x14ac:dyDescent="0.2">
      <c r="B369" s="610"/>
      <c r="C369" s="614" t="s">
        <v>542</v>
      </c>
      <c r="D369" s="594">
        <v>0</v>
      </c>
      <c r="E369" s="612">
        <f t="shared" si="18"/>
        <v>0</v>
      </c>
      <c r="F369" s="612">
        <f>IF(SUM($D$19:$D$21)=0,0,D369/SUM($D$19:D$21)*100)</f>
        <v>0</v>
      </c>
      <c r="G369" s="595">
        <f t="shared" si="19"/>
        <v>0</v>
      </c>
    </row>
    <row r="370" spans="2:7" x14ac:dyDescent="0.2">
      <c r="B370" s="610"/>
      <c r="C370" s="614" t="s">
        <v>543</v>
      </c>
      <c r="D370" s="594">
        <v>1</v>
      </c>
      <c r="E370" s="612">
        <f t="shared" si="18"/>
        <v>1.2018734274162257</v>
      </c>
      <c r="F370" s="612">
        <f>IF(SUM($D$19:$D$21)=0,0,D370/SUM($D$19:D$21)*100)</f>
        <v>1.4303343360739873</v>
      </c>
      <c r="G370" s="595">
        <f t="shared" si="19"/>
        <v>18.713467802075137</v>
      </c>
    </row>
    <row r="371" spans="2:7" x14ac:dyDescent="0.2">
      <c r="B371" s="610"/>
      <c r="C371" s="614" t="s">
        <v>544</v>
      </c>
      <c r="D371" s="594">
        <v>5.3437450000000002</v>
      </c>
      <c r="E371" s="612">
        <f t="shared" si="18"/>
        <v>6.4225051183883188</v>
      </c>
      <c r="F371" s="612">
        <f>IF(SUM($D$19:$D$21)=0,0,D371/SUM($D$19:D$21)*100)</f>
        <v>7.64334195672369</v>
      </c>
      <c r="G371" s="595">
        <f t="shared" si="19"/>
        <v>100</v>
      </c>
    </row>
    <row r="372" spans="2:7" x14ac:dyDescent="0.2">
      <c r="B372" s="610"/>
      <c r="C372" s="614" t="s">
        <v>545</v>
      </c>
      <c r="D372" s="594">
        <v>0</v>
      </c>
      <c r="E372" s="612">
        <f t="shared" si="18"/>
        <v>0</v>
      </c>
      <c r="F372" s="612">
        <f>IF(SUM($D$19:$D$21)=0,0,D372/SUM($D$19:D$21)*100)</f>
        <v>0</v>
      </c>
      <c r="G372" s="595">
        <f t="shared" si="19"/>
        <v>0</v>
      </c>
    </row>
    <row r="373" spans="2:7" x14ac:dyDescent="0.2">
      <c r="B373" s="610"/>
      <c r="C373" s="614" t="s">
        <v>546</v>
      </c>
      <c r="D373" s="594">
        <v>0</v>
      </c>
      <c r="E373" s="612">
        <f t="shared" si="18"/>
        <v>0</v>
      </c>
      <c r="F373" s="612">
        <f>IF(SUM($D$19:$D$21)=0,0,D373/SUM($D$19:D$21)*100)</f>
        <v>0</v>
      </c>
      <c r="G373" s="595">
        <f t="shared" si="19"/>
        <v>0</v>
      </c>
    </row>
    <row r="374" spans="2:7" x14ac:dyDescent="0.2">
      <c r="B374" s="615"/>
      <c r="C374" s="616" t="s">
        <v>547</v>
      </c>
      <c r="D374" s="617">
        <v>0</v>
      </c>
      <c r="E374" s="618">
        <f t="shared" si="18"/>
        <v>0</v>
      </c>
      <c r="F374" s="618">
        <f>IF(SUM($D$19:$D$21)=0,0,D374/SUM($D$19:D$21)*100)</f>
        <v>0</v>
      </c>
      <c r="G374" s="598">
        <f t="shared" si="19"/>
        <v>0</v>
      </c>
    </row>
    <row r="375" spans="2:7" x14ac:dyDescent="0.2">
      <c r="D375" s="601"/>
      <c r="E375" s="602"/>
      <c r="F375" s="602"/>
      <c r="G375" s="602"/>
    </row>
    <row r="376" spans="2:7" x14ac:dyDescent="0.2">
      <c r="B376" s="607" t="s">
        <v>502</v>
      </c>
      <c r="C376" s="608" t="s">
        <v>517</v>
      </c>
      <c r="D376" s="592">
        <v>0</v>
      </c>
      <c r="E376" s="609">
        <f>IF($C$6=0,0,D376/$C$6*100)</f>
        <v>0</v>
      </c>
      <c r="F376" s="609">
        <f>IF(SUM($D$24:$D$26)=0,0,D376/SUM($D$24:D$26)*100)</f>
        <v>0</v>
      </c>
      <c r="G376" s="593">
        <f>IF($D$26=0,0,D376/$D$26*100)</f>
        <v>0</v>
      </c>
    </row>
    <row r="377" spans="2:7" x14ac:dyDescent="0.2">
      <c r="B377" s="610"/>
      <c r="C377" s="611" t="s">
        <v>753</v>
      </c>
      <c r="D377" s="594">
        <v>3.887114</v>
      </c>
      <c r="E377" s="612">
        <f t="shared" ref="E377:E407" si="20">IF($C$6=0,0,D377/$C$6*100)</f>
        <v>1.7352511061934854</v>
      </c>
      <c r="F377" s="612">
        <f>IF(SUM($D$24:$D$26)=0,0,D377/SUM($D$24:D$26)*100)</f>
        <v>2.1676233838114722</v>
      </c>
      <c r="G377" s="595">
        <f t="shared" ref="G377:G407" si="21">IF($D$26=0,0,D377/$D$26*100)</f>
        <v>19.86494380767251</v>
      </c>
    </row>
    <row r="378" spans="2:7" x14ac:dyDescent="0.2">
      <c r="B378" s="610"/>
      <c r="C378" s="613" t="s">
        <v>518</v>
      </c>
      <c r="D378" s="594">
        <v>5.2994490000000001</v>
      </c>
      <c r="E378" s="612">
        <f t="shared" si="20"/>
        <v>2.3657332250780296</v>
      </c>
      <c r="F378" s="612">
        <f>IF(SUM($D$24:$D$26)=0,0,D378/SUM($D$24:D$26)*100)</f>
        <v>2.9552026448713167</v>
      </c>
      <c r="G378" s="595">
        <f t="shared" si="21"/>
        <v>27.082626492720891</v>
      </c>
    </row>
    <row r="379" spans="2:7" x14ac:dyDescent="0.2">
      <c r="B379" s="610"/>
      <c r="C379" s="613" t="s">
        <v>519</v>
      </c>
      <c r="D379" s="594">
        <v>0</v>
      </c>
      <c r="E379" s="612">
        <f t="shared" si="20"/>
        <v>0</v>
      </c>
      <c r="F379" s="612">
        <f>IF(SUM($D$24:$D$26)=0,0,D379/SUM($D$24:D$26)*100)</f>
        <v>0</v>
      </c>
      <c r="G379" s="595">
        <f t="shared" si="21"/>
        <v>0</v>
      </c>
    </row>
    <row r="380" spans="2:7" x14ac:dyDescent="0.2">
      <c r="B380" s="610"/>
      <c r="C380" s="613" t="s">
        <v>520</v>
      </c>
      <c r="D380" s="594">
        <v>1.1197459999999999</v>
      </c>
      <c r="E380" s="612">
        <f t="shared" si="20"/>
        <v>0.49986712125132687</v>
      </c>
      <c r="F380" s="612">
        <f>IF(SUM($D$24:$D$26)=0,0,D380/SUM($D$24:D$26)*100)</f>
        <v>0.62441894257008168</v>
      </c>
      <c r="G380" s="595">
        <f t="shared" si="21"/>
        <v>5.7224180635983561</v>
      </c>
    </row>
    <row r="381" spans="2:7" x14ac:dyDescent="0.2">
      <c r="B381" s="610"/>
      <c r="C381" s="613" t="s">
        <v>521</v>
      </c>
      <c r="D381" s="594">
        <v>0</v>
      </c>
      <c r="E381" s="612">
        <f t="shared" si="20"/>
        <v>0</v>
      </c>
      <c r="F381" s="612">
        <f>IF(SUM($D$24:$D$26)=0,0,D381/SUM($D$24:D$26)*100)</f>
        <v>0</v>
      </c>
      <c r="G381" s="595">
        <f t="shared" si="21"/>
        <v>0</v>
      </c>
    </row>
    <row r="382" spans="2:7" x14ac:dyDescent="0.2">
      <c r="B382" s="610"/>
      <c r="C382" s="613" t="s">
        <v>522</v>
      </c>
      <c r="D382" s="594">
        <v>1</v>
      </c>
      <c r="E382" s="612">
        <f t="shared" si="20"/>
        <v>0.44641116936459424</v>
      </c>
      <c r="F382" s="612">
        <f>IF(SUM($D$24:$D$26)=0,0,D382/SUM($D$24:D$26)*100)</f>
        <v>0.55764337856092527</v>
      </c>
      <c r="G382" s="595">
        <f t="shared" si="21"/>
        <v>5.1104608220063801</v>
      </c>
    </row>
    <row r="383" spans="2:7" x14ac:dyDescent="0.2">
      <c r="B383" s="610"/>
      <c r="C383" s="613" t="s">
        <v>523</v>
      </c>
      <c r="D383" s="594">
        <v>0</v>
      </c>
      <c r="E383" s="612">
        <f t="shared" si="20"/>
        <v>0</v>
      </c>
      <c r="F383" s="612">
        <f>IF(SUM($D$24:$D$26)=0,0,D383/SUM($D$24:D$26)*100)</f>
        <v>0</v>
      </c>
      <c r="G383" s="595">
        <f t="shared" si="21"/>
        <v>0</v>
      </c>
    </row>
    <row r="384" spans="2:7" x14ac:dyDescent="0.2">
      <c r="B384" s="610"/>
      <c r="C384" s="613" t="s">
        <v>524</v>
      </c>
      <c r="D384" s="594">
        <v>0</v>
      </c>
      <c r="E384" s="612">
        <f t="shared" si="20"/>
        <v>0</v>
      </c>
      <c r="F384" s="612">
        <f>IF(SUM($D$24:$D$26)=0,0,D384/SUM($D$24:D$26)*100)</f>
        <v>0</v>
      </c>
      <c r="G384" s="595">
        <f t="shared" si="21"/>
        <v>0</v>
      </c>
    </row>
    <row r="385" spans="2:7" x14ac:dyDescent="0.2">
      <c r="B385" s="610"/>
      <c r="C385" s="613" t="s">
        <v>525</v>
      </c>
      <c r="D385" s="594">
        <v>0</v>
      </c>
      <c r="E385" s="612">
        <f t="shared" si="20"/>
        <v>0</v>
      </c>
      <c r="F385" s="612">
        <f>IF(SUM($D$24:$D$26)=0,0,D385/SUM($D$24:D$26)*100)</f>
        <v>0</v>
      </c>
      <c r="G385" s="595">
        <f t="shared" si="21"/>
        <v>0</v>
      </c>
    </row>
    <row r="386" spans="2:7" x14ac:dyDescent="0.2">
      <c r="B386" s="610"/>
      <c r="C386" s="613" t="s">
        <v>526</v>
      </c>
      <c r="D386" s="594">
        <v>3.6343809999999999</v>
      </c>
      <c r="E386" s="612">
        <f t="shared" si="20"/>
        <v>1.6224282721264631</v>
      </c>
      <c r="F386" s="612">
        <f>IF(SUM($D$24:$D$26)=0,0,D386/SUM($D$24:D$26)*100)</f>
        <v>2.026688499817634</v>
      </c>
      <c r="G386" s="595">
        <f t="shared" si="21"/>
        <v>18.573361712744372</v>
      </c>
    </row>
    <row r="387" spans="2:7" x14ac:dyDescent="0.2">
      <c r="B387" s="610"/>
      <c r="C387" s="613" t="s">
        <v>527</v>
      </c>
      <c r="D387" s="594">
        <v>0</v>
      </c>
      <c r="E387" s="612">
        <f t="shared" si="20"/>
        <v>0</v>
      </c>
      <c r="F387" s="612">
        <f>IF(SUM($D$24:$D$26)=0,0,D387/SUM($D$24:D$26)*100)</f>
        <v>0</v>
      </c>
      <c r="G387" s="595">
        <f t="shared" si="21"/>
        <v>0</v>
      </c>
    </row>
    <row r="388" spans="2:7" x14ac:dyDescent="0.2">
      <c r="B388" s="610"/>
      <c r="C388" s="614" t="s">
        <v>528</v>
      </c>
      <c r="D388" s="594">
        <v>0</v>
      </c>
      <c r="E388" s="612">
        <f t="shared" si="20"/>
        <v>0</v>
      </c>
      <c r="F388" s="612">
        <f>IF(SUM($D$24:$D$26)=0,0,D388/SUM($D$24:D$26)*100)</f>
        <v>0</v>
      </c>
      <c r="G388" s="595">
        <f t="shared" si="21"/>
        <v>0</v>
      </c>
    </row>
    <row r="389" spans="2:7" x14ac:dyDescent="0.2">
      <c r="B389" s="610"/>
      <c r="C389" s="614" t="s">
        <v>529</v>
      </c>
      <c r="D389" s="594">
        <v>0</v>
      </c>
      <c r="E389" s="612">
        <f t="shared" si="20"/>
        <v>0</v>
      </c>
      <c r="F389" s="612">
        <f>IF(SUM($D$24:$D$26)=0,0,D389/SUM($D$24:D$26)*100)</f>
        <v>0</v>
      </c>
      <c r="G389" s="595">
        <f t="shared" si="21"/>
        <v>0</v>
      </c>
    </row>
    <row r="390" spans="2:7" x14ac:dyDescent="0.2">
      <c r="B390" s="610"/>
      <c r="C390" s="614" t="s">
        <v>530</v>
      </c>
      <c r="D390" s="594">
        <v>0</v>
      </c>
      <c r="E390" s="612">
        <f t="shared" si="20"/>
        <v>0</v>
      </c>
      <c r="F390" s="612">
        <f>IF(SUM($D$24:$D$26)=0,0,D390/SUM($D$24:D$26)*100)</f>
        <v>0</v>
      </c>
      <c r="G390" s="595">
        <f t="shared" si="21"/>
        <v>0</v>
      </c>
    </row>
    <row r="391" spans="2:7" x14ac:dyDescent="0.2">
      <c r="B391" s="610"/>
      <c r="C391" s="614" t="s">
        <v>531</v>
      </c>
      <c r="D391" s="594">
        <v>0</v>
      </c>
      <c r="E391" s="612">
        <f t="shared" si="20"/>
        <v>0</v>
      </c>
      <c r="F391" s="612">
        <f>IF(SUM($D$24:$D$26)=0,0,D391/SUM($D$24:D$26)*100)</f>
        <v>0</v>
      </c>
      <c r="G391" s="595">
        <f t="shared" si="21"/>
        <v>0</v>
      </c>
    </row>
    <row r="392" spans="2:7" x14ac:dyDescent="0.2">
      <c r="B392" s="610"/>
      <c r="C392" s="614" t="s">
        <v>532</v>
      </c>
      <c r="D392" s="594">
        <v>4.7467629999999996</v>
      </c>
      <c r="E392" s="612">
        <f t="shared" si="20"/>
        <v>2.1190080215265894</v>
      </c>
      <c r="F392" s="612">
        <f>IF(SUM($D$24:$D$26)=0,0,D392/SUM($D$24:D$26)*100)</f>
        <v>2.6470009565479931</v>
      </c>
      <c r="G392" s="595">
        <f t="shared" si="21"/>
        <v>24.258146342849471</v>
      </c>
    </row>
    <row r="393" spans="2:7" x14ac:dyDescent="0.2">
      <c r="B393" s="610"/>
      <c r="C393" s="614" t="s">
        <v>533</v>
      </c>
      <c r="D393" s="594">
        <v>0</v>
      </c>
      <c r="E393" s="612">
        <f t="shared" si="20"/>
        <v>0</v>
      </c>
      <c r="F393" s="612">
        <f>IF(SUM($D$24:$D$26)=0,0,D393/SUM($D$24:D$26)*100)</f>
        <v>0</v>
      </c>
      <c r="G393" s="595">
        <f t="shared" si="21"/>
        <v>0</v>
      </c>
    </row>
    <row r="394" spans="2:7" x14ac:dyDescent="0.2">
      <c r="B394" s="610"/>
      <c r="C394" s="614" t="s">
        <v>534</v>
      </c>
      <c r="D394" s="594">
        <v>4.2737949999999998</v>
      </c>
      <c r="E394" s="612">
        <f t="shared" si="20"/>
        <v>1.9078698235745559</v>
      </c>
      <c r="F394" s="612">
        <f>IF(SUM($D$24:$D$26)=0,0,D394/SUM($D$24:D$26)*100)</f>
        <v>2.3832534830767891</v>
      </c>
      <c r="G394" s="595">
        <f t="shared" si="21"/>
        <v>21.841061908786756</v>
      </c>
    </row>
    <row r="395" spans="2:7" x14ac:dyDescent="0.2">
      <c r="B395" s="610"/>
      <c r="C395" s="614" t="s">
        <v>535</v>
      </c>
      <c r="D395" s="594">
        <v>0</v>
      </c>
      <c r="E395" s="612">
        <f t="shared" si="20"/>
        <v>0</v>
      </c>
      <c r="F395" s="612">
        <f>IF(SUM($D$24:$D$26)=0,0,D395/SUM($D$24:D$26)*100)</f>
        <v>0</v>
      </c>
      <c r="G395" s="595">
        <f t="shared" si="21"/>
        <v>0</v>
      </c>
    </row>
    <row r="396" spans="2:7" x14ac:dyDescent="0.2">
      <c r="B396" s="610"/>
      <c r="C396" s="614" t="s">
        <v>536</v>
      </c>
      <c r="D396" s="594">
        <v>0</v>
      </c>
      <c r="E396" s="612">
        <f t="shared" si="20"/>
        <v>0</v>
      </c>
      <c r="F396" s="612">
        <f>IF(SUM($D$24:$D$26)=0,0,D396/SUM($D$24:D$26)*100)</f>
        <v>0</v>
      </c>
      <c r="G396" s="595">
        <f t="shared" si="21"/>
        <v>0</v>
      </c>
    </row>
    <row r="397" spans="2:7" x14ac:dyDescent="0.2">
      <c r="B397" s="610"/>
      <c r="C397" s="614" t="s">
        <v>537</v>
      </c>
      <c r="D397" s="594">
        <v>3.6343809999999999</v>
      </c>
      <c r="E397" s="612">
        <f t="shared" si="20"/>
        <v>1.6224282721264631</v>
      </c>
      <c r="F397" s="612">
        <f>IF(SUM($D$24:$D$26)=0,0,D397/SUM($D$24:D$26)*100)</f>
        <v>2.026688499817634</v>
      </c>
      <c r="G397" s="595">
        <f t="shared" si="21"/>
        <v>18.573361712744372</v>
      </c>
    </row>
    <row r="398" spans="2:7" x14ac:dyDescent="0.2">
      <c r="B398" s="610"/>
      <c r="C398" s="614" t="s">
        <v>538</v>
      </c>
      <c r="D398" s="594">
        <v>6.771058</v>
      </c>
      <c r="E398" s="612">
        <f t="shared" si="20"/>
        <v>3.0226759196154909</v>
      </c>
      <c r="F398" s="612">
        <f>IF(SUM($D$24:$D$26)=0,0,D398/SUM($D$24:D$26)*100)</f>
        <v>3.7758356595519813</v>
      </c>
      <c r="G398" s="595">
        <f t="shared" si="21"/>
        <v>34.603226632532881</v>
      </c>
    </row>
    <row r="399" spans="2:7" x14ac:dyDescent="0.2">
      <c r="B399" s="610"/>
      <c r="C399" s="614" t="s">
        <v>539</v>
      </c>
      <c r="D399" s="594">
        <v>0</v>
      </c>
      <c r="E399" s="612">
        <f t="shared" si="20"/>
        <v>0</v>
      </c>
      <c r="F399" s="612">
        <f>IF(SUM($D$24:$D$26)=0,0,D399/SUM($D$24:D$26)*100)</f>
        <v>0</v>
      </c>
      <c r="G399" s="595">
        <f t="shared" si="21"/>
        <v>0</v>
      </c>
    </row>
    <row r="400" spans="2:7" x14ac:dyDescent="0.2">
      <c r="B400" s="610"/>
      <c r="C400" s="614" t="s">
        <v>540</v>
      </c>
      <c r="D400" s="594">
        <v>0</v>
      </c>
      <c r="E400" s="612">
        <f t="shared" si="20"/>
        <v>0</v>
      </c>
      <c r="F400" s="612">
        <f>IF(SUM($D$24:$D$26)=0,0,D400/SUM($D$24:D$26)*100)</f>
        <v>0</v>
      </c>
      <c r="G400" s="595">
        <f t="shared" si="21"/>
        <v>0</v>
      </c>
    </row>
    <row r="401" spans="2:7" x14ac:dyDescent="0.2">
      <c r="B401" s="610"/>
      <c r="C401" s="614" t="s">
        <v>541</v>
      </c>
      <c r="D401" s="594">
        <v>0</v>
      </c>
      <c r="E401" s="612">
        <f t="shared" si="20"/>
        <v>0</v>
      </c>
      <c r="F401" s="612">
        <f>IF(SUM($D$24:$D$26)=0,0,D401/SUM($D$24:D$26)*100)</f>
        <v>0</v>
      </c>
      <c r="G401" s="595">
        <f t="shared" si="21"/>
        <v>0</v>
      </c>
    </row>
    <row r="402" spans="2:7" x14ac:dyDescent="0.2">
      <c r="B402" s="610"/>
      <c r="C402" s="614" t="s">
        <v>542</v>
      </c>
      <c r="D402" s="594">
        <v>0</v>
      </c>
      <c r="E402" s="612">
        <f t="shared" si="20"/>
        <v>0</v>
      </c>
      <c r="F402" s="612">
        <f>IF(SUM($D$24:$D$26)=0,0,D402/SUM($D$24:D$26)*100)</f>
        <v>0</v>
      </c>
      <c r="G402" s="595">
        <f t="shared" si="21"/>
        <v>0</v>
      </c>
    </row>
    <row r="403" spans="2:7" x14ac:dyDescent="0.2">
      <c r="B403" s="610"/>
      <c r="C403" s="614" t="s">
        <v>543</v>
      </c>
      <c r="D403" s="594">
        <v>9.6595309999999994</v>
      </c>
      <c r="E403" s="612">
        <f t="shared" si="20"/>
        <v>4.3121225292235481</v>
      </c>
      <c r="F403" s="612">
        <f>IF(SUM($D$24:$D$26)=0,0,D403/SUM($D$24:D$26)*100)</f>
        <v>5.3865735021539924</v>
      </c>
      <c r="G403" s="595">
        <f t="shared" si="21"/>
        <v>49.364654734456117</v>
      </c>
    </row>
    <row r="404" spans="2:7" x14ac:dyDescent="0.2">
      <c r="B404" s="610"/>
      <c r="C404" s="614" t="s">
        <v>544</v>
      </c>
      <c r="D404" s="594">
        <v>10.658613000000001</v>
      </c>
      <c r="E404" s="612">
        <f t="shared" si="20"/>
        <v>4.7581238931346661</v>
      </c>
      <c r="F404" s="612">
        <f>IF(SUM($D$24:$D$26)=0,0,D404/SUM($D$24:D$26)*100)</f>
        <v>5.9437049640933992</v>
      </c>
      <c r="G404" s="595">
        <f t="shared" si="21"/>
        <v>54.470424153427899</v>
      </c>
    </row>
    <row r="405" spans="2:7" x14ac:dyDescent="0.2">
      <c r="B405" s="610"/>
      <c r="C405" s="614" t="s">
        <v>545</v>
      </c>
      <c r="D405" s="594">
        <v>0</v>
      </c>
      <c r="E405" s="612">
        <f t="shared" si="20"/>
        <v>0</v>
      </c>
      <c r="F405" s="612">
        <f>IF(SUM($D$24:$D$26)=0,0,D405/SUM($D$24:D$26)*100)</f>
        <v>0</v>
      </c>
      <c r="G405" s="595">
        <f t="shared" si="21"/>
        <v>0</v>
      </c>
    </row>
    <row r="406" spans="2:7" x14ac:dyDescent="0.2">
      <c r="B406" s="610"/>
      <c r="C406" s="614" t="s">
        <v>546</v>
      </c>
      <c r="D406" s="594">
        <v>0</v>
      </c>
      <c r="E406" s="612">
        <f t="shared" si="20"/>
        <v>0</v>
      </c>
      <c r="F406" s="612">
        <f>IF(SUM($D$24:$D$26)=0,0,D406/SUM($D$24:D$26)*100)</f>
        <v>0</v>
      </c>
      <c r="G406" s="595">
        <f t="shared" si="21"/>
        <v>0</v>
      </c>
    </row>
    <row r="407" spans="2:7" x14ac:dyDescent="0.2">
      <c r="B407" s="615"/>
      <c r="C407" s="616" t="s">
        <v>547</v>
      </c>
      <c r="D407" s="617">
        <v>0</v>
      </c>
      <c r="E407" s="618">
        <f t="shared" si="20"/>
        <v>0</v>
      </c>
      <c r="F407" s="618">
        <f>IF(SUM($D$24:$D$26)=0,0,D407/SUM($D$24:D$26)*100)</f>
        <v>0</v>
      </c>
      <c r="G407" s="598">
        <f t="shared" si="21"/>
        <v>0</v>
      </c>
    </row>
    <row r="408" spans="2:7" x14ac:dyDescent="0.2">
      <c r="D408" s="601"/>
      <c r="E408" s="602"/>
      <c r="F408" s="602"/>
      <c r="G408" s="602"/>
    </row>
    <row r="409" spans="2:7" x14ac:dyDescent="0.2">
      <c r="B409" s="607" t="s">
        <v>503</v>
      </c>
      <c r="C409" s="608" t="s">
        <v>517</v>
      </c>
      <c r="D409" s="592">
        <v>0</v>
      </c>
      <c r="E409" s="609">
        <f>IF($C$7=0,0,D409/$C$7*100)</f>
        <v>0</v>
      </c>
      <c r="F409" s="609">
        <f>IF(SUM($D$29:$D$31)=0,0,D409/SUM($D$29:D$31)*100)</f>
        <v>0</v>
      </c>
      <c r="G409" s="593">
        <f>IF($D$31=0,0,D409/$D$31*100)</f>
        <v>0</v>
      </c>
    </row>
    <row r="410" spans="2:7" x14ac:dyDescent="0.2">
      <c r="B410" s="610"/>
      <c r="C410" s="611" t="s">
        <v>753</v>
      </c>
      <c r="D410" s="594">
        <v>0</v>
      </c>
      <c r="E410" s="612">
        <f t="shared" ref="E410:E440" si="22">IF($C$7=0,0,D410/$C$7*100)</f>
        <v>0</v>
      </c>
      <c r="F410" s="612">
        <f>IF(SUM($D$29:$D$31)=0,0,D410/SUM($D$29:D$31)*100)</f>
        <v>0</v>
      </c>
      <c r="G410" s="595">
        <f t="shared" ref="G410:G440" si="23">IF($D$31=0,0,D410/$D$31*100)</f>
        <v>0</v>
      </c>
    </row>
    <row r="411" spans="2:7" x14ac:dyDescent="0.2">
      <c r="B411" s="610"/>
      <c r="C411" s="613" t="s">
        <v>518</v>
      </c>
      <c r="D411" s="594">
        <v>0</v>
      </c>
      <c r="E411" s="612">
        <f t="shared" si="22"/>
        <v>0</v>
      </c>
      <c r="F411" s="612">
        <f>IF(SUM($D$29:$D$31)=0,0,D411/SUM($D$29:D$31)*100)</f>
        <v>0</v>
      </c>
      <c r="G411" s="595">
        <f t="shared" si="23"/>
        <v>0</v>
      </c>
    </row>
    <row r="412" spans="2:7" x14ac:dyDescent="0.2">
      <c r="B412" s="610"/>
      <c r="C412" s="613" t="s">
        <v>519</v>
      </c>
      <c r="D412" s="594">
        <v>1.6909430000000001</v>
      </c>
      <c r="E412" s="612">
        <f t="shared" si="22"/>
        <v>0.24400104754580418</v>
      </c>
      <c r="F412" s="612">
        <f>IF(SUM($D$29:$D$31)=0,0,D412/SUM($D$29:D$31)*100)</f>
        <v>0.55676234633475075</v>
      </c>
      <c r="G412" s="595">
        <f t="shared" si="23"/>
        <v>4.2777570713189395</v>
      </c>
    </row>
    <row r="413" spans="2:7" x14ac:dyDescent="0.2">
      <c r="B413" s="610"/>
      <c r="C413" s="613" t="s">
        <v>520</v>
      </c>
      <c r="D413" s="594">
        <v>30.840897999999999</v>
      </c>
      <c r="E413" s="612">
        <f t="shared" si="22"/>
        <v>4.4503046047402526</v>
      </c>
      <c r="F413" s="612">
        <f>IF(SUM($D$29:$D$31)=0,0,D413/SUM($D$29:D$31)*100)</f>
        <v>10.154718836501717</v>
      </c>
      <c r="G413" s="595">
        <f t="shared" si="23"/>
        <v>78.021476481067737</v>
      </c>
    </row>
    <row r="414" spans="2:7" x14ac:dyDescent="0.2">
      <c r="B414" s="610"/>
      <c r="C414" s="613" t="s">
        <v>521</v>
      </c>
      <c r="D414" s="594">
        <v>0</v>
      </c>
      <c r="E414" s="612">
        <f t="shared" si="22"/>
        <v>0</v>
      </c>
      <c r="F414" s="612">
        <f>IF(SUM($D$29:$D$31)=0,0,D414/SUM($D$29:D$31)*100)</f>
        <v>0</v>
      </c>
      <c r="G414" s="595">
        <f t="shared" si="23"/>
        <v>0</v>
      </c>
    </row>
    <row r="415" spans="2:7" x14ac:dyDescent="0.2">
      <c r="B415" s="610"/>
      <c r="C415" s="613" t="s">
        <v>522</v>
      </c>
      <c r="D415" s="594">
        <v>0</v>
      </c>
      <c r="E415" s="612">
        <f t="shared" si="22"/>
        <v>0</v>
      </c>
      <c r="F415" s="612">
        <f>IF(SUM($D$29:$D$31)=0,0,D415/SUM($D$29:D$31)*100)</f>
        <v>0</v>
      </c>
      <c r="G415" s="595">
        <f t="shared" si="23"/>
        <v>0</v>
      </c>
    </row>
    <row r="416" spans="2:7" x14ac:dyDescent="0.2">
      <c r="B416" s="610"/>
      <c r="C416" s="613" t="s">
        <v>523</v>
      </c>
      <c r="D416" s="594">
        <v>0</v>
      </c>
      <c r="E416" s="612">
        <f t="shared" si="22"/>
        <v>0</v>
      </c>
      <c r="F416" s="612">
        <f>IF(SUM($D$29:$D$31)=0,0,D416/SUM($D$29:D$31)*100)</f>
        <v>0</v>
      </c>
      <c r="G416" s="595">
        <f t="shared" si="23"/>
        <v>0</v>
      </c>
    </row>
    <row r="417" spans="2:7" x14ac:dyDescent="0.2">
      <c r="B417" s="610"/>
      <c r="C417" s="613" t="s">
        <v>524</v>
      </c>
      <c r="D417" s="594">
        <v>2.3726769999999999</v>
      </c>
      <c r="E417" s="612">
        <f t="shared" si="22"/>
        <v>0.34237444638159653</v>
      </c>
      <c r="F417" s="612">
        <f>IF(SUM($D$29:$D$31)=0,0,D417/SUM($D$29:D$31)*100)</f>
        <v>0.78123107261125735</v>
      </c>
      <c r="G417" s="595">
        <f t="shared" si="23"/>
        <v>6.0024115624866159</v>
      </c>
    </row>
    <row r="418" spans="2:7" x14ac:dyDescent="0.2">
      <c r="B418" s="610"/>
      <c r="C418" s="613" t="s">
        <v>525</v>
      </c>
      <c r="D418" s="594">
        <v>2.3726769999999999</v>
      </c>
      <c r="E418" s="612">
        <f t="shared" si="22"/>
        <v>0.34237444638159653</v>
      </c>
      <c r="F418" s="612">
        <f>IF(SUM($D$29:$D$31)=0,0,D418/SUM($D$29:D$31)*100)</f>
        <v>0.78123107261125735</v>
      </c>
      <c r="G418" s="595">
        <f t="shared" si="23"/>
        <v>6.0024115624866159</v>
      </c>
    </row>
    <row r="419" spans="2:7" x14ac:dyDescent="0.2">
      <c r="B419" s="610"/>
      <c r="C419" s="613" t="s">
        <v>526</v>
      </c>
      <c r="D419" s="594">
        <v>0</v>
      </c>
      <c r="E419" s="612">
        <f t="shared" si="22"/>
        <v>0</v>
      </c>
      <c r="F419" s="612">
        <f>IF(SUM($D$29:$D$31)=0,0,D419/SUM($D$29:D$31)*100)</f>
        <v>0</v>
      </c>
      <c r="G419" s="595">
        <f t="shared" si="23"/>
        <v>0</v>
      </c>
    </row>
    <row r="420" spans="2:7" x14ac:dyDescent="0.2">
      <c r="B420" s="610"/>
      <c r="C420" s="613" t="s">
        <v>527</v>
      </c>
      <c r="D420" s="594">
        <v>0</v>
      </c>
      <c r="E420" s="612">
        <f t="shared" si="22"/>
        <v>0</v>
      </c>
      <c r="F420" s="612">
        <f>IF(SUM($D$29:$D$31)=0,0,D420/SUM($D$29:D$31)*100)</f>
        <v>0</v>
      </c>
      <c r="G420" s="595">
        <f t="shared" si="23"/>
        <v>0</v>
      </c>
    </row>
    <row r="421" spans="2:7" x14ac:dyDescent="0.2">
      <c r="B421" s="610"/>
      <c r="C421" s="614" t="s">
        <v>528</v>
      </c>
      <c r="D421" s="594">
        <v>0</v>
      </c>
      <c r="E421" s="612">
        <f t="shared" si="22"/>
        <v>0</v>
      </c>
      <c r="F421" s="612">
        <f>IF(SUM($D$29:$D$31)=0,0,D421/SUM($D$29:D$31)*100)</f>
        <v>0</v>
      </c>
      <c r="G421" s="595">
        <f t="shared" si="23"/>
        <v>0</v>
      </c>
    </row>
    <row r="422" spans="2:7" x14ac:dyDescent="0.2">
      <c r="B422" s="610"/>
      <c r="C422" s="614" t="s">
        <v>529</v>
      </c>
      <c r="D422" s="594">
        <v>0</v>
      </c>
      <c r="E422" s="612">
        <f t="shared" si="22"/>
        <v>0</v>
      </c>
      <c r="F422" s="612">
        <f>IF(SUM($D$29:$D$31)=0,0,D422/SUM($D$29:D$31)*100)</f>
        <v>0</v>
      </c>
      <c r="G422" s="595">
        <f t="shared" si="23"/>
        <v>0</v>
      </c>
    </row>
    <row r="423" spans="2:7" x14ac:dyDescent="0.2">
      <c r="B423" s="610"/>
      <c r="C423" s="614" t="s">
        <v>530</v>
      </c>
      <c r="D423" s="594">
        <v>0</v>
      </c>
      <c r="E423" s="612">
        <f t="shared" si="22"/>
        <v>0</v>
      </c>
      <c r="F423" s="612">
        <f>IF(SUM($D$29:$D$31)=0,0,D423/SUM($D$29:D$31)*100)</f>
        <v>0</v>
      </c>
      <c r="G423" s="595">
        <f t="shared" si="23"/>
        <v>0</v>
      </c>
    </row>
    <row r="424" spans="2:7" x14ac:dyDescent="0.2">
      <c r="B424" s="610"/>
      <c r="C424" s="614" t="s">
        <v>531</v>
      </c>
      <c r="D424" s="594">
        <v>0</v>
      </c>
      <c r="E424" s="612">
        <f t="shared" si="22"/>
        <v>0</v>
      </c>
      <c r="F424" s="612">
        <f>IF(SUM($D$29:$D$31)=0,0,D424/SUM($D$29:D$31)*100)</f>
        <v>0</v>
      </c>
      <c r="G424" s="595">
        <f t="shared" si="23"/>
        <v>0</v>
      </c>
    </row>
    <row r="425" spans="2:7" x14ac:dyDescent="0.2">
      <c r="B425" s="610"/>
      <c r="C425" s="614" t="s">
        <v>532</v>
      </c>
      <c r="D425" s="594">
        <v>39.528728999999998</v>
      </c>
      <c r="E425" s="612">
        <f t="shared" si="22"/>
        <v>5.7039482017751091</v>
      </c>
      <c r="F425" s="612">
        <f>IF(SUM($D$29:$D$31)=0,0,D425/SUM($D$29:D$31)*100)</f>
        <v>13.015286680669014</v>
      </c>
      <c r="G425" s="595">
        <f t="shared" si="23"/>
        <v>100</v>
      </c>
    </row>
    <row r="426" spans="2:7" x14ac:dyDescent="0.2">
      <c r="B426" s="610"/>
      <c r="C426" s="614" t="s">
        <v>533</v>
      </c>
      <c r="D426" s="594">
        <v>0</v>
      </c>
      <c r="E426" s="612">
        <f t="shared" si="22"/>
        <v>0</v>
      </c>
      <c r="F426" s="612">
        <f>IF(SUM($D$29:$D$31)=0,0,D426/SUM($D$29:D$31)*100)</f>
        <v>0</v>
      </c>
      <c r="G426" s="595">
        <f t="shared" si="23"/>
        <v>0</v>
      </c>
    </row>
    <row r="427" spans="2:7" x14ac:dyDescent="0.2">
      <c r="B427" s="610"/>
      <c r="C427" s="614" t="s">
        <v>534</v>
      </c>
      <c r="D427" s="594">
        <v>1.038581</v>
      </c>
      <c r="E427" s="612">
        <f t="shared" si="22"/>
        <v>0.14986599309448564</v>
      </c>
      <c r="F427" s="612">
        <f>IF(SUM($D$29:$D$31)=0,0,D427/SUM($D$29:D$31)*100)</f>
        <v>0.34196468740737673</v>
      </c>
      <c r="G427" s="595">
        <f t="shared" si="23"/>
        <v>2.627408030245546</v>
      </c>
    </row>
    <row r="428" spans="2:7" x14ac:dyDescent="0.2">
      <c r="B428" s="610"/>
      <c r="C428" s="614" t="s">
        <v>535</v>
      </c>
      <c r="D428" s="594">
        <v>0</v>
      </c>
      <c r="E428" s="612">
        <f t="shared" si="22"/>
        <v>0</v>
      </c>
      <c r="F428" s="612">
        <f>IF(SUM($D$29:$D$31)=0,0,D428/SUM($D$29:D$31)*100)</f>
        <v>0</v>
      </c>
      <c r="G428" s="595">
        <f t="shared" si="23"/>
        <v>0</v>
      </c>
    </row>
    <row r="429" spans="2:7" x14ac:dyDescent="0.2">
      <c r="B429" s="610"/>
      <c r="C429" s="614" t="s">
        <v>536</v>
      </c>
      <c r="D429" s="594">
        <v>0</v>
      </c>
      <c r="E429" s="612">
        <f t="shared" si="22"/>
        <v>0</v>
      </c>
      <c r="F429" s="612">
        <f>IF(SUM($D$29:$D$31)=0,0,D429/SUM($D$29:D$31)*100)</f>
        <v>0</v>
      </c>
      <c r="G429" s="595">
        <f t="shared" si="23"/>
        <v>0</v>
      </c>
    </row>
    <row r="430" spans="2:7" x14ac:dyDescent="0.2">
      <c r="B430" s="610"/>
      <c r="C430" s="614" t="s">
        <v>537</v>
      </c>
      <c r="D430" s="594">
        <v>0</v>
      </c>
      <c r="E430" s="612">
        <f t="shared" si="22"/>
        <v>0</v>
      </c>
      <c r="F430" s="612">
        <f>IF(SUM($D$29:$D$31)=0,0,D430/SUM($D$29:D$31)*100)</f>
        <v>0</v>
      </c>
      <c r="G430" s="595">
        <f t="shared" si="23"/>
        <v>0</v>
      </c>
    </row>
    <row r="431" spans="2:7" x14ac:dyDescent="0.2">
      <c r="B431" s="610"/>
      <c r="C431" s="614" t="s">
        <v>538</v>
      </c>
      <c r="D431" s="594">
        <v>0</v>
      </c>
      <c r="E431" s="612">
        <f t="shared" si="22"/>
        <v>0</v>
      </c>
      <c r="F431" s="612">
        <f>IF(SUM($D$29:$D$31)=0,0,D431/SUM($D$29:D$31)*100)</f>
        <v>0</v>
      </c>
      <c r="G431" s="595">
        <f t="shared" si="23"/>
        <v>0</v>
      </c>
    </row>
    <row r="432" spans="2:7" x14ac:dyDescent="0.2">
      <c r="B432" s="610"/>
      <c r="C432" s="614" t="s">
        <v>539</v>
      </c>
      <c r="D432" s="594">
        <v>0</v>
      </c>
      <c r="E432" s="612">
        <f t="shared" si="22"/>
        <v>0</v>
      </c>
      <c r="F432" s="612">
        <f>IF(SUM($D$29:$D$31)=0,0,D432/SUM($D$29:D$31)*100)</f>
        <v>0</v>
      </c>
      <c r="G432" s="595">
        <f t="shared" si="23"/>
        <v>0</v>
      </c>
    </row>
    <row r="433" spans="2:7" x14ac:dyDescent="0.2">
      <c r="B433" s="610"/>
      <c r="C433" s="614" t="s">
        <v>540</v>
      </c>
      <c r="D433" s="594">
        <v>0</v>
      </c>
      <c r="E433" s="612">
        <f t="shared" si="22"/>
        <v>0</v>
      </c>
      <c r="F433" s="612">
        <f>IF(SUM($D$29:$D$31)=0,0,D433/SUM($D$29:D$31)*100)</f>
        <v>0</v>
      </c>
      <c r="G433" s="595">
        <f t="shared" si="23"/>
        <v>0</v>
      </c>
    </row>
    <row r="434" spans="2:7" x14ac:dyDescent="0.2">
      <c r="B434" s="610"/>
      <c r="C434" s="614" t="s">
        <v>541</v>
      </c>
      <c r="D434" s="594">
        <v>0</v>
      </c>
      <c r="E434" s="612">
        <f t="shared" si="22"/>
        <v>0</v>
      </c>
      <c r="F434" s="612">
        <f>IF(SUM($D$29:$D$31)=0,0,D434/SUM($D$29:D$31)*100)</f>
        <v>0</v>
      </c>
      <c r="G434" s="595">
        <f t="shared" si="23"/>
        <v>0</v>
      </c>
    </row>
    <row r="435" spans="2:7" x14ac:dyDescent="0.2">
      <c r="B435" s="610"/>
      <c r="C435" s="614" t="s">
        <v>542</v>
      </c>
      <c r="D435" s="594">
        <v>0</v>
      </c>
      <c r="E435" s="612">
        <f t="shared" si="22"/>
        <v>0</v>
      </c>
      <c r="F435" s="612">
        <f>IF(SUM($D$29:$D$31)=0,0,D435/SUM($D$29:D$31)*100)</f>
        <v>0</v>
      </c>
      <c r="G435" s="595">
        <f t="shared" si="23"/>
        <v>0</v>
      </c>
    </row>
    <row r="436" spans="2:7" x14ac:dyDescent="0.2">
      <c r="B436" s="610"/>
      <c r="C436" s="614" t="s">
        <v>543</v>
      </c>
      <c r="D436" s="594">
        <v>0</v>
      </c>
      <c r="E436" s="612">
        <f t="shared" si="22"/>
        <v>0</v>
      </c>
      <c r="F436" s="612">
        <f>IF(SUM($D$29:$D$31)=0,0,D436/SUM($D$29:D$31)*100)</f>
        <v>0</v>
      </c>
      <c r="G436" s="595">
        <f t="shared" si="23"/>
        <v>0</v>
      </c>
    </row>
    <row r="437" spans="2:7" x14ac:dyDescent="0.2">
      <c r="B437" s="610"/>
      <c r="C437" s="614" t="s">
        <v>544</v>
      </c>
      <c r="D437" s="594">
        <v>0</v>
      </c>
      <c r="E437" s="612">
        <f t="shared" si="22"/>
        <v>0</v>
      </c>
      <c r="F437" s="612">
        <f>IF(SUM($D$29:$D$31)=0,0,D437/SUM($D$29:D$31)*100)</f>
        <v>0</v>
      </c>
      <c r="G437" s="595">
        <f t="shared" si="23"/>
        <v>0</v>
      </c>
    </row>
    <row r="438" spans="2:7" x14ac:dyDescent="0.2">
      <c r="B438" s="610"/>
      <c r="C438" s="614" t="s">
        <v>545</v>
      </c>
      <c r="D438" s="594">
        <v>0</v>
      </c>
      <c r="E438" s="612">
        <f t="shared" si="22"/>
        <v>0</v>
      </c>
      <c r="F438" s="612">
        <f>IF(SUM($D$29:$D$31)=0,0,D438/SUM($D$29:D$31)*100)</f>
        <v>0</v>
      </c>
      <c r="G438" s="595">
        <f t="shared" si="23"/>
        <v>0</v>
      </c>
    </row>
    <row r="439" spans="2:7" x14ac:dyDescent="0.2">
      <c r="B439" s="610"/>
      <c r="C439" s="614" t="s">
        <v>546</v>
      </c>
      <c r="D439" s="594">
        <v>0</v>
      </c>
      <c r="E439" s="612">
        <f t="shared" si="22"/>
        <v>0</v>
      </c>
      <c r="F439" s="612">
        <f>IF(SUM($D$29:$D$31)=0,0,D439/SUM($D$29:D$31)*100)</f>
        <v>0</v>
      </c>
      <c r="G439" s="595">
        <f t="shared" si="23"/>
        <v>0</v>
      </c>
    </row>
    <row r="440" spans="2:7" x14ac:dyDescent="0.2">
      <c r="B440" s="615"/>
      <c r="C440" s="616" t="s">
        <v>547</v>
      </c>
      <c r="D440" s="617">
        <v>0</v>
      </c>
      <c r="E440" s="618">
        <f t="shared" si="22"/>
        <v>0</v>
      </c>
      <c r="F440" s="618">
        <f>IF(SUM($D$29:$D$31)=0,0,D440/SUM($D$29:D$31)*100)</f>
        <v>0</v>
      </c>
      <c r="G440" s="598">
        <f t="shared" si="23"/>
        <v>0</v>
      </c>
    </row>
    <row r="441" spans="2:7" x14ac:dyDescent="0.2">
      <c r="D441" s="601"/>
      <c r="F441" s="599"/>
    </row>
    <row r="442" spans="2:7" x14ac:dyDescent="0.2">
      <c r="D442" s="601"/>
      <c r="F442" s="599"/>
    </row>
    <row r="443" spans="2:7" x14ac:dyDescent="0.2">
      <c r="B443" s="587" t="s">
        <v>550</v>
      </c>
      <c r="D443" s="601"/>
    </row>
    <row r="444" spans="2:7" x14ac:dyDescent="0.2">
      <c r="D444" s="601"/>
    </row>
    <row r="445" spans="2:7" ht="25.5" x14ac:dyDescent="0.2">
      <c r="B445" s="603"/>
      <c r="C445" s="604" t="s">
        <v>512</v>
      </c>
      <c r="D445" s="621" t="s">
        <v>513</v>
      </c>
      <c r="E445" s="606" t="s">
        <v>514</v>
      </c>
      <c r="F445" s="622"/>
    </row>
    <row r="446" spans="2:7" x14ac:dyDescent="0.2">
      <c r="B446" s="607" t="s">
        <v>501</v>
      </c>
      <c r="C446" s="608" t="s">
        <v>517</v>
      </c>
      <c r="D446" s="592">
        <v>0</v>
      </c>
      <c r="E446" s="593">
        <f>IF($C$4=0,0,D446/$C$4*100)</f>
        <v>0</v>
      </c>
      <c r="F446" s="623"/>
    </row>
    <row r="447" spans="2:7" x14ac:dyDescent="0.2">
      <c r="B447" s="610"/>
      <c r="C447" s="611" t="s">
        <v>753</v>
      </c>
      <c r="D447" s="594">
        <v>0</v>
      </c>
      <c r="E447" s="595">
        <f t="shared" ref="E447:E476" si="24">IF($C$4=0,0,D447/$C$4*100)</f>
        <v>0</v>
      </c>
      <c r="F447" s="623"/>
    </row>
    <row r="448" spans="2:7" x14ac:dyDescent="0.2">
      <c r="B448" s="610"/>
      <c r="C448" s="613" t="s">
        <v>518</v>
      </c>
      <c r="D448" s="594">
        <v>4.2284829999999998</v>
      </c>
      <c r="E448" s="595">
        <f t="shared" si="24"/>
        <v>0.40457875612487076</v>
      </c>
      <c r="F448" s="623"/>
    </row>
    <row r="449" spans="2:6" x14ac:dyDescent="0.2">
      <c r="B449" s="610"/>
      <c r="C449" s="613" t="s">
        <v>519</v>
      </c>
      <c r="D449" s="594">
        <v>26.666205000000001</v>
      </c>
      <c r="E449" s="595">
        <f t="shared" si="24"/>
        <v>2.5514067455091602</v>
      </c>
      <c r="F449" s="623"/>
    </row>
    <row r="450" spans="2:6" x14ac:dyDescent="0.2">
      <c r="B450" s="610"/>
      <c r="C450" s="613" t="s">
        <v>520</v>
      </c>
      <c r="D450" s="594">
        <v>121.615723</v>
      </c>
      <c r="E450" s="595">
        <f t="shared" si="24"/>
        <v>11.636120551168549</v>
      </c>
      <c r="F450" s="623"/>
    </row>
    <row r="451" spans="2:6" x14ac:dyDescent="0.2">
      <c r="B451" s="610"/>
      <c r="C451" s="613" t="s">
        <v>521</v>
      </c>
      <c r="D451" s="594">
        <v>0</v>
      </c>
      <c r="E451" s="595">
        <f t="shared" si="24"/>
        <v>0</v>
      </c>
      <c r="F451" s="623"/>
    </row>
    <row r="452" spans="2:6" x14ac:dyDescent="0.2">
      <c r="B452" s="610"/>
      <c r="C452" s="613" t="s">
        <v>522</v>
      </c>
      <c r="D452" s="594">
        <v>373.58156600000001</v>
      </c>
      <c r="E452" s="595">
        <f t="shared" si="24"/>
        <v>35.744063599986411</v>
      </c>
      <c r="F452" s="623"/>
    </row>
    <row r="453" spans="2:6" x14ac:dyDescent="0.2">
      <c r="B453" s="610"/>
      <c r="C453" s="613" t="s">
        <v>523</v>
      </c>
      <c r="D453" s="594">
        <v>0</v>
      </c>
      <c r="E453" s="595">
        <f t="shared" si="24"/>
        <v>0</v>
      </c>
      <c r="F453" s="623"/>
    </row>
    <row r="454" spans="2:6" x14ac:dyDescent="0.2">
      <c r="B454" s="610"/>
      <c r="C454" s="613" t="s">
        <v>524</v>
      </c>
      <c r="D454" s="594">
        <v>44.006321</v>
      </c>
      <c r="E454" s="595">
        <f t="shared" si="24"/>
        <v>4.2104988034270878</v>
      </c>
      <c r="F454" s="623"/>
    </row>
    <row r="455" spans="2:6" x14ac:dyDescent="0.2">
      <c r="B455" s="610"/>
      <c r="C455" s="613" t="s">
        <v>525</v>
      </c>
      <c r="D455" s="594">
        <v>46.881245</v>
      </c>
      <c r="E455" s="595">
        <f t="shared" si="24"/>
        <v>4.4855698338352825</v>
      </c>
      <c r="F455" s="623"/>
    </row>
    <row r="456" spans="2:6" x14ac:dyDescent="0.2">
      <c r="B456" s="610"/>
      <c r="C456" s="613" t="s">
        <v>526</v>
      </c>
      <c r="D456" s="594">
        <v>128.57012700000001</v>
      </c>
      <c r="E456" s="595">
        <f t="shared" si="24"/>
        <v>12.301513818661839</v>
      </c>
      <c r="F456" s="623"/>
    </row>
    <row r="457" spans="2:6" x14ac:dyDescent="0.2">
      <c r="B457" s="610"/>
      <c r="C457" s="613" t="s">
        <v>527</v>
      </c>
      <c r="D457" s="594">
        <v>0</v>
      </c>
      <c r="E457" s="595">
        <f t="shared" si="24"/>
        <v>0</v>
      </c>
      <c r="F457" s="623"/>
    </row>
    <row r="458" spans="2:6" x14ac:dyDescent="0.2">
      <c r="B458" s="610"/>
      <c r="C458" s="614" t="s">
        <v>528</v>
      </c>
      <c r="D458" s="594">
        <v>0</v>
      </c>
      <c r="E458" s="595">
        <f t="shared" si="24"/>
        <v>0</v>
      </c>
      <c r="F458" s="623"/>
    </row>
    <row r="459" spans="2:6" x14ac:dyDescent="0.2">
      <c r="B459" s="610"/>
      <c r="C459" s="614" t="s">
        <v>529</v>
      </c>
      <c r="D459" s="594">
        <v>0</v>
      </c>
      <c r="E459" s="595">
        <f t="shared" si="24"/>
        <v>0</v>
      </c>
      <c r="F459" s="623"/>
    </row>
    <row r="460" spans="2:6" x14ac:dyDescent="0.2">
      <c r="B460" s="610"/>
      <c r="C460" s="614" t="s">
        <v>530</v>
      </c>
      <c r="D460" s="594">
        <v>0</v>
      </c>
      <c r="E460" s="595">
        <f t="shared" si="24"/>
        <v>0</v>
      </c>
      <c r="F460" s="623"/>
    </row>
    <row r="461" spans="2:6" x14ac:dyDescent="0.2">
      <c r="B461" s="610"/>
      <c r="C461" s="614" t="s">
        <v>531</v>
      </c>
      <c r="D461" s="594">
        <v>0</v>
      </c>
      <c r="E461" s="595">
        <f t="shared" si="24"/>
        <v>0</v>
      </c>
      <c r="F461" s="623"/>
    </row>
    <row r="462" spans="2:6" x14ac:dyDescent="0.2">
      <c r="B462" s="610"/>
      <c r="C462" s="614" t="s">
        <v>532</v>
      </c>
      <c r="D462" s="594">
        <v>95.086837000000003</v>
      </c>
      <c r="E462" s="595">
        <f t="shared" si="24"/>
        <v>9.097852406479662</v>
      </c>
      <c r="F462" s="623"/>
    </row>
    <row r="463" spans="2:6" x14ac:dyDescent="0.2">
      <c r="B463" s="610"/>
      <c r="C463" s="614" t="s">
        <v>533</v>
      </c>
      <c r="D463" s="594">
        <v>0</v>
      </c>
      <c r="E463" s="595">
        <f t="shared" si="24"/>
        <v>0</v>
      </c>
      <c r="F463" s="623"/>
    </row>
    <row r="464" spans="2:6" x14ac:dyDescent="0.2">
      <c r="B464" s="610"/>
      <c r="C464" s="614" t="s">
        <v>534</v>
      </c>
      <c r="D464" s="594">
        <v>112.464384</v>
      </c>
      <c r="E464" s="595">
        <f t="shared" si="24"/>
        <v>10.760525840371079</v>
      </c>
      <c r="F464" s="623"/>
    </row>
    <row r="465" spans="2:6" x14ac:dyDescent="0.2">
      <c r="B465" s="610"/>
      <c r="C465" s="614" t="s">
        <v>535</v>
      </c>
      <c r="D465" s="594">
        <v>0</v>
      </c>
      <c r="E465" s="595">
        <f t="shared" si="24"/>
        <v>0</v>
      </c>
      <c r="F465" s="623"/>
    </row>
    <row r="466" spans="2:6" x14ac:dyDescent="0.2">
      <c r="B466" s="610"/>
      <c r="C466" s="614" t="s">
        <v>536</v>
      </c>
      <c r="D466" s="594">
        <v>3.820729</v>
      </c>
      <c r="E466" s="595">
        <f t="shared" si="24"/>
        <v>0.36556509422178629</v>
      </c>
      <c r="F466" s="623"/>
    </row>
    <row r="467" spans="2:6" x14ac:dyDescent="0.2">
      <c r="B467" s="610"/>
      <c r="C467" s="614" t="s">
        <v>537</v>
      </c>
      <c r="D467" s="594">
        <v>8.9679500000000001</v>
      </c>
      <c r="E467" s="595">
        <f t="shared" si="24"/>
        <v>0.85804815958584557</v>
      </c>
      <c r="F467" s="623"/>
    </row>
    <row r="468" spans="2:6" x14ac:dyDescent="0.2">
      <c r="B468" s="610"/>
      <c r="C468" s="614" t="s">
        <v>538</v>
      </c>
      <c r="D468" s="594">
        <v>45.653556000000002</v>
      </c>
      <c r="E468" s="595">
        <f t="shared" si="24"/>
        <v>4.3681052753805867</v>
      </c>
      <c r="F468" s="623"/>
    </row>
    <row r="469" spans="2:6" x14ac:dyDescent="0.2">
      <c r="B469" s="610"/>
      <c r="C469" s="614" t="s">
        <v>539</v>
      </c>
      <c r="D469" s="594">
        <v>0</v>
      </c>
      <c r="E469" s="595">
        <f t="shared" si="24"/>
        <v>0</v>
      </c>
      <c r="F469" s="623"/>
    </row>
    <row r="470" spans="2:6" x14ac:dyDescent="0.2">
      <c r="B470" s="610"/>
      <c r="C470" s="614" t="s">
        <v>540</v>
      </c>
      <c r="D470" s="594">
        <v>0</v>
      </c>
      <c r="E470" s="595">
        <f t="shared" si="24"/>
        <v>0</v>
      </c>
      <c r="F470" s="623"/>
    </row>
    <row r="471" spans="2:6" x14ac:dyDescent="0.2">
      <c r="B471" s="610"/>
      <c r="C471" s="614" t="s">
        <v>541</v>
      </c>
      <c r="D471" s="594">
        <v>0</v>
      </c>
      <c r="E471" s="595">
        <f t="shared" si="24"/>
        <v>0</v>
      </c>
      <c r="F471" s="623"/>
    </row>
    <row r="472" spans="2:6" x14ac:dyDescent="0.2">
      <c r="B472" s="610"/>
      <c r="C472" s="614" t="s">
        <v>542</v>
      </c>
      <c r="D472" s="594">
        <v>0</v>
      </c>
      <c r="E472" s="595">
        <f t="shared" si="24"/>
        <v>0</v>
      </c>
      <c r="F472" s="623"/>
    </row>
    <row r="473" spans="2:6" x14ac:dyDescent="0.2">
      <c r="B473" s="610"/>
      <c r="C473" s="614" t="s">
        <v>543</v>
      </c>
      <c r="D473" s="594">
        <v>92.137463999999994</v>
      </c>
      <c r="E473" s="595">
        <f t="shared" si="24"/>
        <v>8.8156581397205702</v>
      </c>
      <c r="F473" s="623"/>
    </row>
    <row r="474" spans="2:6" x14ac:dyDescent="0.2">
      <c r="B474" s="610"/>
      <c r="C474" s="614" t="s">
        <v>544</v>
      </c>
      <c r="D474" s="594">
        <v>107.608698</v>
      </c>
      <c r="E474" s="595">
        <f t="shared" si="24"/>
        <v>10.295936671628306</v>
      </c>
      <c r="F474" s="623"/>
    </row>
    <row r="475" spans="2:6" x14ac:dyDescent="0.2">
      <c r="B475" s="610"/>
      <c r="C475" s="614" t="s">
        <v>545</v>
      </c>
      <c r="D475" s="594">
        <v>0</v>
      </c>
      <c r="E475" s="595">
        <f t="shared" si="24"/>
        <v>0</v>
      </c>
      <c r="F475" s="623"/>
    </row>
    <row r="476" spans="2:6" x14ac:dyDescent="0.2">
      <c r="B476" s="610"/>
      <c r="C476" s="614" t="s">
        <v>546</v>
      </c>
      <c r="D476" s="594">
        <v>1.9661649999999999</v>
      </c>
      <c r="E476" s="595">
        <f t="shared" si="24"/>
        <v>0.1881215059954732</v>
      </c>
      <c r="F476" s="623"/>
    </row>
    <row r="477" spans="2:6" x14ac:dyDescent="0.2">
      <c r="B477" s="615"/>
      <c r="C477" s="616" t="s">
        <v>547</v>
      </c>
      <c r="D477" s="617">
        <v>3.686814</v>
      </c>
      <c r="E477" s="598">
        <f>IF($C$4=0,0,D477/$C$4*100)</f>
        <v>0.3527521861111324</v>
      </c>
      <c r="F477" s="623"/>
    </row>
    <row r="478" spans="2:6" x14ac:dyDescent="0.2">
      <c r="C478" s="584"/>
      <c r="D478" s="594"/>
      <c r="E478" s="624"/>
      <c r="F478" s="623"/>
    </row>
    <row r="479" spans="2:6" x14ac:dyDescent="0.2">
      <c r="B479" s="607" t="s">
        <v>20</v>
      </c>
      <c r="C479" s="608" t="s">
        <v>517</v>
      </c>
      <c r="D479" s="592">
        <v>0</v>
      </c>
      <c r="E479" s="593">
        <f>IF($C$5=0,0,D479/$C$5*100)</f>
        <v>0</v>
      </c>
      <c r="F479" s="623"/>
    </row>
    <row r="480" spans="2:6" x14ac:dyDescent="0.2">
      <c r="B480" s="610"/>
      <c r="C480" s="611" t="s">
        <v>753</v>
      </c>
      <c r="D480" s="594">
        <v>0</v>
      </c>
      <c r="E480" s="595">
        <f t="shared" ref="E480:E510" si="25">IF($C$5=0,0,D480/$C$5*100)</f>
        <v>0</v>
      </c>
      <c r="F480" s="623"/>
    </row>
    <row r="481" spans="2:6" x14ac:dyDescent="0.2">
      <c r="B481" s="610"/>
      <c r="C481" s="613" t="s">
        <v>518</v>
      </c>
      <c r="D481" s="594">
        <v>9.0570319999999995</v>
      </c>
      <c r="E481" s="595">
        <f t="shared" si="25"/>
        <v>10.885406092058433</v>
      </c>
      <c r="F481" s="623"/>
    </row>
    <row r="482" spans="2:6" x14ac:dyDescent="0.2">
      <c r="B482" s="610"/>
      <c r="C482" s="613" t="s">
        <v>519</v>
      </c>
      <c r="D482" s="594">
        <v>0</v>
      </c>
      <c r="E482" s="595">
        <f t="shared" si="25"/>
        <v>0</v>
      </c>
      <c r="F482" s="623"/>
    </row>
    <row r="483" spans="2:6" x14ac:dyDescent="0.2">
      <c r="B483" s="610"/>
      <c r="C483" s="613" t="s">
        <v>520</v>
      </c>
      <c r="D483" s="594">
        <v>3.069102</v>
      </c>
      <c r="E483" s="595">
        <f t="shared" si="25"/>
        <v>3.6886721398299933</v>
      </c>
      <c r="F483" s="623"/>
    </row>
    <row r="484" spans="2:6" x14ac:dyDescent="0.2">
      <c r="B484" s="610"/>
      <c r="C484" s="613" t="s">
        <v>521</v>
      </c>
      <c r="D484" s="594">
        <v>0</v>
      </c>
      <c r="E484" s="595">
        <f t="shared" si="25"/>
        <v>0</v>
      </c>
      <c r="F484" s="623"/>
    </row>
    <row r="485" spans="2:6" x14ac:dyDescent="0.2">
      <c r="B485" s="610"/>
      <c r="C485" s="613" t="s">
        <v>522</v>
      </c>
      <c r="D485" s="594">
        <v>3.1044480000000001</v>
      </c>
      <c r="E485" s="595">
        <f t="shared" si="25"/>
        <v>3.7311535579954471</v>
      </c>
      <c r="F485" s="623"/>
    </row>
    <row r="486" spans="2:6" x14ac:dyDescent="0.2">
      <c r="B486" s="610"/>
      <c r="C486" s="613" t="s">
        <v>523</v>
      </c>
      <c r="D486" s="594">
        <v>0</v>
      </c>
      <c r="E486" s="595">
        <f t="shared" si="25"/>
        <v>0</v>
      </c>
      <c r="F486" s="623"/>
    </row>
    <row r="487" spans="2:6" x14ac:dyDescent="0.2">
      <c r="B487" s="610"/>
      <c r="C487" s="613" t="s">
        <v>524</v>
      </c>
      <c r="D487" s="594">
        <v>1</v>
      </c>
      <c r="E487" s="595">
        <f t="shared" si="25"/>
        <v>1.2018734274162257</v>
      </c>
      <c r="F487" s="623"/>
    </row>
    <row r="488" spans="2:6" x14ac:dyDescent="0.2">
      <c r="B488" s="610"/>
      <c r="C488" s="613" t="s">
        <v>525</v>
      </c>
      <c r="D488" s="594">
        <v>0</v>
      </c>
      <c r="E488" s="595">
        <f t="shared" si="25"/>
        <v>0</v>
      </c>
      <c r="F488" s="623"/>
    </row>
    <row r="489" spans="2:6" x14ac:dyDescent="0.2">
      <c r="B489" s="610"/>
      <c r="C489" s="613" t="s">
        <v>526</v>
      </c>
      <c r="D489" s="594">
        <v>1.042746</v>
      </c>
      <c r="E489" s="595">
        <f t="shared" si="25"/>
        <v>1.2532487089445596</v>
      </c>
      <c r="F489" s="623"/>
    </row>
    <row r="490" spans="2:6" x14ac:dyDescent="0.2">
      <c r="B490" s="610"/>
      <c r="C490" s="613" t="s">
        <v>527</v>
      </c>
      <c r="D490" s="594">
        <v>0</v>
      </c>
      <c r="E490" s="595">
        <f t="shared" si="25"/>
        <v>0</v>
      </c>
      <c r="F490" s="623"/>
    </row>
    <row r="491" spans="2:6" x14ac:dyDescent="0.2">
      <c r="B491" s="610"/>
      <c r="C491" s="614" t="s">
        <v>528</v>
      </c>
      <c r="D491" s="594">
        <v>0</v>
      </c>
      <c r="E491" s="595">
        <f t="shared" si="25"/>
        <v>0</v>
      </c>
      <c r="F491" s="623"/>
    </row>
    <row r="492" spans="2:6" x14ac:dyDescent="0.2">
      <c r="B492" s="610"/>
      <c r="C492" s="614" t="s">
        <v>529</v>
      </c>
      <c r="D492" s="594">
        <v>0</v>
      </c>
      <c r="E492" s="595">
        <f t="shared" si="25"/>
        <v>0</v>
      </c>
      <c r="F492" s="623"/>
    </row>
    <row r="493" spans="2:6" x14ac:dyDescent="0.2">
      <c r="B493" s="610"/>
      <c r="C493" s="614" t="s">
        <v>530</v>
      </c>
      <c r="D493" s="594">
        <v>0</v>
      </c>
      <c r="E493" s="595">
        <f t="shared" si="25"/>
        <v>0</v>
      </c>
      <c r="F493" s="623"/>
    </row>
    <row r="494" spans="2:6" x14ac:dyDescent="0.2">
      <c r="B494" s="610"/>
      <c r="C494" s="614" t="s">
        <v>531</v>
      </c>
      <c r="D494" s="594">
        <v>0</v>
      </c>
      <c r="E494" s="595">
        <f t="shared" si="25"/>
        <v>0</v>
      </c>
      <c r="F494" s="623"/>
    </row>
    <row r="495" spans="2:6" x14ac:dyDescent="0.2">
      <c r="B495" s="610"/>
      <c r="C495" s="614" t="s">
        <v>532</v>
      </c>
      <c r="D495" s="594">
        <v>1.064541</v>
      </c>
      <c r="E495" s="595">
        <f t="shared" si="25"/>
        <v>1.2794435402950963</v>
      </c>
      <c r="F495" s="623"/>
    </row>
    <row r="496" spans="2:6" x14ac:dyDescent="0.2">
      <c r="B496" s="610"/>
      <c r="C496" s="614" t="s">
        <v>533</v>
      </c>
      <c r="D496" s="594">
        <v>0</v>
      </c>
      <c r="E496" s="595">
        <f t="shared" si="25"/>
        <v>0</v>
      </c>
      <c r="F496" s="623"/>
    </row>
    <row r="497" spans="2:6" x14ac:dyDescent="0.2">
      <c r="B497" s="610"/>
      <c r="C497" s="614" t="s">
        <v>534</v>
      </c>
      <c r="D497" s="594">
        <v>14.133978000000001</v>
      </c>
      <c r="E497" s="595">
        <f t="shared" si="25"/>
        <v>16.987252581885532</v>
      </c>
      <c r="F497" s="623"/>
    </row>
    <row r="498" spans="2:6" x14ac:dyDescent="0.2">
      <c r="B498" s="610"/>
      <c r="C498" s="614" t="s">
        <v>535</v>
      </c>
      <c r="D498" s="594">
        <v>0</v>
      </c>
      <c r="E498" s="595">
        <f t="shared" si="25"/>
        <v>0</v>
      </c>
      <c r="F498" s="623"/>
    </row>
    <row r="499" spans="2:6" x14ac:dyDescent="0.2">
      <c r="B499" s="610"/>
      <c r="C499" s="614" t="s">
        <v>536</v>
      </c>
      <c r="D499" s="594">
        <v>1.000675</v>
      </c>
      <c r="E499" s="595">
        <f t="shared" si="25"/>
        <v>1.2026846919797316</v>
      </c>
      <c r="F499" s="623"/>
    </row>
    <row r="500" spans="2:6" x14ac:dyDescent="0.2">
      <c r="B500" s="610"/>
      <c r="C500" s="614" t="s">
        <v>537</v>
      </c>
      <c r="D500" s="594">
        <v>0</v>
      </c>
      <c r="E500" s="595">
        <f t="shared" si="25"/>
        <v>0</v>
      </c>
      <c r="F500" s="623"/>
    </row>
    <row r="501" spans="2:6" x14ac:dyDescent="0.2">
      <c r="B501" s="610"/>
      <c r="C501" s="614" t="s">
        <v>538</v>
      </c>
      <c r="D501" s="594">
        <v>0</v>
      </c>
      <c r="E501" s="595">
        <f t="shared" si="25"/>
        <v>0</v>
      </c>
      <c r="F501" s="623"/>
    </row>
    <row r="502" spans="2:6" x14ac:dyDescent="0.2">
      <c r="B502" s="610"/>
      <c r="C502" s="614" t="s">
        <v>539</v>
      </c>
      <c r="D502" s="594">
        <v>0</v>
      </c>
      <c r="E502" s="595">
        <f t="shared" si="25"/>
        <v>0</v>
      </c>
      <c r="F502" s="623"/>
    </row>
    <row r="503" spans="2:6" x14ac:dyDescent="0.2">
      <c r="B503" s="610"/>
      <c r="C503" s="614" t="s">
        <v>540</v>
      </c>
      <c r="D503" s="594">
        <v>0</v>
      </c>
      <c r="E503" s="595">
        <f t="shared" si="25"/>
        <v>0</v>
      </c>
      <c r="F503" s="623"/>
    </row>
    <row r="504" spans="2:6" x14ac:dyDescent="0.2">
      <c r="B504" s="610"/>
      <c r="C504" s="614" t="s">
        <v>541</v>
      </c>
      <c r="D504" s="594">
        <v>0</v>
      </c>
      <c r="E504" s="595">
        <f t="shared" si="25"/>
        <v>0</v>
      </c>
      <c r="F504" s="623"/>
    </row>
    <row r="505" spans="2:6" x14ac:dyDescent="0.2">
      <c r="B505" s="610"/>
      <c r="C505" s="614" t="s">
        <v>542</v>
      </c>
      <c r="D505" s="594">
        <v>0</v>
      </c>
      <c r="E505" s="595">
        <f t="shared" si="25"/>
        <v>0</v>
      </c>
      <c r="F505" s="623"/>
    </row>
    <row r="506" spans="2:6" x14ac:dyDescent="0.2">
      <c r="B506" s="610"/>
      <c r="C506" s="614" t="s">
        <v>543</v>
      </c>
      <c r="D506" s="594">
        <v>36.171098000000001</v>
      </c>
      <c r="E506" s="595">
        <f t="shared" si="25"/>
        <v>43.473081526668189</v>
      </c>
      <c r="F506" s="623"/>
    </row>
    <row r="507" spans="2:6" x14ac:dyDescent="0.2">
      <c r="B507" s="610"/>
      <c r="C507" s="614" t="s">
        <v>544</v>
      </c>
      <c r="D507" s="594">
        <v>17.472353999999999</v>
      </c>
      <c r="E507" s="595">
        <f t="shared" si="25"/>
        <v>20.999557987009602</v>
      </c>
      <c r="F507" s="623"/>
    </row>
    <row r="508" spans="2:6" x14ac:dyDescent="0.2">
      <c r="B508" s="610"/>
      <c r="C508" s="614" t="s">
        <v>545</v>
      </c>
      <c r="D508" s="594">
        <v>0</v>
      </c>
      <c r="E508" s="595">
        <f t="shared" si="25"/>
        <v>0</v>
      </c>
      <c r="F508" s="623"/>
    </row>
    <row r="509" spans="2:6" x14ac:dyDescent="0.2">
      <c r="B509" s="610"/>
      <c r="C509" s="614" t="s">
        <v>546</v>
      </c>
      <c r="D509" s="594">
        <v>0</v>
      </c>
      <c r="E509" s="595">
        <f t="shared" si="25"/>
        <v>0</v>
      </c>
      <c r="F509" s="623"/>
    </row>
    <row r="510" spans="2:6" x14ac:dyDescent="0.2">
      <c r="B510" s="615"/>
      <c r="C510" s="616" t="s">
        <v>547</v>
      </c>
      <c r="D510" s="617">
        <v>0</v>
      </c>
      <c r="E510" s="598">
        <f t="shared" si="25"/>
        <v>0</v>
      </c>
      <c r="F510" s="623"/>
    </row>
    <row r="511" spans="2:6" ht="12" customHeight="1" x14ac:dyDescent="0.2"/>
    <row r="512" spans="2:6" ht="12" customHeight="1" x14ac:dyDescent="0.2">
      <c r="B512" s="607" t="s">
        <v>502</v>
      </c>
      <c r="C512" s="608" t="s">
        <v>517</v>
      </c>
      <c r="D512" s="592">
        <v>0</v>
      </c>
      <c r="E512" s="593">
        <f>IF($C$6=0,0,D512/$C$6*100)</f>
        <v>0</v>
      </c>
    </row>
    <row r="513" spans="2:5" ht="12" customHeight="1" x14ac:dyDescent="0.2">
      <c r="B513" s="610"/>
      <c r="C513" s="611" t="s">
        <v>753</v>
      </c>
      <c r="D513" s="594">
        <v>3.887114</v>
      </c>
      <c r="E513" s="595">
        <f t="shared" ref="E513:E543" si="26">IF($C$6=0,0,D513/$C$6*100)</f>
        <v>1.7352511061934854</v>
      </c>
    </row>
    <row r="514" spans="2:5" ht="12" customHeight="1" x14ac:dyDescent="0.2">
      <c r="B514" s="610"/>
      <c r="C514" s="613" t="s">
        <v>518</v>
      </c>
      <c r="D514" s="594">
        <v>18.746905000000002</v>
      </c>
      <c r="E514" s="595">
        <f t="shared" si="26"/>
        <v>8.3688277830169593</v>
      </c>
    </row>
    <row r="515" spans="2:5" ht="12" customHeight="1" x14ac:dyDescent="0.2">
      <c r="B515" s="610"/>
      <c r="C515" s="613" t="s">
        <v>519</v>
      </c>
      <c r="D515" s="594">
        <v>0</v>
      </c>
      <c r="E515" s="595">
        <f t="shared" si="26"/>
        <v>0</v>
      </c>
    </row>
    <row r="516" spans="2:5" ht="12" customHeight="1" x14ac:dyDescent="0.2">
      <c r="B516" s="610"/>
      <c r="C516" s="613" t="s">
        <v>520</v>
      </c>
      <c r="D516" s="594">
        <v>22.451391999999998</v>
      </c>
      <c r="E516" s="595">
        <f t="shared" si="26"/>
        <v>10.022552156582895</v>
      </c>
    </row>
    <row r="517" spans="2:5" ht="12" customHeight="1" x14ac:dyDescent="0.2">
      <c r="B517" s="610"/>
      <c r="C517" s="613" t="s">
        <v>521</v>
      </c>
      <c r="D517" s="594">
        <v>0</v>
      </c>
      <c r="E517" s="595">
        <f t="shared" si="26"/>
        <v>0</v>
      </c>
    </row>
    <row r="518" spans="2:5" ht="12" customHeight="1" x14ac:dyDescent="0.2">
      <c r="B518" s="610"/>
      <c r="C518" s="613" t="s">
        <v>522</v>
      </c>
      <c r="D518" s="594">
        <v>37.328581999999997</v>
      </c>
      <c r="E518" s="595">
        <f t="shared" si="26"/>
        <v>16.66389594134214</v>
      </c>
    </row>
    <row r="519" spans="2:5" ht="12" customHeight="1" x14ac:dyDescent="0.2">
      <c r="B519" s="610"/>
      <c r="C519" s="613" t="s">
        <v>523</v>
      </c>
      <c r="D519" s="594">
        <v>0</v>
      </c>
      <c r="E519" s="595">
        <f t="shared" si="26"/>
        <v>0</v>
      </c>
    </row>
    <row r="520" spans="2:5" ht="12" customHeight="1" x14ac:dyDescent="0.2">
      <c r="B520" s="610"/>
      <c r="C520" s="613" t="s">
        <v>524</v>
      </c>
      <c r="D520" s="594">
        <v>3</v>
      </c>
      <c r="E520" s="595">
        <f t="shared" si="26"/>
        <v>1.3392335080937825</v>
      </c>
    </row>
    <row r="521" spans="2:5" ht="12" customHeight="1" x14ac:dyDescent="0.2">
      <c r="B521" s="610"/>
      <c r="C521" s="613" t="s">
        <v>525</v>
      </c>
      <c r="D521" s="594">
        <v>7.0718529999999999</v>
      </c>
      <c r="E521" s="595">
        <f t="shared" si="26"/>
        <v>3.1569541673045141</v>
      </c>
    </row>
    <row r="522" spans="2:5" ht="12" customHeight="1" x14ac:dyDescent="0.2">
      <c r="B522" s="610"/>
      <c r="C522" s="613" t="s">
        <v>526</v>
      </c>
      <c r="D522" s="594">
        <v>19.746673999999999</v>
      </c>
      <c r="E522" s="595">
        <f t="shared" si="26"/>
        <v>8.8151358314014292</v>
      </c>
    </row>
    <row r="523" spans="2:5" ht="12" customHeight="1" x14ac:dyDescent="0.2">
      <c r="B523" s="610"/>
      <c r="C523" s="613" t="s">
        <v>527</v>
      </c>
      <c r="D523" s="594">
        <v>0</v>
      </c>
      <c r="E523" s="595">
        <f t="shared" si="26"/>
        <v>0</v>
      </c>
    </row>
    <row r="524" spans="2:5" ht="12" customHeight="1" x14ac:dyDescent="0.2">
      <c r="B524" s="610"/>
      <c r="C524" s="614" t="s">
        <v>528</v>
      </c>
      <c r="D524" s="594">
        <v>0</v>
      </c>
      <c r="E524" s="595">
        <f t="shared" si="26"/>
        <v>0</v>
      </c>
    </row>
    <row r="525" spans="2:5" ht="12" customHeight="1" x14ac:dyDescent="0.2">
      <c r="B525" s="610"/>
      <c r="C525" s="614" t="s">
        <v>529</v>
      </c>
      <c r="D525" s="594">
        <v>0</v>
      </c>
      <c r="E525" s="595">
        <f t="shared" si="26"/>
        <v>0</v>
      </c>
    </row>
    <row r="526" spans="2:5" ht="12" customHeight="1" x14ac:dyDescent="0.2">
      <c r="B526" s="610"/>
      <c r="C526" s="614" t="s">
        <v>530</v>
      </c>
      <c r="D526" s="594">
        <v>0</v>
      </c>
      <c r="E526" s="595">
        <f t="shared" si="26"/>
        <v>0</v>
      </c>
    </row>
    <row r="527" spans="2:5" ht="12" customHeight="1" x14ac:dyDescent="0.2">
      <c r="B527" s="610"/>
      <c r="C527" s="614" t="s">
        <v>531</v>
      </c>
      <c r="D527" s="594">
        <v>0</v>
      </c>
      <c r="E527" s="595">
        <f t="shared" si="26"/>
        <v>0</v>
      </c>
    </row>
    <row r="528" spans="2:5" ht="12" customHeight="1" x14ac:dyDescent="0.2">
      <c r="B528" s="610"/>
      <c r="C528" s="614" t="s">
        <v>532</v>
      </c>
      <c r="D528" s="594">
        <v>7.3548210000000003</v>
      </c>
      <c r="E528" s="595">
        <f t="shared" si="26"/>
        <v>3.2832742430772743</v>
      </c>
    </row>
    <row r="529" spans="2:5" ht="12" customHeight="1" x14ac:dyDescent="0.2">
      <c r="B529" s="610"/>
      <c r="C529" s="614" t="s">
        <v>533</v>
      </c>
      <c r="D529" s="594">
        <v>0</v>
      </c>
      <c r="E529" s="595">
        <f t="shared" si="26"/>
        <v>0</v>
      </c>
    </row>
    <row r="530" spans="2:5" ht="12" customHeight="1" x14ac:dyDescent="0.2">
      <c r="B530" s="610"/>
      <c r="C530" s="614" t="s">
        <v>534</v>
      </c>
      <c r="D530" s="594">
        <v>30.954830999999999</v>
      </c>
      <c r="E530" s="595">
        <f t="shared" si="26"/>
        <v>13.818582304193392</v>
      </c>
    </row>
    <row r="531" spans="2:5" ht="12" customHeight="1" x14ac:dyDescent="0.2">
      <c r="B531" s="610"/>
      <c r="C531" s="614" t="s">
        <v>535</v>
      </c>
      <c r="D531" s="594">
        <v>0</v>
      </c>
      <c r="E531" s="595">
        <f t="shared" si="26"/>
        <v>0</v>
      </c>
    </row>
    <row r="532" spans="2:5" ht="12" customHeight="1" x14ac:dyDescent="0.2">
      <c r="B532" s="610"/>
      <c r="C532" s="614" t="s">
        <v>536</v>
      </c>
      <c r="D532" s="594">
        <v>0</v>
      </c>
      <c r="E532" s="595">
        <f t="shared" si="26"/>
        <v>0</v>
      </c>
    </row>
    <row r="533" spans="2:5" ht="12" customHeight="1" x14ac:dyDescent="0.2">
      <c r="B533" s="610"/>
      <c r="C533" s="614" t="s">
        <v>537</v>
      </c>
      <c r="D533" s="594">
        <v>3.6343809999999999</v>
      </c>
      <c r="E533" s="595">
        <f t="shared" si="26"/>
        <v>1.6224282721264631</v>
      </c>
    </row>
    <row r="534" spans="2:5" ht="12" customHeight="1" x14ac:dyDescent="0.2">
      <c r="B534" s="610"/>
      <c r="C534" s="614" t="s">
        <v>538</v>
      </c>
      <c r="D534" s="594">
        <v>9.7780349999999991</v>
      </c>
      <c r="E534" s="595">
        <f t="shared" si="26"/>
        <v>4.3650240384379302</v>
      </c>
    </row>
    <row r="535" spans="2:5" ht="12" customHeight="1" x14ac:dyDescent="0.2">
      <c r="B535" s="610"/>
      <c r="C535" s="614" t="s">
        <v>539</v>
      </c>
      <c r="D535" s="594">
        <v>0</v>
      </c>
      <c r="E535" s="595">
        <f t="shared" si="26"/>
        <v>0</v>
      </c>
    </row>
    <row r="536" spans="2:5" ht="12" customHeight="1" x14ac:dyDescent="0.2">
      <c r="B536" s="610"/>
      <c r="C536" s="614" t="s">
        <v>540</v>
      </c>
      <c r="D536" s="594">
        <v>0</v>
      </c>
      <c r="E536" s="595">
        <f t="shared" si="26"/>
        <v>0</v>
      </c>
    </row>
    <row r="537" spans="2:5" ht="12" customHeight="1" x14ac:dyDescent="0.2">
      <c r="B537" s="610"/>
      <c r="C537" s="614" t="s">
        <v>541</v>
      </c>
      <c r="D537" s="594">
        <v>0</v>
      </c>
      <c r="E537" s="595">
        <f t="shared" si="26"/>
        <v>0</v>
      </c>
    </row>
    <row r="538" spans="2:5" ht="12" customHeight="1" x14ac:dyDescent="0.2">
      <c r="B538" s="610"/>
      <c r="C538" s="614" t="s">
        <v>542</v>
      </c>
      <c r="D538" s="594">
        <v>0</v>
      </c>
      <c r="E538" s="595">
        <f t="shared" si="26"/>
        <v>0</v>
      </c>
    </row>
    <row r="539" spans="2:5" ht="12" customHeight="1" x14ac:dyDescent="0.2">
      <c r="B539" s="610"/>
      <c r="C539" s="614" t="s">
        <v>543</v>
      </c>
      <c r="D539" s="594">
        <v>61.634560999999998</v>
      </c>
      <c r="E539" s="595">
        <f t="shared" si="26"/>
        <v>27.514356449283412</v>
      </c>
    </row>
    <row r="540" spans="2:5" x14ac:dyDescent="0.2">
      <c r="B540" s="610"/>
      <c r="C540" s="614" t="s">
        <v>544</v>
      </c>
      <c r="D540" s="594">
        <v>56.516542000000001</v>
      </c>
      <c r="E540" s="595">
        <f t="shared" si="26"/>
        <v>25.229615602663202</v>
      </c>
    </row>
    <row r="541" spans="2:5" x14ac:dyDescent="0.2">
      <c r="B541" s="610"/>
      <c r="C541" s="614" t="s">
        <v>545</v>
      </c>
      <c r="D541" s="594">
        <v>0</v>
      </c>
      <c r="E541" s="595">
        <f t="shared" si="26"/>
        <v>0</v>
      </c>
    </row>
    <row r="542" spans="2:5" x14ac:dyDescent="0.2">
      <c r="B542" s="610"/>
      <c r="C542" s="614" t="s">
        <v>546</v>
      </c>
      <c r="D542" s="594">
        <v>0</v>
      </c>
      <c r="E542" s="595">
        <f t="shared" si="26"/>
        <v>0</v>
      </c>
    </row>
    <row r="543" spans="2:5" x14ac:dyDescent="0.2">
      <c r="B543" s="615"/>
      <c r="C543" s="616" t="s">
        <v>547</v>
      </c>
      <c r="D543" s="617">
        <v>0</v>
      </c>
      <c r="E543" s="598">
        <f t="shared" si="26"/>
        <v>0</v>
      </c>
    </row>
    <row r="545" spans="2:5" x14ac:dyDescent="0.2">
      <c r="B545" s="607" t="s">
        <v>503</v>
      </c>
      <c r="C545" s="608" t="s">
        <v>517</v>
      </c>
      <c r="D545" s="592">
        <v>0</v>
      </c>
      <c r="E545" s="593">
        <f>IF($C$7=0,0,D545/$C$7*100)</f>
        <v>0</v>
      </c>
    </row>
    <row r="546" spans="2:5" x14ac:dyDescent="0.2">
      <c r="B546" s="610"/>
      <c r="C546" s="611" t="s">
        <v>753</v>
      </c>
      <c r="D546" s="594">
        <v>0</v>
      </c>
      <c r="E546" s="595">
        <f t="shared" ref="E546:E576" si="27">IF($C$7=0,0,D546/$C$7*100)</f>
        <v>0</v>
      </c>
    </row>
    <row r="547" spans="2:5" x14ac:dyDescent="0.2">
      <c r="B547" s="610"/>
      <c r="C547" s="613" t="s">
        <v>518</v>
      </c>
      <c r="D547" s="594">
        <v>0</v>
      </c>
      <c r="E547" s="595">
        <f t="shared" si="27"/>
        <v>0</v>
      </c>
    </row>
    <row r="548" spans="2:5" x14ac:dyDescent="0.2">
      <c r="B548" s="610"/>
      <c r="C548" s="613" t="s">
        <v>519</v>
      </c>
      <c r="D548" s="594">
        <v>1.6909430000000001</v>
      </c>
      <c r="E548" s="595">
        <f t="shared" si="27"/>
        <v>0.24400104754580418</v>
      </c>
    </row>
    <row r="549" spans="2:5" x14ac:dyDescent="0.2">
      <c r="B549" s="610"/>
      <c r="C549" s="613" t="s">
        <v>520</v>
      </c>
      <c r="D549" s="594">
        <v>101.397139</v>
      </c>
      <c r="E549" s="595">
        <f t="shared" si="27"/>
        <v>14.631485587714968</v>
      </c>
    </row>
    <row r="550" spans="2:5" x14ac:dyDescent="0.2">
      <c r="B550" s="610"/>
      <c r="C550" s="613" t="s">
        <v>521</v>
      </c>
      <c r="D550" s="594">
        <v>0</v>
      </c>
      <c r="E550" s="595">
        <f t="shared" si="27"/>
        <v>0</v>
      </c>
    </row>
    <row r="551" spans="2:5" x14ac:dyDescent="0.2">
      <c r="B551" s="610"/>
      <c r="C551" s="613" t="s">
        <v>522</v>
      </c>
      <c r="D551" s="594">
        <v>1.4689810000000001</v>
      </c>
      <c r="E551" s="595">
        <f t="shared" si="27"/>
        <v>0.21197219706689283</v>
      </c>
    </row>
    <row r="552" spans="2:5" x14ac:dyDescent="0.2">
      <c r="B552" s="610"/>
      <c r="C552" s="613" t="s">
        <v>523</v>
      </c>
      <c r="D552" s="594">
        <v>0</v>
      </c>
      <c r="E552" s="595">
        <f t="shared" si="27"/>
        <v>0</v>
      </c>
    </row>
    <row r="553" spans="2:5" x14ac:dyDescent="0.2">
      <c r="B553" s="610"/>
      <c r="C553" s="613" t="s">
        <v>524</v>
      </c>
      <c r="D553" s="594">
        <v>4.6465339999999999</v>
      </c>
      <c r="E553" s="595">
        <f t="shared" si="27"/>
        <v>0.67048928524332019</v>
      </c>
    </row>
    <row r="554" spans="2:5" x14ac:dyDescent="0.2">
      <c r="B554" s="610"/>
      <c r="C554" s="613" t="s">
        <v>525</v>
      </c>
      <c r="D554" s="594">
        <v>34.294474000000001</v>
      </c>
      <c r="E554" s="595">
        <f t="shared" si="27"/>
        <v>4.9486514808792164</v>
      </c>
    </row>
    <row r="555" spans="2:5" x14ac:dyDescent="0.2">
      <c r="B555" s="610"/>
      <c r="C555" s="613" t="s">
        <v>526</v>
      </c>
      <c r="D555" s="594">
        <v>13.603090999999999</v>
      </c>
      <c r="E555" s="595">
        <f t="shared" si="27"/>
        <v>1.9629097218894431</v>
      </c>
    </row>
    <row r="556" spans="2:5" x14ac:dyDescent="0.2">
      <c r="B556" s="610"/>
      <c r="C556" s="613" t="s">
        <v>527</v>
      </c>
      <c r="D556" s="594">
        <v>0</v>
      </c>
      <c r="E556" s="595">
        <f t="shared" si="27"/>
        <v>0</v>
      </c>
    </row>
    <row r="557" spans="2:5" x14ac:dyDescent="0.2">
      <c r="B557" s="610"/>
      <c r="C557" s="614" t="s">
        <v>528</v>
      </c>
      <c r="D557" s="594">
        <v>0</v>
      </c>
      <c r="E557" s="595">
        <f t="shared" si="27"/>
        <v>0</v>
      </c>
    </row>
    <row r="558" spans="2:5" x14ac:dyDescent="0.2">
      <c r="B558" s="610"/>
      <c r="C558" s="614" t="s">
        <v>529</v>
      </c>
      <c r="D558" s="594">
        <v>0</v>
      </c>
      <c r="E558" s="595">
        <f t="shared" si="27"/>
        <v>0</v>
      </c>
    </row>
    <row r="559" spans="2:5" x14ac:dyDescent="0.2">
      <c r="B559" s="610"/>
      <c r="C559" s="614" t="s">
        <v>530</v>
      </c>
      <c r="D559" s="594">
        <v>0</v>
      </c>
      <c r="E559" s="595">
        <f t="shared" si="27"/>
        <v>0</v>
      </c>
    </row>
    <row r="560" spans="2:5" x14ac:dyDescent="0.2">
      <c r="B560" s="610"/>
      <c r="C560" s="614" t="s">
        <v>531</v>
      </c>
      <c r="D560" s="594">
        <v>0</v>
      </c>
      <c r="E560" s="595">
        <f t="shared" si="27"/>
        <v>0</v>
      </c>
    </row>
    <row r="561" spans="2:5" x14ac:dyDescent="0.2">
      <c r="B561" s="610"/>
      <c r="C561" s="614" t="s">
        <v>532</v>
      </c>
      <c r="D561" s="594">
        <v>187.96431899999999</v>
      </c>
      <c r="E561" s="595">
        <f t="shared" si="27"/>
        <v>27.123025872092494</v>
      </c>
    </row>
    <row r="562" spans="2:5" x14ac:dyDescent="0.2">
      <c r="B562" s="610"/>
      <c r="C562" s="614" t="s">
        <v>533</v>
      </c>
      <c r="D562" s="594">
        <v>0</v>
      </c>
      <c r="E562" s="595">
        <f t="shared" si="27"/>
        <v>0</v>
      </c>
    </row>
    <row r="563" spans="2:5" x14ac:dyDescent="0.2">
      <c r="B563" s="610"/>
      <c r="C563" s="614" t="s">
        <v>534</v>
      </c>
      <c r="D563" s="594">
        <v>7.4657470000000004</v>
      </c>
      <c r="E563" s="595">
        <f t="shared" si="27"/>
        <v>1.077298341051085</v>
      </c>
    </row>
    <row r="564" spans="2:5" x14ac:dyDescent="0.2">
      <c r="B564" s="610"/>
      <c r="C564" s="614" t="s">
        <v>535</v>
      </c>
      <c r="D564" s="594">
        <v>0</v>
      </c>
      <c r="E564" s="595">
        <f t="shared" si="27"/>
        <v>0</v>
      </c>
    </row>
    <row r="565" spans="2:5" x14ac:dyDescent="0.2">
      <c r="B565" s="610"/>
      <c r="C565" s="614" t="s">
        <v>536</v>
      </c>
      <c r="D565" s="594">
        <v>0</v>
      </c>
      <c r="E565" s="595">
        <f t="shared" si="27"/>
        <v>0</v>
      </c>
    </row>
    <row r="566" spans="2:5" x14ac:dyDescent="0.2">
      <c r="B566" s="610"/>
      <c r="C566" s="614" t="s">
        <v>537</v>
      </c>
      <c r="D566" s="594">
        <v>0</v>
      </c>
      <c r="E566" s="595">
        <f t="shared" si="27"/>
        <v>0</v>
      </c>
    </row>
    <row r="567" spans="2:5" x14ac:dyDescent="0.2">
      <c r="B567" s="610"/>
      <c r="C567" s="614" t="s">
        <v>538</v>
      </c>
      <c r="D567" s="594">
        <v>0</v>
      </c>
      <c r="E567" s="595">
        <f t="shared" si="27"/>
        <v>0</v>
      </c>
    </row>
    <row r="568" spans="2:5" x14ac:dyDescent="0.2">
      <c r="B568" s="610"/>
      <c r="C568" s="614" t="s">
        <v>539</v>
      </c>
      <c r="D568" s="594">
        <v>0</v>
      </c>
      <c r="E568" s="595">
        <f t="shared" si="27"/>
        <v>0</v>
      </c>
    </row>
    <row r="569" spans="2:5" x14ac:dyDescent="0.2">
      <c r="B569" s="610"/>
      <c r="C569" s="614" t="s">
        <v>540</v>
      </c>
      <c r="D569" s="594">
        <v>0</v>
      </c>
      <c r="E569" s="595">
        <f t="shared" si="27"/>
        <v>0</v>
      </c>
    </row>
    <row r="570" spans="2:5" x14ac:dyDescent="0.2">
      <c r="B570" s="610"/>
      <c r="C570" s="614" t="s">
        <v>541</v>
      </c>
      <c r="D570" s="594">
        <v>0</v>
      </c>
      <c r="E570" s="595">
        <f t="shared" si="27"/>
        <v>0</v>
      </c>
    </row>
    <row r="571" spans="2:5" x14ac:dyDescent="0.2">
      <c r="B571" s="610"/>
      <c r="C571" s="614" t="s">
        <v>542</v>
      </c>
      <c r="D571" s="594">
        <v>0</v>
      </c>
      <c r="E571" s="595">
        <f t="shared" si="27"/>
        <v>0</v>
      </c>
    </row>
    <row r="572" spans="2:5" x14ac:dyDescent="0.2">
      <c r="B572" s="610"/>
      <c r="C572" s="614" t="s">
        <v>543</v>
      </c>
      <c r="D572" s="594">
        <v>1</v>
      </c>
      <c r="E572" s="595">
        <f t="shared" si="27"/>
        <v>0.14429880105113194</v>
      </c>
    </row>
    <row r="573" spans="2:5" x14ac:dyDescent="0.2">
      <c r="B573" s="610"/>
      <c r="C573" s="614" t="s">
        <v>544</v>
      </c>
      <c r="D573" s="594">
        <v>0</v>
      </c>
      <c r="E573" s="595">
        <f t="shared" si="27"/>
        <v>0</v>
      </c>
    </row>
    <row r="574" spans="2:5" x14ac:dyDescent="0.2">
      <c r="B574" s="610"/>
      <c r="C574" s="614" t="s">
        <v>545</v>
      </c>
      <c r="D574" s="594">
        <v>0</v>
      </c>
      <c r="E574" s="595">
        <f t="shared" si="27"/>
        <v>0</v>
      </c>
    </row>
    <row r="575" spans="2:5" x14ac:dyDescent="0.2">
      <c r="B575" s="610"/>
      <c r="C575" s="614" t="s">
        <v>546</v>
      </c>
      <c r="D575" s="594">
        <v>0</v>
      </c>
      <c r="E575" s="595">
        <f t="shared" si="27"/>
        <v>0</v>
      </c>
    </row>
    <row r="576" spans="2:5" x14ac:dyDescent="0.2">
      <c r="B576" s="615"/>
      <c r="C576" s="616" t="s">
        <v>547</v>
      </c>
      <c r="D576" s="617">
        <v>0</v>
      </c>
      <c r="E576" s="598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RowHeight="12.75" x14ac:dyDescent="0.2"/>
  <cols>
    <col min="1" max="1" width="9" style="366"/>
    <col min="2" max="2" width="26.875" style="366" customWidth="1"/>
    <col min="3" max="3" width="22" style="366" bestFit="1" customWidth="1"/>
    <col min="4" max="4" width="34.125" style="366" bestFit="1" customWidth="1"/>
    <col min="5" max="5" width="27.375" style="366" bestFit="1" customWidth="1"/>
    <col min="6" max="6" width="38.75" style="366" bestFit="1" customWidth="1"/>
    <col min="7" max="16384" width="9" style="366"/>
  </cols>
  <sheetData>
    <row r="3" spans="2:5" x14ac:dyDescent="0.2">
      <c r="B3" s="356" t="s">
        <v>500</v>
      </c>
      <c r="C3" s="531">
        <f>SUM(C4:C7)</f>
        <v>2045.3755729999998</v>
      </c>
    </row>
    <row r="4" spans="2:5" x14ac:dyDescent="0.2">
      <c r="B4" s="356" t="s">
        <v>501</v>
      </c>
      <c r="C4" s="357">
        <v>1045.1569529999999</v>
      </c>
    </row>
    <row r="5" spans="2:5" x14ac:dyDescent="0.2">
      <c r="B5" s="356" t="s">
        <v>20</v>
      </c>
      <c r="C5" s="357">
        <v>83.203436999999994</v>
      </c>
    </row>
    <row r="6" spans="2:5" x14ac:dyDescent="0.2">
      <c r="B6" s="356" t="s">
        <v>502</v>
      </c>
      <c r="C6" s="357">
        <v>224.00873200000001</v>
      </c>
    </row>
    <row r="7" spans="2:5" x14ac:dyDescent="0.2">
      <c r="B7" s="356" t="s">
        <v>503</v>
      </c>
      <c r="C7" s="357">
        <v>693.00645099999997</v>
      </c>
    </row>
    <row r="8" spans="2:5" x14ac:dyDescent="0.2">
      <c r="B8" s="356"/>
      <c r="C8" s="356"/>
    </row>
    <row r="9" spans="2:5" x14ac:dyDescent="0.2">
      <c r="B9" s="356"/>
      <c r="C9" s="356"/>
    </row>
    <row r="10" spans="2:5" x14ac:dyDescent="0.2">
      <c r="B10" s="356" t="s">
        <v>551</v>
      </c>
    </row>
    <row r="11" spans="2:5" x14ac:dyDescent="0.2">
      <c r="C11" s="356"/>
    </row>
    <row r="12" spans="2:5" x14ac:dyDescent="0.2">
      <c r="B12" s="359"/>
      <c r="C12" s="367" t="s">
        <v>552</v>
      </c>
      <c r="D12" s="367" t="s">
        <v>553</v>
      </c>
      <c r="E12" s="367" t="s">
        <v>554</v>
      </c>
    </row>
    <row r="13" spans="2:5" x14ac:dyDescent="0.2">
      <c r="B13" s="360" t="s">
        <v>501</v>
      </c>
      <c r="C13" s="625" t="s">
        <v>555</v>
      </c>
      <c r="D13" s="626">
        <v>858.69685200000004</v>
      </c>
      <c r="E13" s="532">
        <f>IF(C$4=0,0,D13/C$4*100)</f>
        <v>82.159607658468133</v>
      </c>
    </row>
    <row r="14" spans="2:5" x14ac:dyDescent="0.2">
      <c r="B14" s="361"/>
      <c r="C14" s="627" t="s">
        <v>556</v>
      </c>
      <c r="D14" s="626">
        <v>94.322637</v>
      </c>
      <c r="E14" s="533">
        <f>IF(C$4=0,0,D14/C$4*100)</f>
        <v>9.0247342018113148</v>
      </c>
    </row>
    <row r="15" spans="2:5" x14ac:dyDescent="0.2">
      <c r="B15" s="361"/>
      <c r="C15" s="627" t="s">
        <v>557</v>
      </c>
      <c r="D15" s="626">
        <v>92.137463999999994</v>
      </c>
      <c r="E15" s="533">
        <f>IF(C$4=0,0,D15/C$4*100)</f>
        <v>8.8156581397205702</v>
      </c>
    </row>
    <row r="16" spans="2:5" x14ac:dyDescent="0.2">
      <c r="B16" s="362"/>
      <c r="C16" s="628" t="s">
        <v>558</v>
      </c>
      <c r="D16" s="629">
        <f>D15+D14</f>
        <v>186.46010100000001</v>
      </c>
      <c r="E16" s="534">
        <f>IF(C$4=0,0,D16/C$4*100)</f>
        <v>17.840392341531885</v>
      </c>
    </row>
    <row r="17" spans="2:5" x14ac:dyDescent="0.2">
      <c r="B17" s="363"/>
      <c r="C17" s="627"/>
      <c r="D17" s="630"/>
      <c r="E17" s="369"/>
    </row>
    <row r="18" spans="2:5" x14ac:dyDescent="0.2">
      <c r="B18" s="360" t="s">
        <v>20</v>
      </c>
      <c r="C18" s="625" t="s">
        <v>555</v>
      </c>
      <c r="D18" s="368">
        <v>30.559985000000001</v>
      </c>
      <c r="E18" s="532">
        <f>IF(C$5=0,0,D18/C$5*100)</f>
        <v>36.729233913738447</v>
      </c>
    </row>
    <row r="19" spans="2:5" x14ac:dyDescent="0.2">
      <c r="B19" s="361"/>
      <c r="C19" s="627" t="s">
        <v>556</v>
      </c>
      <c r="D19" s="626">
        <v>16.472353999999999</v>
      </c>
      <c r="E19" s="533">
        <f>IF(C$5=0,0,D19/C$5*100)</f>
        <v>19.797684559593375</v>
      </c>
    </row>
    <row r="20" spans="2:5" x14ac:dyDescent="0.2">
      <c r="B20" s="361"/>
      <c r="C20" s="627" t="s">
        <v>557</v>
      </c>
      <c r="D20" s="626">
        <v>36.171098000000001</v>
      </c>
      <c r="E20" s="533">
        <f>IF(C$5=0,0,D20/C$5*100)</f>
        <v>43.473081526668189</v>
      </c>
    </row>
    <row r="21" spans="2:5" x14ac:dyDescent="0.2">
      <c r="B21" s="362"/>
      <c r="C21" s="628" t="s">
        <v>558</v>
      </c>
      <c r="D21" s="629">
        <f>D20+D19</f>
        <v>52.643451999999996</v>
      </c>
      <c r="E21" s="534">
        <f>IF(C$5=0,0,D21/C$5*100)</f>
        <v>63.270766086261553</v>
      </c>
    </row>
    <row r="22" spans="2:5" x14ac:dyDescent="0.2">
      <c r="B22" s="363"/>
      <c r="C22" s="627"/>
      <c r="D22" s="630"/>
      <c r="E22" s="369"/>
    </row>
    <row r="23" spans="2:5" x14ac:dyDescent="0.2">
      <c r="B23" s="360" t="s">
        <v>502</v>
      </c>
      <c r="C23" s="625" t="s">
        <v>555</v>
      </c>
      <c r="D23" s="368">
        <v>111.367023</v>
      </c>
      <c r="E23" s="532">
        <f>IF(C$6=0,0,D23/C$6*100)</f>
        <v>49.715482966083663</v>
      </c>
    </row>
    <row r="24" spans="2:5" x14ac:dyDescent="0.2">
      <c r="B24" s="361"/>
      <c r="C24" s="627" t="s">
        <v>556</v>
      </c>
      <c r="D24" s="626">
        <v>51.007148000000001</v>
      </c>
      <c r="E24" s="533">
        <f>IF(C$6=0,0,D24/C$6*100)</f>
        <v>22.770160584632922</v>
      </c>
    </row>
    <row r="25" spans="2:5" x14ac:dyDescent="0.2">
      <c r="B25" s="361"/>
      <c r="C25" s="627" t="s">
        <v>557</v>
      </c>
      <c r="D25" s="626">
        <v>61.634560999999998</v>
      </c>
      <c r="E25" s="533">
        <f>IF(C$6=0,0,D25/C$6*100)</f>
        <v>27.514356449283412</v>
      </c>
    </row>
    <row r="26" spans="2:5" x14ac:dyDescent="0.2">
      <c r="B26" s="362"/>
      <c r="C26" s="628" t="s">
        <v>558</v>
      </c>
      <c r="D26" s="629">
        <f>D25+D24</f>
        <v>112.64170899999999</v>
      </c>
      <c r="E26" s="534">
        <f>IF(C$6=0,0,D26/C$6*100)</f>
        <v>50.28451703391633</v>
      </c>
    </row>
    <row r="27" spans="2:5" x14ac:dyDescent="0.2">
      <c r="B27" s="363"/>
      <c r="C27" s="627"/>
      <c r="D27" s="630"/>
      <c r="E27" s="369"/>
    </row>
    <row r="28" spans="2:5" x14ac:dyDescent="0.2">
      <c r="B28" s="600" t="s">
        <v>503</v>
      </c>
      <c r="C28" s="625" t="s">
        <v>555</v>
      </c>
      <c r="D28" s="368">
        <v>692.00645099999997</v>
      </c>
      <c r="E28" s="532">
        <f>IF(C$7=0,0,D28/C$7*100)</f>
        <v>99.855701198948864</v>
      </c>
    </row>
    <row r="29" spans="2:5" x14ac:dyDescent="0.2">
      <c r="B29" s="361"/>
      <c r="C29" s="627" t="s">
        <v>556</v>
      </c>
      <c r="D29" s="626">
        <v>0</v>
      </c>
      <c r="E29" s="533">
        <f>IF(C$7=0,0,D29/C$7*100)</f>
        <v>0</v>
      </c>
    </row>
    <row r="30" spans="2:5" x14ac:dyDescent="0.2">
      <c r="B30" s="361"/>
      <c r="C30" s="627" t="s">
        <v>557</v>
      </c>
      <c r="D30" s="626">
        <v>1</v>
      </c>
      <c r="E30" s="533">
        <f>IF(C$7=0,0,D30/C$7*100)</f>
        <v>0.14429880105113194</v>
      </c>
    </row>
    <row r="31" spans="2:5" x14ac:dyDescent="0.2">
      <c r="B31" s="362"/>
      <c r="C31" s="628" t="s">
        <v>558</v>
      </c>
      <c r="D31" s="629">
        <f>D30+D29</f>
        <v>1</v>
      </c>
      <c r="E31" s="534">
        <f>IF(C$7=0,0,D31/C$7*100)</f>
        <v>0.14429880105113194</v>
      </c>
    </row>
    <row r="32" spans="2:5" x14ac:dyDescent="0.2">
      <c r="C32" s="631"/>
      <c r="D32" s="631"/>
    </row>
    <row r="33" spans="2:6" x14ac:dyDescent="0.2">
      <c r="C33" s="631"/>
      <c r="D33" s="631"/>
    </row>
    <row r="34" spans="2:6" x14ac:dyDescent="0.2">
      <c r="B34" s="356" t="s">
        <v>559</v>
      </c>
      <c r="C34" s="631"/>
      <c r="D34" s="631"/>
    </row>
    <row r="35" spans="2:6" x14ac:dyDescent="0.2">
      <c r="C35" s="631"/>
      <c r="D35" s="631"/>
    </row>
    <row r="36" spans="2:6" x14ac:dyDescent="0.2">
      <c r="B36" s="359"/>
      <c r="C36" s="367" t="s">
        <v>560</v>
      </c>
      <c r="D36" s="367" t="s">
        <v>561</v>
      </c>
      <c r="E36" s="367" t="s">
        <v>562</v>
      </c>
      <c r="F36" s="367" t="s">
        <v>563</v>
      </c>
    </row>
    <row r="37" spans="2:6" x14ac:dyDescent="0.2">
      <c r="B37" s="360" t="s">
        <v>501</v>
      </c>
      <c r="C37" s="371" t="s">
        <v>556</v>
      </c>
      <c r="D37" s="372">
        <v>6.6341099999999997</v>
      </c>
      <c r="E37" s="535">
        <f>IF(C$4=0,0,D37/C$4*100)</f>
        <v>0.63474772673688562</v>
      </c>
      <c r="F37" s="532">
        <f>IF(D$16=0,0,D37/D$16*100)</f>
        <v>3.5579247058329115</v>
      </c>
    </row>
    <row r="38" spans="2:6" x14ac:dyDescent="0.2">
      <c r="B38" s="362"/>
      <c r="C38" s="373" t="s">
        <v>557</v>
      </c>
      <c r="D38" s="374">
        <v>0</v>
      </c>
      <c r="E38" s="536">
        <f>IF(C$4=0,0,D38/C$4*100)</f>
        <v>0</v>
      </c>
      <c r="F38" s="534">
        <f>IF(D$16=0,0,D38/D$16*100)</f>
        <v>0</v>
      </c>
    </row>
    <row r="39" spans="2:6" x14ac:dyDescent="0.2">
      <c r="C39" s="631"/>
      <c r="D39" s="626"/>
      <c r="E39" s="375"/>
      <c r="F39" s="375"/>
    </row>
    <row r="40" spans="2:6" x14ac:dyDescent="0.2">
      <c r="B40" s="360" t="s">
        <v>20</v>
      </c>
      <c r="C40" s="371" t="s">
        <v>556</v>
      </c>
      <c r="D40" s="372">
        <v>3.063393</v>
      </c>
      <c r="E40" s="535">
        <f>IF(C$5=0,0,D40/C$5*100)</f>
        <v>3.6818106444328738</v>
      </c>
      <c r="F40" s="532">
        <f>IF(D$21=0,0,D40/D$21*100)</f>
        <v>5.8191339732052532</v>
      </c>
    </row>
    <row r="41" spans="2:6" x14ac:dyDescent="0.2">
      <c r="B41" s="362"/>
      <c r="C41" s="373" t="s">
        <v>557</v>
      </c>
      <c r="D41" s="374">
        <v>0</v>
      </c>
      <c r="E41" s="536">
        <f>IF(C$5=0,0,D41/C$5*100)</f>
        <v>0</v>
      </c>
      <c r="F41" s="534">
        <f>IF(D$21=0,0,D41/D$21*100)</f>
        <v>0</v>
      </c>
    </row>
    <row r="42" spans="2:6" x14ac:dyDescent="0.2">
      <c r="C42" s="376"/>
      <c r="D42" s="377"/>
      <c r="E42" s="375"/>
      <c r="F42" s="375"/>
    </row>
    <row r="43" spans="2:6" x14ac:dyDescent="0.2">
      <c r="B43" s="360" t="s">
        <v>502</v>
      </c>
      <c r="C43" s="371" t="s">
        <v>556</v>
      </c>
      <c r="D43" s="372">
        <v>6.6671810000000002</v>
      </c>
      <c r="E43" s="535">
        <f>IF(C$6=0,0,D43/C$6*100)</f>
        <v>2.9763040665754046</v>
      </c>
      <c r="F43" s="532">
        <f>IF(D$26=0,0,D43/D$26*100)</f>
        <v>5.918927419682527</v>
      </c>
    </row>
    <row r="44" spans="2:6" x14ac:dyDescent="0.2">
      <c r="B44" s="362"/>
      <c r="C44" s="373" t="s">
        <v>557</v>
      </c>
      <c r="D44" s="374">
        <v>1.6991879999999999</v>
      </c>
      <c r="E44" s="536">
        <f>IF(C$6=0,0,D44/C$6*100)</f>
        <v>0.75853650205028611</v>
      </c>
      <c r="F44" s="534">
        <f>IF(D$26=0,0,D44/D$26*100)</f>
        <v>1.5084891867185715</v>
      </c>
    </row>
    <row r="45" spans="2:6" x14ac:dyDescent="0.2">
      <c r="C45" s="631"/>
      <c r="D45" s="377"/>
      <c r="E45" s="375"/>
      <c r="F45" s="375"/>
    </row>
    <row r="46" spans="2:6" x14ac:dyDescent="0.2">
      <c r="B46" s="360" t="s">
        <v>503</v>
      </c>
      <c r="C46" s="371" t="s">
        <v>556</v>
      </c>
      <c r="D46" s="372">
        <v>0</v>
      </c>
      <c r="E46" s="535">
        <f>IF(C$7=0,0,D46/C$7*100)</f>
        <v>0</v>
      </c>
      <c r="F46" s="532">
        <f>IF(D$31=0,0,D46/D$31*100)</f>
        <v>0</v>
      </c>
    </row>
    <row r="47" spans="2:6" x14ac:dyDescent="0.2">
      <c r="B47" s="362"/>
      <c r="C47" s="373" t="s">
        <v>557</v>
      </c>
      <c r="D47" s="374">
        <v>0</v>
      </c>
      <c r="E47" s="536">
        <f>IF(C$7=0,0,D47/C$7*100)</f>
        <v>0</v>
      </c>
      <c r="F47" s="534">
        <f>IF(D$31=0,0,D47/D$31*100)</f>
        <v>0</v>
      </c>
    </row>
    <row r="50" spans="2:6" x14ac:dyDescent="0.2">
      <c r="B50" s="356" t="s">
        <v>564</v>
      </c>
    </row>
    <row r="51" spans="2:6" x14ac:dyDescent="0.2">
      <c r="C51" s="631"/>
      <c r="D51" s="631"/>
    </row>
    <row r="52" spans="2:6" x14ac:dyDescent="0.2">
      <c r="B52" s="359"/>
      <c r="C52" s="367" t="s">
        <v>565</v>
      </c>
      <c r="D52" s="367" t="s">
        <v>561</v>
      </c>
      <c r="E52" s="367" t="s">
        <v>562</v>
      </c>
      <c r="F52" s="367" t="s">
        <v>563</v>
      </c>
    </row>
    <row r="53" spans="2:6" x14ac:dyDescent="0.2">
      <c r="B53" s="360" t="s">
        <v>501</v>
      </c>
      <c r="C53" s="371" t="s">
        <v>556</v>
      </c>
      <c r="D53" s="372">
        <v>64.544539999999998</v>
      </c>
      <c r="E53" s="535">
        <f>IF(C$4=0,0,D53/C$4*100)</f>
        <v>6.1755834676057502</v>
      </c>
      <c r="F53" s="532">
        <f>IF(D$16=0,0,D53/D$16*100)</f>
        <v>34.615737980319985</v>
      </c>
    </row>
    <row r="54" spans="2:6" x14ac:dyDescent="0.2">
      <c r="B54" s="362"/>
      <c r="C54" s="373" t="s">
        <v>557</v>
      </c>
      <c r="D54" s="374">
        <v>56.218601999999997</v>
      </c>
      <c r="E54" s="536">
        <f>IF(C$4=0,0,D54/C$4*100)</f>
        <v>5.3789626370117061</v>
      </c>
      <c r="F54" s="534">
        <f>IF(D$16=0,0,D54/D$16*100)</f>
        <v>30.150472781305631</v>
      </c>
    </row>
    <row r="55" spans="2:6" x14ac:dyDescent="0.2">
      <c r="C55" s="631"/>
      <c r="D55" s="626"/>
      <c r="E55" s="375"/>
      <c r="F55" s="375"/>
    </row>
    <row r="56" spans="2:6" x14ac:dyDescent="0.2">
      <c r="B56" s="360" t="s">
        <v>20</v>
      </c>
      <c r="C56" s="371" t="s">
        <v>556</v>
      </c>
      <c r="D56" s="372">
        <v>9.0652159999999995</v>
      </c>
      <c r="E56" s="535">
        <f>IF(C$5=0,0,D56/C$5*100)</f>
        <v>10.895242224188408</v>
      </c>
      <c r="F56" s="532">
        <f>IF(D$21=0,0,D56/D$21*100)</f>
        <v>17.220025768826865</v>
      </c>
    </row>
    <row r="57" spans="2:6" x14ac:dyDescent="0.2">
      <c r="B57" s="362"/>
      <c r="C57" s="373" t="s">
        <v>557</v>
      </c>
      <c r="D57" s="374">
        <v>35.171098000000001</v>
      </c>
      <c r="E57" s="536">
        <f>IF(C$5=0,0,D57/C$5*100)</f>
        <v>42.271208099251965</v>
      </c>
      <c r="F57" s="534">
        <f>IF(D$21=0,0,D57/D$21*100)</f>
        <v>66.810014662412343</v>
      </c>
    </row>
    <row r="58" spans="2:6" x14ac:dyDescent="0.2">
      <c r="C58" s="376"/>
      <c r="D58" s="377"/>
      <c r="E58" s="375"/>
      <c r="F58" s="375"/>
    </row>
    <row r="59" spans="2:6" x14ac:dyDescent="0.2">
      <c r="B59" s="360" t="s">
        <v>502</v>
      </c>
      <c r="C59" s="371" t="s">
        <v>556</v>
      </c>
      <c r="D59" s="372">
        <v>37.568468000000003</v>
      </c>
      <c r="E59" s="535">
        <f>IF(C$6=0,0,D59/C$6*100)</f>
        <v>16.770983731116338</v>
      </c>
      <c r="F59" s="532">
        <f>IF(D$26=0,0,D59/D$26*100)</f>
        <v>33.352182183244402</v>
      </c>
    </row>
    <row r="60" spans="2:6" x14ac:dyDescent="0.2">
      <c r="B60" s="362"/>
      <c r="C60" s="373" t="s">
        <v>557</v>
      </c>
      <c r="D60" s="374">
        <v>50.275841999999997</v>
      </c>
      <c r="E60" s="536">
        <f>IF(C$6=0,0,D60/C$6*100)</f>
        <v>22.443697418009577</v>
      </c>
      <c r="F60" s="534">
        <f>IF(D$26=0,0,D60/D$26*100)</f>
        <v>44.633415496208428</v>
      </c>
    </row>
    <row r="61" spans="2:6" x14ac:dyDescent="0.2">
      <c r="C61" s="631"/>
      <c r="D61" s="377"/>
      <c r="E61" s="375"/>
      <c r="F61" s="375"/>
    </row>
    <row r="62" spans="2:6" x14ac:dyDescent="0.2">
      <c r="B62" s="360" t="s">
        <v>503</v>
      </c>
      <c r="C62" s="371" t="s">
        <v>556</v>
      </c>
      <c r="D62" s="372">
        <v>0</v>
      </c>
      <c r="E62" s="535">
        <f>IF(C$7=0,0,D62/C$7*100)</f>
        <v>0</v>
      </c>
      <c r="F62" s="532">
        <f>IF(D$31=0,0,D62/D$31*100)</f>
        <v>0</v>
      </c>
    </row>
    <row r="63" spans="2:6" x14ac:dyDescent="0.2">
      <c r="B63" s="362"/>
      <c r="C63" s="373" t="s">
        <v>557</v>
      </c>
      <c r="D63" s="374">
        <v>1</v>
      </c>
      <c r="E63" s="536">
        <f>IF(C$7=0,0,D63/C$7*100)</f>
        <v>0.14429880105113194</v>
      </c>
      <c r="F63" s="534">
        <f>IF(D$31=0,0,D63/D$31*100)</f>
        <v>100</v>
      </c>
    </row>
    <row r="64" spans="2:6" x14ac:dyDescent="0.2">
      <c r="C64" s="631"/>
      <c r="D64" s="376"/>
    </row>
    <row r="65" spans="2:6" x14ac:dyDescent="0.2">
      <c r="C65" s="631"/>
      <c r="D65" s="376"/>
    </row>
    <row r="66" spans="2:6" x14ac:dyDescent="0.2">
      <c r="B66" s="356" t="s">
        <v>566</v>
      </c>
    </row>
    <row r="67" spans="2:6" x14ac:dyDescent="0.2">
      <c r="C67" s="631"/>
      <c r="D67" s="631"/>
    </row>
    <row r="68" spans="2:6" x14ac:dyDescent="0.2">
      <c r="B68" s="359"/>
      <c r="C68" s="367" t="s">
        <v>567</v>
      </c>
      <c r="D68" s="367" t="s">
        <v>561</v>
      </c>
      <c r="E68" s="367" t="s">
        <v>562</v>
      </c>
      <c r="F68" s="367" t="s">
        <v>563</v>
      </c>
    </row>
    <row r="69" spans="2:6" x14ac:dyDescent="0.2">
      <c r="B69" s="360" t="s">
        <v>501</v>
      </c>
      <c r="C69" s="371" t="s">
        <v>556</v>
      </c>
      <c r="D69" s="372">
        <v>23.143986999999999</v>
      </c>
      <c r="E69" s="535">
        <f>IF(C$4=0,0,D69/C$4*100)</f>
        <v>2.2144030074686785</v>
      </c>
      <c r="F69" s="532">
        <f>IF(D$16=0,0,D69/D$16*100)</f>
        <v>12.412299937561439</v>
      </c>
    </row>
    <row r="70" spans="2:6" x14ac:dyDescent="0.2">
      <c r="B70" s="362"/>
      <c r="C70" s="373" t="s">
        <v>557</v>
      </c>
      <c r="D70" s="374">
        <v>35.918861999999997</v>
      </c>
      <c r="E70" s="536">
        <f>IF(C$4=0,0,D70/C$4*100)</f>
        <v>3.4366955027088641</v>
      </c>
      <c r="F70" s="534">
        <f>IF(D$16=0,0,D70/D$16*100)</f>
        <v>19.263564594980025</v>
      </c>
    </row>
    <row r="71" spans="2:6" x14ac:dyDescent="0.2">
      <c r="C71" s="631"/>
      <c r="D71" s="626"/>
      <c r="E71" s="375"/>
      <c r="F71" s="375"/>
    </row>
    <row r="72" spans="2:6" x14ac:dyDescent="0.2">
      <c r="B72" s="360" t="s">
        <v>20</v>
      </c>
      <c r="C72" s="371" t="s">
        <v>556</v>
      </c>
      <c r="D72" s="372">
        <v>4.3437450000000002</v>
      </c>
      <c r="E72" s="535">
        <f>IF(C$5=0,0,D72/C$5*100)</f>
        <v>5.2206316909720929</v>
      </c>
      <c r="F72" s="532">
        <f>IF(D$21=0,0,D72/D$21*100)</f>
        <v>8.2512541160864608</v>
      </c>
    </row>
    <row r="73" spans="2:6" x14ac:dyDescent="0.2">
      <c r="B73" s="362"/>
      <c r="C73" s="373" t="s">
        <v>557</v>
      </c>
      <c r="D73" s="374">
        <v>1</v>
      </c>
      <c r="E73" s="536">
        <f>IF(C$5=0,0,D73/C$5*100)</f>
        <v>1.2018734274162257</v>
      </c>
      <c r="F73" s="534">
        <f>IF(D$21=0,0,D73/D$21*100)</f>
        <v>1.8995714794690897</v>
      </c>
    </row>
    <row r="74" spans="2:6" x14ac:dyDescent="0.2">
      <c r="C74" s="376"/>
      <c r="D74" s="377"/>
      <c r="E74" s="375"/>
      <c r="F74" s="375"/>
    </row>
    <row r="75" spans="2:6" x14ac:dyDescent="0.2">
      <c r="B75" s="360" t="s">
        <v>502</v>
      </c>
      <c r="C75" s="371" t="s">
        <v>556</v>
      </c>
      <c r="D75" s="372">
        <v>6.7714990000000004</v>
      </c>
      <c r="E75" s="535">
        <f>IF(C$6=0,0,D75/C$6*100)</f>
        <v>3.0228727869411807</v>
      </c>
      <c r="F75" s="532">
        <f>IF(D$26=0,0,D75/D$26*100)</f>
        <v>6.0115378753708368</v>
      </c>
    </row>
    <row r="76" spans="2:6" x14ac:dyDescent="0.2">
      <c r="B76" s="362"/>
      <c r="C76" s="373" t="s">
        <v>557</v>
      </c>
      <c r="D76" s="374">
        <v>9.6595309999999994</v>
      </c>
      <c r="E76" s="536">
        <f>IF(C$6=0,0,D76/C$6*100)</f>
        <v>4.3121225292235481</v>
      </c>
      <c r="F76" s="534">
        <f>IF(D$26=0,0,D76/D$26*100)</f>
        <v>8.5754478387752453</v>
      </c>
    </row>
    <row r="77" spans="2:6" x14ac:dyDescent="0.2">
      <c r="C77" s="631"/>
      <c r="D77" s="377"/>
      <c r="E77" s="375"/>
      <c r="F77" s="375"/>
    </row>
    <row r="78" spans="2:6" x14ac:dyDescent="0.2">
      <c r="B78" s="360" t="s">
        <v>503</v>
      </c>
      <c r="C78" s="371" t="s">
        <v>556</v>
      </c>
      <c r="D78" s="372">
        <v>0</v>
      </c>
      <c r="E78" s="535">
        <f>IF(C$7=0,0,D78/C$7*100)</f>
        <v>0</v>
      </c>
      <c r="F78" s="532">
        <f>IF(D$31=0,0,D78/D$31*100)</f>
        <v>0</v>
      </c>
    </row>
    <row r="79" spans="2:6" x14ac:dyDescent="0.2">
      <c r="B79" s="362"/>
      <c r="C79" s="373" t="s">
        <v>557</v>
      </c>
      <c r="D79" s="374">
        <v>0</v>
      </c>
      <c r="E79" s="536">
        <f>IF(C$7=0,0,D79/C$7*100)</f>
        <v>0</v>
      </c>
      <c r="F79" s="534">
        <f>IF(D$31=0,0,D79/D$31*100)</f>
        <v>0</v>
      </c>
    </row>
    <row r="82" spans="2:6" x14ac:dyDescent="0.2">
      <c r="B82" s="378"/>
      <c r="C82" s="379"/>
      <c r="D82" s="379"/>
      <c r="E82" s="379"/>
      <c r="F82" s="379"/>
    </row>
    <row r="83" spans="2:6" x14ac:dyDescent="0.2">
      <c r="B83" s="379"/>
      <c r="C83" s="632"/>
      <c r="D83" s="632"/>
      <c r="E83" s="379"/>
      <c r="F83" s="379"/>
    </row>
    <row r="84" spans="2:6" x14ac:dyDescent="0.2">
      <c r="B84" s="380"/>
      <c r="C84" s="381"/>
      <c r="D84" s="381"/>
      <c r="E84" s="381"/>
      <c r="F84" s="381"/>
    </row>
    <row r="85" spans="2:6" x14ac:dyDescent="0.2">
      <c r="B85" s="379"/>
      <c r="C85" s="379"/>
      <c r="D85" s="379"/>
      <c r="E85" s="382"/>
      <c r="F85" s="382"/>
    </row>
    <row r="86" spans="2:6" x14ac:dyDescent="0.2">
      <c r="B86" s="379"/>
      <c r="C86" s="379"/>
      <c r="D86" s="379"/>
      <c r="E86" s="382"/>
      <c r="F86" s="382"/>
    </row>
    <row r="87" spans="2:6" x14ac:dyDescent="0.2">
      <c r="B87" s="379"/>
      <c r="C87" s="632"/>
      <c r="D87" s="632"/>
      <c r="E87" s="382"/>
      <c r="F87" s="382"/>
    </row>
    <row r="88" spans="2:6" x14ac:dyDescent="0.2">
      <c r="B88" s="379"/>
      <c r="C88" s="379"/>
      <c r="D88" s="379"/>
      <c r="E88" s="382"/>
      <c r="F88" s="382"/>
    </row>
    <row r="89" spans="2:6" x14ac:dyDescent="0.2">
      <c r="B89" s="379"/>
      <c r="C89" s="379"/>
      <c r="D89" s="379"/>
      <c r="E89" s="382"/>
      <c r="F89" s="382"/>
    </row>
    <row r="90" spans="2:6" x14ac:dyDescent="0.2">
      <c r="B90" s="379"/>
      <c r="C90" s="383"/>
      <c r="D90" s="383"/>
      <c r="E90" s="382"/>
      <c r="F90" s="382"/>
    </row>
    <row r="91" spans="2:6" x14ac:dyDescent="0.2">
      <c r="B91" s="379"/>
      <c r="C91" s="379"/>
      <c r="D91" s="379"/>
      <c r="E91" s="382"/>
      <c r="F91" s="382"/>
    </row>
    <row r="92" spans="2:6" x14ac:dyDescent="0.2">
      <c r="B92" s="379"/>
      <c r="C92" s="379"/>
      <c r="D92" s="379"/>
      <c r="E92" s="382"/>
      <c r="F92" s="382"/>
    </row>
    <row r="93" spans="2:6" x14ac:dyDescent="0.2">
      <c r="B93" s="379"/>
      <c r="C93" s="632"/>
      <c r="D93" s="383"/>
      <c r="E93" s="382"/>
      <c r="F93" s="382"/>
    </row>
    <row r="94" spans="2:6" x14ac:dyDescent="0.2">
      <c r="B94" s="379"/>
      <c r="C94" s="379"/>
      <c r="D94" s="379"/>
      <c r="E94" s="382"/>
      <c r="F94" s="382"/>
    </row>
    <row r="95" spans="2:6" x14ac:dyDescent="0.2">
      <c r="B95" s="379"/>
      <c r="C95" s="379"/>
      <c r="D95" s="379"/>
      <c r="E95" s="382"/>
      <c r="F95" s="382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RowHeight="12.75" x14ac:dyDescent="0.2"/>
  <cols>
    <col min="1" max="1" width="9" style="366"/>
    <col min="2" max="7" width="20.625" style="366" customWidth="1"/>
    <col min="8" max="16384" width="9" style="366"/>
  </cols>
  <sheetData>
    <row r="3" spans="2:7" x14ac:dyDescent="0.2">
      <c r="B3" s="370" t="s">
        <v>568</v>
      </c>
    </row>
    <row r="4" spans="2:7" ht="13.5" thickBot="1" x14ac:dyDescent="0.25"/>
    <row r="5" spans="2:7" x14ac:dyDescent="0.2">
      <c r="B5" s="384" t="s">
        <v>569</v>
      </c>
      <c r="C5" s="805" t="s">
        <v>172</v>
      </c>
      <c r="D5" s="806"/>
      <c r="E5" s="806"/>
      <c r="F5" s="806"/>
      <c r="G5" s="807"/>
    </row>
    <row r="6" spans="2:7" ht="25.5" x14ac:dyDescent="0.2">
      <c r="B6" s="387" t="s">
        <v>575</v>
      </c>
      <c r="C6" s="385" t="s">
        <v>571</v>
      </c>
      <c r="D6" s="385" t="s">
        <v>572</v>
      </c>
      <c r="E6" s="385" t="s">
        <v>573</v>
      </c>
      <c r="F6" s="386" t="s">
        <v>574</v>
      </c>
      <c r="G6" s="388" t="s">
        <v>576</v>
      </c>
    </row>
    <row r="7" spans="2:7" x14ac:dyDescent="0.2">
      <c r="B7" s="389" t="str">
        <f>Index!$B$4</f>
        <v>Solent and South Downs</v>
      </c>
      <c r="C7" s="666">
        <f>SUM(C8:C11)</f>
        <v>1051</v>
      </c>
      <c r="D7" s="666">
        <f t="shared" ref="D7:G7" si="0">SUM(D8:D11)</f>
        <v>58</v>
      </c>
      <c r="E7" s="666">
        <f t="shared" si="0"/>
        <v>0</v>
      </c>
      <c r="F7" s="666">
        <f t="shared" si="0"/>
        <v>24</v>
      </c>
      <c r="G7" s="667">
        <f t="shared" si="0"/>
        <v>16</v>
      </c>
    </row>
    <row r="8" spans="2:7" x14ac:dyDescent="0.2">
      <c r="B8" s="390" t="s">
        <v>501</v>
      </c>
      <c r="C8" s="668">
        <v>455</v>
      </c>
      <c r="D8" s="669">
        <v>25</v>
      </c>
      <c r="E8" s="669">
        <v>0</v>
      </c>
      <c r="F8" s="669">
        <v>8</v>
      </c>
      <c r="G8" s="670">
        <v>6</v>
      </c>
    </row>
    <row r="9" spans="2:7" x14ac:dyDescent="0.2">
      <c r="B9" s="390" t="s">
        <v>20</v>
      </c>
      <c r="C9" s="669">
        <v>53</v>
      </c>
      <c r="D9" s="669">
        <v>1</v>
      </c>
      <c r="E9" s="669">
        <v>0</v>
      </c>
      <c r="F9" s="669">
        <v>0</v>
      </c>
      <c r="G9" s="670">
        <v>2</v>
      </c>
    </row>
    <row r="10" spans="2:7" x14ac:dyDescent="0.2">
      <c r="B10" s="390" t="s">
        <v>502</v>
      </c>
      <c r="C10" s="669">
        <v>132</v>
      </c>
      <c r="D10" s="669">
        <v>12</v>
      </c>
      <c r="E10" s="669">
        <v>0</v>
      </c>
      <c r="F10" s="669">
        <v>8</v>
      </c>
      <c r="G10" s="670">
        <v>2</v>
      </c>
    </row>
    <row r="11" spans="2:7" ht="13.5" thickBot="1" x14ac:dyDescent="0.25">
      <c r="B11" s="398" t="s">
        <v>503</v>
      </c>
      <c r="C11" s="671">
        <v>411</v>
      </c>
      <c r="D11" s="671">
        <v>20</v>
      </c>
      <c r="E11" s="671">
        <v>0</v>
      </c>
      <c r="F11" s="671">
        <v>8</v>
      </c>
      <c r="G11" s="672">
        <v>6</v>
      </c>
    </row>
    <row r="13" spans="2:7" ht="13.5" thickBot="1" x14ac:dyDescent="0.25"/>
    <row r="14" spans="2:7" x14ac:dyDescent="0.2">
      <c r="B14" s="384" t="s">
        <v>577</v>
      </c>
      <c r="C14" s="805" t="s">
        <v>172</v>
      </c>
      <c r="D14" s="806"/>
      <c r="E14" s="806"/>
      <c r="F14" s="806"/>
      <c r="G14" s="807"/>
    </row>
    <row r="15" spans="2:7" ht="25.5" x14ac:dyDescent="0.2">
      <c r="B15" s="387" t="s">
        <v>575</v>
      </c>
      <c r="C15" s="385" t="s">
        <v>571</v>
      </c>
      <c r="D15" s="385" t="s">
        <v>572</v>
      </c>
      <c r="E15" s="385" t="s">
        <v>573</v>
      </c>
      <c r="F15" s="386" t="s">
        <v>574</v>
      </c>
      <c r="G15" s="388" t="s">
        <v>576</v>
      </c>
    </row>
    <row r="16" spans="2:7" x14ac:dyDescent="0.2">
      <c r="B16" s="389" t="str">
        <f>Index!$B$4</f>
        <v>Solent and South Downs</v>
      </c>
      <c r="C16" s="570">
        <f t="shared" ref="C16:G20" si="1">IF(SUM($C7:$G7)=0,0,C7/SUM($C7:$G7))</f>
        <v>0.91470844212358571</v>
      </c>
      <c r="D16" s="570">
        <f t="shared" si="1"/>
        <v>5.0478677110530897E-2</v>
      </c>
      <c r="E16" s="570">
        <f t="shared" si="1"/>
        <v>0</v>
      </c>
      <c r="F16" s="570">
        <f t="shared" si="1"/>
        <v>2.0887728459530026E-2</v>
      </c>
      <c r="G16" s="571">
        <f t="shared" si="1"/>
        <v>1.392515230635335E-2</v>
      </c>
    </row>
    <row r="17" spans="2:7" x14ac:dyDescent="0.2">
      <c r="B17" s="390" t="s">
        <v>501</v>
      </c>
      <c r="C17" s="572">
        <f t="shared" si="1"/>
        <v>0.92105263157894735</v>
      </c>
      <c r="D17" s="572">
        <f t="shared" si="1"/>
        <v>5.0607287449392711E-2</v>
      </c>
      <c r="E17" s="572">
        <f t="shared" si="1"/>
        <v>0</v>
      </c>
      <c r="F17" s="572">
        <f t="shared" si="1"/>
        <v>1.6194331983805668E-2</v>
      </c>
      <c r="G17" s="573">
        <f t="shared" si="1"/>
        <v>1.2145748987854251E-2</v>
      </c>
    </row>
    <row r="18" spans="2:7" x14ac:dyDescent="0.2">
      <c r="B18" s="390" t="s">
        <v>20</v>
      </c>
      <c r="C18" s="572">
        <f t="shared" si="1"/>
        <v>0.9464285714285714</v>
      </c>
      <c r="D18" s="572">
        <f t="shared" si="1"/>
        <v>1.7857142857142856E-2</v>
      </c>
      <c r="E18" s="572">
        <f t="shared" si="1"/>
        <v>0</v>
      </c>
      <c r="F18" s="572">
        <f t="shared" si="1"/>
        <v>0</v>
      </c>
      <c r="G18" s="573">
        <f t="shared" si="1"/>
        <v>3.5714285714285712E-2</v>
      </c>
    </row>
    <row r="19" spans="2:7" x14ac:dyDescent="0.2">
      <c r="B19" s="390" t="s">
        <v>502</v>
      </c>
      <c r="C19" s="572">
        <f t="shared" si="1"/>
        <v>0.8571428571428571</v>
      </c>
      <c r="D19" s="572">
        <f t="shared" si="1"/>
        <v>7.792207792207792E-2</v>
      </c>
      <c r="E19" s="572">
        <f t="shared" si="1"/>
        <v>0</v>
      </c>
      <c r="F19" s="572">
        <f t="shared" si="1"/>
        <v>5.1948051948051951E-2</v>
      </c>
      <c r="G19" s="573">
        <f t="shared" si="1"/>
        <v>1.2987012987012988E-2</v>
      </c>
    </row>
    <row r="20" spans="2:7" ht="13.5" thickBot="1" x14ac:dyDescent="0.25">
      <c r="B20" s="398" t="s">
        <v>503</v>
      </c>
      <c r="C20" s="574">
        <f t="shared" si="1"/>
        <v>0.92359550561797754</v>
      </c>
      <c r="D20" s="574">
        <f t="shared" si="1"/>
        <v>4.49438202247191E-2</v>
      </c>
      <c r="E20" s="574">
        <f t="shared" si="1"/>
        <v>0</v>
      </c>
      <c r="F20" s="574">
        <f t="shared" si="1"/>
        <v>1.7977528089887642E-2</v>
      </c>
      <c r="G20" s="575">
        <f t="shared" si="1"/>
        <v>1.3483146067415731E-2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RowHeight="12.75" x14ac:dyDescent="0.2"/>
  <cols>
    <col min="1" max="1" width="9" style="355"/>
    <col min="2" max="8" width="15.625" style="355" customWidth="1"/>
    <col min="9" max="16384" width="9" style="355"/>
  </cols>
  <sheetData>
    <row r="4" spans="2:8" ht="13.5" thickBot="1" x14ac:dyDescent="0.25"/>
    <row r="5" spans="2:8" x14ac:dyDescent="0.2">
      <c r="B5" s="392" t="s">
        <v>569</v>
      </c>
      <c r="C5" s="808" t="s">
        <v>175</v>
      </c>
      <c r="D5" s="806"/>
      <c r="E5" s="806"/>
      <c r="F5" s="806"/>
      <c r="G5" s="806"/>
      <c r="H5" s="807"/>
    </row>
    <row r="6" spans="2:8" ht="25.5" customHeight="1" x14ac:dyDescent="0.2">
      <c r="B6" s="393" t="s">
        <v>570</v>
      </c>
      <c r="C6" s="394" t="s">
        <v>578</v>
      </c>
      <c r="D6" s="394" t="s">
        <v>579</v>
      </c>
      <c r="E6" s="394" t="s">
        <v>580</v>
      </c>
      <c r="F6" s="394" t="s">
        <v>581</v>
      </c>
      <c r="G6" s="394" t="s">
        <v>582</v>
      </c>
      <c r="H6" s="395" t="s">
        <v>583</v>
      </c>
    </row>
    <row r="7" spans="2:8" x14ac:dyDescent="0.2">
      <c r="B7" s="389" t="str">
        <f>Index!$B$4</f>
        <v>Solent and South Downs</v>
      </c>
      <c r="C7" s="673">
        <f>SUM(C8:C11)</f>
        <v>770</v>
      </c>
      <c r="D7" s="673">
        <f t="shared" ref="D7:H7" si="0">SUM(D8:D11)</f>
        <v>226</v>
      </c>
      <c r="E7" s="673">
        <f t="shared" si="0"/>
        <v>59</v>
      </c>
      <c r="F7" s="673">
        <f t="shared" si="0"/>
        <v>62</v>
      </c>
      <c r="G7" s="673">
        <f t="shared" si="0"/>
        <v>18</v>
      </c>
      <c r="H7" s="674">
        <f t="shared" si="0"/>
        <v>5</v>
      </c>
    </row>
    <row r="8" spans="2:8" x14ac:dyDescent="0.2">
      <c r="B8" s="390" t="s">
        <v>501</v>
      </c>
      <c r="C8" s="675">
        <v>331</v>
      </c>
      <c r="D8" s="675">
        <v>93</v>
      </c>
      <c r="E8" s="675">
        <v>25</v>
      </c>
      <c r="F8" s="675">
        <v>33</v>
      </c>
      <c r="G8" s="675">
        <v>7</v>
      </c>
      <c r="H8" s="676">
        <v>2</v>
      </c>
    </row>
    <row r="9" spans="2:8" x14ac:dyDescent="0.2">
      <c r="B9" s="390" t="s">
        <v>20</v>
      </c>
      <c r="C9" s="675">
        <v>48</v>
      </c>
      <c r="D9" s="675">
        <v>4</v>
      </c>
      <c r="E9" s="675">
        <v>2</v>
      </c>
      <c r="F9" s="675">
        <v>0</v>
      </c>
      <c r="G9" s="675">
        <v>0</v>
      </c>
      <c r="H9" s="676">
        <v>1</v>
      </c>
    </row>
    <row r="10" spans="2:8" x14ac:dyDescent="0.2">
      <c r="B10" s="390" t="s">
        <v>502</v>
      </c>
      <c r="C10" s="675">
        <v>110</v>
      </c>
      <c r="D10" s="675">
        <v>32</v>
      </c>
      <c r="E10" s="675">
        <v>7</v>
      </c>
      <c r="F10" s="675">
        <v>0</v>
      </c>
      <c r="G10" s="675">
        <v>4</v>
      </c>
      <c r="H10" s="676">
        <v>0</v>
      </c>
    </row>
    <row r="11" spans="2:8" ht="13.5" thickBot="1" x14ac:dyDescent="0.25">
      <c r="B11" s="397" t="s">
        <v>503</v>
      </c>
      <c r="C11" s="677">
        <v>281</v>
      </c>
      <c r="D11" s="677">
        <v>97</v>
      </c>
      <c r="E11" s="677">
        <v>25</v>
      </c>
      <c r="F11" s="677">
        <v>29</v>
      </c>
      <c r="G11" s="677">
        <v>7</v>
      </c>
      <c r="H11" s="678">
        <v>2</v>
      </c>
    </row>
    <row r="13" spans="2:8" ht="13.5" thickBot="1" x14ac:dyDescent="0.25"/>
    <row r="14" spans="2:8" x14ac:dyDescent="0.2">
      <c r="B14" s="392" t="s">
        <v>577</v>
      </c>
      <c r="C14" s="808" t="s">
        <v>175</v>
      </c>
      <c r="D14" s="806"/>
      <c r="E14" s="806"/>
      <c r="F14" s="806"/>
      <c r="G14" s="806"/>
      <c r="H14" s="807"/>
    </row>
    <row r="15" spans="2:8" x14ac:dyDescent="0.2">
      <c r="B15" s="393" t="s">
        <v>570</v>
      </c>
      <c r="C15" s="394" t="s">
        <v>578</v>
      </c>
      <c r="D15" s="394" t="s">
        <v>579</v>
      </c>
      <c r="E15" s="394" t="s">
        <v>580</v>
      </c>
      <c r="F15" s="394" t="s">
        <v>581</v>
      </c>
      <c r="G15" s="394" t="s">
        <v>582</v>
      </c>
      <c r="H15" s="395" t="s">
        <v>583</v>
      </c>
    </row>
    <row r="16" spans="2:8" x14ac:dyDescent="0.2">
      <c r="B16" s="389" t="str">
        <f>Index!$B$4</f>
        <v>Solent and South Downs</v>
      </c>
      <c r="C16" s="576">
        <f t="shared" ref="C16:H20" si="1">IF(SUM($C7:$H7)=0,0,C7/SUM($C7:$H7))</f>
        <v>0.67543859649122806</v>
      </c>
      <c r="D16" s="576">
        <f t="shared" si="1"/>
        <v>0.19824561403508772</v>
      </c>
      <c r="E16" s="576">
        <f t="shared" si="1"/>
        <v>5.1754385964912282E-2</v>
      </c>
      <c r="F16" s="576">
        <f t="shared" si="1"/>
        <v>5.4385964912280704E-2</v>
      </c>
      <c r="G16" s="576">
        <f t="shared" si="1"/>
        <v>1.5789473684210527E-2</v>
      </c>
      <c r="H16" s="577">
        <f t="shared" si="1"/>
        <v>4.3859649122807015E-3</v>
      </c>
    </row>
    <row r="17" spans="2:8" x14ac:dyDescent="0.2">
      <c r="B17" s="390" t="s">
        <v>501</v>
      </c>
      <c r="C17" s="578">
        <f t="shared" si="1"/>
        <v>0.67413441955193487</v>
      </c>
      <c r="D17" s="578">
        <f t="shared" si="1"/>
        <v>0.18940936863543789</v>
      </c>
      <c r="E17" s="578">
        <f t="shared" si="1"/>
        <v>5.0916496945010187E-2</v>
      </c>
      <c r="F17" s="578">
        <f t="shared" si="1"/>
        <v>6.720977596741344E-2</v>
      </c>
      <c r="G17" s="578">
        <f t="shared" si="1"/>
        <v>1.4256619144602852E-2</v>
      </c>
      <c r="H17" s="579">
        <f t="shared" si="1"/>
        <v>4.0733197556008143E-3</v>
      </c>
    </row>
    <row r="18" spans="2:8" x14ac:dyDescent="0.2">
      <c r="B18" s="390" t="s">
        <v>20</v>
      </c>
      <c r="C18" s="578">
        <f t="shared" si="1"/>
        <v>0.87272727272727268</v>
      </c>
      <c r="D18" s="578">
        <f t="shared" si="1"/>
        <v>7.2727272727272724E-2</v>
      </c>
      <c r="E18" s="578">
        <f t="shared" si="1"/>
        <v>3.6363636363636362E-2</v>
      </c>
      <c r="F18" s="578">
        <f t="shared" si="1"/>
        <v>0</v>
      </c>
      <c r="G18" s="578">
        <f t="shared" si="1"/>
        <v>0</v>
      </c>
      <c r="H18" s="579">
        <f t="shared" si="1"/>
        <v>1.8181818181818181E-2</v>
      </c>
    </row>
    <row r="19" spans="2:8" x14ac:dyDescent="0.2">
      <c r="B19" s="390" t="s">
        <v>502</v>
      </c>
      <c r="C19" s="578">
        <f t="shared" si="1"/>
        <v>0.71895424836601307</v>
      </c>
      <c r="D19" s="578">
        <f t="shared" si="1"/>
        <v>0.20915032679738563</v>
      </c>
      <c r="E19" s="578">
        <f t="shared" si="1"/>
        <v>4.5751633986928102E-2</v>
      </c>
      <c r="F19" s="578">
        <f t="shared" si="1"/>
        <v>0</v>
      </c>
      <c r="G19" s="578">
        <f t="shared" si="1"/>
        <v>2.6143790849673203E-2</v>
      </c>
      <c r="H19" s="579">
        <f t="shared" si="1"/>
        <v>0</v>
      </c>
    </row>
    <row r="20" spans="2:8" ht="13.5" thickBot="1" x14ac:dyDescent="0.25">
      <c r="B20" s="396" t="s">
        <v>503</v>
      </c>
      <c r="C20" s="580">
        <f t="shared" si="1"/>
        <v>0.63718820861678005</v>
      </c>
      <c r="D20" s="580">
        <f t="shared" si="1"/>
        <v>0.2199546485260771</v>
      </c>
      <c r="E20" s="580">
        <f t="shared" si="1"/>
        <v>5.6689342403628121E-2</v>
      </c>
      <c r="F20" s="580">
        <f t="shared" si="1"/>
        <v>6.5759637188208611E-2</v>
      </c>
      <c r="G20" s="580">
        <f t="shared" si="1"/>
        <v>1.5873015873015872E-2</v>
      </c>
      <c r="H20" s="581">
        <f t="shared" si="1"/>
        <v>4.5351473922902496E-3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workbookViewId="0"/>
  </sheetViews>
  <sheetFormatPr defaultRowHeight="12.75" x14ac:dyDescent="0.2"/>
  <cols>
    <col min="1" max="1" width="9" style="355"/>
    <col min="2" max="2" width="31.25" style="355" customWidth="1"/>
    <col min="3" max="3" width="46.25" style="355" bestFit="1" customWidth="1"/>
    <col min="4" max="5" width="31.25" style="355" customWidth="1"/>
    <col min="6" max="6" width="29.625" style="355" bestFit="1" customWidth="1"/>
    <col min="7" max="7" width="50.875" style="355" bestFit="1" customWidth="1"/>
    <col min="8" max="16384" width="9" style="355"/>
  </cols>
  <sheetData>
    <row r="3" spans="1:6" x14ac:dyDescent="0.2">
      <c r="A3" s="358"/>
      <c r="B3" s="358" t="str">
        <f>Index!$B$4</f>
        <v>Solent and South Downs</v>
      </c>
      <c r="C3" s="391"/>
    </row>
    <row r="4" spans="1:6" x14ac:dyDescent="0.2">
      <c r="A4" s="358"/>
    </row>
    <row r="5" spans="1:6" x14ac:dyDescent="0.2">
      <c r="B5" s="399" t="s">
        <v>584</v>
      </c>
    </row>
    <row r="6" spans="1:6" x14ac:dyDescent="0.2">
      <c r="B6" s="400"/>
      <c r="C6" s="401" t="s">
        <v>585</v>
      </c>
      <c r="D6" s="402" t="s">
        <v>586</v>
      </c>
      <c r="E6" s="391"/>
      <c r="F6" s="391"/>
    </row>
    <row r="7" spans="1:6" x14ac:dyDescent="0.2">
      <c r="B7" s="403" t="s">
        <v>501</v>
      </c>
      <c r="C7" s="404">
        <v>314</v>
      </c>
      <c r="D7" s="405">
        <v>543.44010000000003</v>
      </c>
      <c r="E7" s="391"/>
      <c r="F7" s="391"/>
    </row>
    <row r="8" spans="1:6" x14ac:dyDescent="0.2">
      <c r="B8" s="403" t="s">
        <v>20</v>
      </c>
      <c r="C8" s="404">
        <v>60</v>
      </c>
      <c r="D8" s="405">
        <v>69.446060000000003</v>
      </c>
      <c r="E8" s="391"/>
      <c r="F8" s="391"/>
    </row>
    <row r="9" spans="1:6" x14ac:dyDescent="0.2">
      <c r="B9" s="403" t="s">
        <v>502</v>
      </c>
      <c r="C9" s="404">
        <v>122</v>
      </c>
      <c r="D9" s="405">
        <v>176.4409</v>
      </c>
      <c r="E9" s="391"/>
      <c r="F9" s="391"/>
    </row>
    <row r="10" spans="1:6" x14ac:dyDescent="0.2">
      <c r="B10" s="406" t="s">
        <v>503</v>
      </c>
      <c r="C10" s="407">
        <v>251</v>
      </c>
      <c r="D10" s="408">
        <v>488.71769999999998</v>
      </c>
      <c r="E10" s="391"/>
      <c r="F10" s="391"/>
    </row>
    <row r="11" spans="1:6" x14ac:dyDescent="0.2">
      <c r="B11" s="391"/>
      <c r="C11" s="391"/>
      <c r="D11" s="391"/>
      <c r="E11" s="391"/>
      <c r="F11" s="391"/>
    </row>
    <row r="12" spans="1:6" x14ac:dyDescent="0.2">
      <c r="B12" s="409"/>
      <c r="C12" s="410" t="s">
        <v>587</v>
      </c>
      <c r="D12" s="410" t="s">
        <v>588</v>
      </c>
      <c r="E12" s="410" t="s">
        <v>589</v>
      </c>
      <c r="F12" s="410" t="s">
        <v>590</v>
      </c>
    </row>
    <row r="13" spans="1:6" x14ac:dyDescent="0.2">
      <c r="B13" s="411" t="s">
        <v>501</v>
      </c>
      <c r="C13" s="412" t="s">
        <v>591</v>
      </c>
      <c r="D13" s="355">
        <v>96</v>
      </c>
      <c r="E13" s="413">
        <v>151.7107</v>
      </c>
      <c r="F13" s="537">
        <f>IF(D$7=0,0,E13/D$7*100)</f>
        <v>27.916729001043539</v>
      </c>
    </row>
    <row r="14" spans="1:6" x14ac:dyDescent="0.2">
      <c r="B14" s="406"/>
      <c r="C14" s="407" t="s">
        <v>592</v>
      </c>
      <c r="D14" s="414">
        <f>C7-D13</f>
        <v>218</v>
      </c>
      <c r="E14" s="415">
        <f>D7-E13</f>
        <v>391.72940000000006</v>
      </c>
      <c r="F14" s="538">
        <f>IF(D$7=0,0,E14/D$7*100)</f>
        <v>72.083270998956479</v>
      </c>
    </row>
    <row r="15" spans="1:6" x14ac:dyDescent="0.2">
      <c r="B15" s="404"/>
      <c r="C15" s="404"/>
      <c r="D15" s="404"/>
      <c r="E15" s="416"/>
      <c r="F15" s="417"/>
    </row>
    <row r="16" spans="1:6" x14ac:dyDescent="0.2">
      <c r="B16" s="411" t="s">
        <v>20</v>
      </c>
      <c r="C16" s="412" t="s">
        <v>591</v>
      </c>
      <c r="D16" s="412">
        <v>17</v>
      </c>
      <c r="E16" s="413">
        <v>17.71115</v>
      </c>
      <c r="F16" s="537">
        <f>IF(D$8=0,0,E16/D$8*100)</f>
        <v>25.503462687444038</v>
      </c>
    </row>
    <row r="17" spans="2:11" x14ac:dyDescent="0.2">
      <c r="B17" s="406"/>
      <c r="C17" s="407" t="s">
        <v>592</v>
      </c>
      <c r="D17" s="414">
        <f>C8-D16</f>
        <v>43</v>
      </c>
      <c r="E17" s="415">
        <f>D8-E16</f>
        <v>51.734909999999999</v>
      </c>
      <c r="F17" s="538">
        <f>IF(D$8=0,0,E17/D$8*100)</f>
        <v>74.496537312555958</v>
      </c>
    </row>
    <row r="18" spans="2:11" x14ac:dyDescent="0.2">
      <c r="B18" s="404"/>
      <c r="C18" s="404"/>
      <c r="D18" s="404"/>
      <c r="E18" s="416"/>
      <c r="F18" s="417"/>
    </row>
    <row r="19" spans="2:11" x14ac:dyDescent="0.2">
      <c r="B19" s="411" t="s">
        <v>502</v>
      </c>
      <c r="C19" s="412" t="s">
        <v>591</v>
      </c>
      <c r="D19" s="412">
        <v>39</v>
      </c>
      <c r="E19" s="413">
        <v>61.647640000000003</v>
      </c>
      <c r="F19" s="537">
        <f>IF(D$9=0,0,E19/D$9*100)</f>
        <v>34.939540662057382</v>
      </c>
    </row>
    <row r="20" spans="2:11" x14ac:dyDescent="0.2">
      <c r="B20" s="406"/>
      <c r="C20" s="407" t="s">
        <v>592</v>
      </c>
      <c r="D20" s="414">
        <f>C9-D19</f>
        <v>83</v>
      </c>
      <c r="E20" s="415">
        <f>D9-E19</f>
        <v>114.79326</v>
      </c>
      <c r="F20" s="538">
        <f>IF(D$9=0,0,E20/D$9*100)</f>
        <v>65.060459337942618</v>
      </c>
    </row>
    <row r="21" spans="2:11" x14ac:dyDescent="0.2">
      <c r="B21" s="404"/>
      <c r="C21" s="404"/>
      <c r="D21" s="404"/>
      <c r="E21" s="416"/>
      <c r="F21" s="417"/>
    </row>
    <row r="22" spans="2:11" x14ac:dyDescent="0.2">
      <c r="B22" s="411" t="s">
        <v>503</v>
      </c>
      <c r="C22" s="412" t="s">
        <v>591</v>
      </c>
      <c r="D22" s="412">
        <v>82</v>
      </c>
      <c r="E22" s="413">
        <v>135.07480000000001</v>
      </c>
      <c r="F22" s="537">
        <f>IF(D$10=0,0,E22/D$10*100)</f>
        <v>27.638614275685132</v>
      </c>
    </row>
    <row r="23" spans="2:11" x14ac:dyDescent="0.2">
      <c r="B23" s="406"/>
      <c r="C23" s="407" t="s">
        <v>592</v>
      </c>
      <c r="D23" s="414">
        <f>C10-D22</f>
        <v>169</v>
      </c>
      <c r="E23" s="415">
        <f>D10-E22</f>
        <v>353.64289999999994</v>
      </c>
      <c r="F23" s="538">
        <f>IF(D$10=0,0,E23/D$10*100)</f>
        <v>72.361385724314857</v>
      </c>
    </row>
    <row r="24" spans="2:11" x14ac:dyDescent="0.2">
      <c r="B24" s="399" t="s">
        <v>593</v>
      </c>
      <c r="C24" s="404"/>
      <c r="D24" s="404"/>
      <c r="E24" s="404"/>
      <c r="F24" s="417"/>
    </row>
    <row r="25" spans="2:11" x14ac:dyDescent="0.2">
      <c r="B25" s="418"/>
      <c r="C25" s="401" t="s">
        <v>181</v>
      </c>
      <c r="D25" s="401" t="s">
        <v>588</v>
      </c>
      <c r="E25" s="401" t="s">
        <v>589</v>
      </c>
      <c r="F25" s="402" t="s">
        <v>594</v>
      </c>
      <c r="G25" s="402" t="s">
        <v>595</v>
      </c>
    </row>
    <row r="26" spans="2:11" x14ac:dyDescent="0.2">
      <c r="B26" s="411" t="s">
        <v>501</v>
      </c>
      <c r="C26" s="412" t="s">
        <v>596</v>
      </c>
      <c r="D26" s="412">
        <v>29</v>
      </c>
      <c r="E26" s="413">
        <v>58.560519999999997</v>
      </c>
      <c r="F26" s="539">
        <f>IF(D$7=0,0,E26/D$7*100)</f>
        <v>10.775892320055144</v>
      </c>
      <c r="G26" s="537">
        <f>IF(E$13=0,0,E26/E$13*100)</f>
        <v>38.600125106534996</v>
      </c>
      <c r="I26" s="355" t="s">
        <v>597</v>
      </c>
      <c r="J26" s="355">
        <v>12</v>
      </c>
      <c r="K26" s="355" t="s">
        <v>598</v>
      </c>
    </row>
    <row r="27" spans="2:11" x14ac:dyDescent="0.2">
      <c r="B27" s="403"/>
      <c r="C27" s="404" t="s">
        <v>599</v>
      </c>
      <c r="D27" s="404">
        <v>5</v>
      </c>
      <c r="E27" s="416">
        <v>11.611969999999999</v>
      </c>
      <c r="F27" s="540">
        <f t="shared" ref="F27:F32" si="0">IF(D$7=0,0,E27/D$7*100)</f>
        <v>2.1367525142145376</v>
      </c>
      <c r="G27" s="541">
        <f t="shared" ref="G27:G32" si="1">IF(E$13=0,0,E27/E$13*100)</f>
        <v>7.654021766427813</v>
      </c>
      <c r="I27" s="355" t="s">
        <v>597</v>
      </c>
      <c r="J27" s="355">
        <v>15</v>
      </c>
      <c r="K27" s="355" t="s">
        <v>600</v>
      </c>
    </row>
    <row r="28" spans="2:11" x14ac:dyDescent="0.2">
      <c r="B28" s="403"/>
      <c r="C28" s="404" t="s">
        <v>601</v>
      </c>
      <c r="D28" s="404">
        <v>32</v>
      </c>
      <c r="E28" s="416">
        <v>45.328490000000002</v>
      </c>
      <c r="F28" s="540">
        <f t="shared" si="0"/>
        <v>8.3410278336103651</v>
      </c>
      <c r="G28" s="541">
        <f t="shared" si="1"/>
        <v>29.878241943383031</v>
      </c>
      <c r="I28" s="355" t="s">
        <v>597</v>
      </c>
      <c r="J28" s="355">
        <v>16</v>
      </c>
      <c r="K28" s="355" t="s">
        <v>602</v>
      </c>
    </row>
    <row r="29" spans="2:11" x14ac:dyDescent="0.2">
      <c r="B29" s="403"/>
      <c r="C29" s="404" t="s">
        <v>603</v>
      </c>
      <c r="D29" s="419">
        <v>1</v>
      </c>
      <c r="E29" s="416">
        <v>1.139111</v>
      </c>
      <c r="F29" s="540">
        <f t="shared" si="0"/>
        <v>0.20961114205595061</v>
      </c>
      <c r="G29" s="541">
        <f t="shared" si="1"/>
        <v>0.75084420545156005</v>
      </c>
      <c r="I29" s="355" t="s">
        <v>597</v>
      </c>
      <c r="J29" s="355">
        <v>17</v>
      </c>
      <c r="K29" s="355" t="s">
        <v>604</v>
      </c>
    </row>
    <row r="30" spans="2:11" x14ac:dyDescent="0.2">
      <c r="B30" s="403"/>
      <c r="C30" s="404" t="s">
        <v>605</v>
      </c>
      <c r="D30" s="419">
        <v>36</v>
      </c>
      <c r="E30" s="416">
        <v>49.895940000000003</v>
      </c>
      <c r="F30" s="540">
        <f t="shared" si="0"/>
        <v>9.1814976480388548</v>
      </c>
      <c r="G30" s="541">
        <f t="shared" si="1"/>
        <v>32.888873362261201</v>
      </c>
      <c r="I30" s="355" t="s">
        <v>597</v>
      </c>
      <c r="J30" s="355">
        <v>18</v>
      </c>
      <c r="K30" s="355" t="s">
        <v>605</v>
      </c>
    </row>
    <row r="31" spans="2:11" x14ac:dyDescent="0.2">
      <c r="B31" s="403"/>
      <c r="C31" s="404" t="s">
        <v>606</v>
      </c>
      <c r="D31" s="419">
        <v>6</v>
      </c>
      <c r="E31" s="416">
        <v>6.3790199999999997</v>
      </c>
      <c r="F31" s="540">
        <f t="shared" si="0"/>
        <v>1.1738221010926502</v>
      </c>
      <c r="G31" s="541">
        <f t="shared" si="1"/>
        <v>4.2047264958898749</v>
      </c>
      <c r="I31" s="355" t="s">
        <v>597</v>
      </c>
      <c r="J31" s="355">
        <v>19</v>
      </c>
      <c r="K31" s="355" t="s">
        <v>607</v>
      </c>
    </row>
    <row r="32" spans="2:11" x14ac:dyDescent="0.2">
      <c r="B32" s="406"/>
      <c r="C32" s="407" t="s">
        <v>608</v>
      </c>
      <c r="D32" s="407">
        <v>0</v>
      </c>
      <c r="E32" s="420">
        <v>0</v>
      </c>
      <c r="F32" s="542">
        <f t="shared" si="0"/>
        <v>0</v>
      </c>
      <c r="G32" s="538">
        <f t="shared" si="1"/>
        <v>0</v>
      </c>
      <c r="I32" s="355" t="s">
        <v>597</v>
      </c>
      <c r="J32" s="355">
        <v>20</v>
      </c>
      <c r="K32" s="355" t="s">
        <v>606</v>
      </c>
    </row>
    <row r="33" spans="2:7" x14ac:dyDescent="0.2">
      <c r="B33" s="354"/>
      <c r="C33" s="354"/>
      <c r="D33" s="354"/>
      <c r="E33" s="354"/>
      <c r="F33" s="354"/>
      <c r="G33" s="364"/>
    </row>
    <row r="34" spans="2:7" x14ac:dyDescent="0.2">
      <c r="B34" s="411" t="s">
        <v>20</v>
      </c>
      <c r="C34" s="412" t="s">
        <v>596</v>
      </c>
      <c r="D34" s="421">
        <v>5</v>
      </c>
      <c r="E34" s="422">
        <v>5.18032</v>
      </c>
      <c r="F34" s="539">
        <f>IF(D$8=0,0,E34/D$8*100)</f>
        <v>7.4594872624883246</v>
      </c>
      <c r="G34" s="537">
        <f t="shared" ref="G34:G40" si="2">IF(E$16=0,0,E34/E$16*100)</f>
        <v>29.248919465986116</v>
      </c>
    </row>
    <row r="35" spans="2:7" x14ac:dyDescent="0.2">
      <c r="B35" s="423"/>
      <c r="C35" s="404" t="s">
        <v>599</v>
      </c>
      <c r="D35" s="365">
        <v>1</v>
      </c>
      <c r="E35" s="424">
        <v>1.064541</v>
      </c>
      <c r="F35" s="540">
        <f t="shared" ref="F35:F40" si="3">IF(D$8=0,0,E35/D$8*100)</f>
        <v>1.5329033785358017</v>
      </c>
      <c r="G35" s="541">
        <f t="shared" si="2"/>
        <v>6.0105696129274495</v>
      </c>
    </row>
    <row r="36" spans="2:7" x14ac:dyDescent="0.2">
      <c r="B36" s="423"/>
      <c r="C36" s="404" t="s">
        <v>601</v>
      </c>
      <c r="D36" s="365">
        <v>9</v>
      </c>
      <c r="E36" s="424">
        <v>9.5735729999999997</v>
      </c>
      <c r="F36" s="540">
        <f t="shared" si="3"/>
        <v>13.785624411233696</v>
      </c>
      <c r="G36" s="541">
        <f t="shared" si="2"/>
        <v>54.053932127501604</v>
      </c>
    </row>
    <row r="37" spans="2:7" x14ac:dyDescent="0.2">
      <c r="B37" s="423"/>
      <c r="C37" s="404" t="s">
        <v>603</v>
      </c>
      <c r="D37" s="365">
        <v>0</v>
      </c>
      <c r="E37" s="424">
        <v>0</v>
      </c>
      <c r="F37" s="540">
        <f t="shared" si="3"/>
        <v>0</v>
      </c>
      <c r="G37" s="541">
        <f t="shared" si="2"/>
        <v>0</v>
      </c>
    </row>
    <row r="38" spans="2:7" x14ac:dyDescent="0.2">
      <c r="B38" s="423"/>
      <c r="C38" s="404" t="s">
        <v>605</v>
      </c>
      <c r="D38" s="365">
        <v>6</v>
      </c>
      <c r="E38" s="424">
        <v>6.0427460000000002</v>
      </c>
      <c r="F38" s="540">
        <f t="shared" si="3"/>
        <v>8.7013518117514508</v>
      </c>
      <c r="G38" s="541">
        <f t="shared" si="2"/>
        <v>34.118315298554869</v>
      </c>
    </row>
    <row r="39" spans="2:7" x14ac:dyDescent="0.2">
      <c r="B39" s="423"/>
      <c r="C39" s="404" t="s">
        <v>606</v>
      </c>
      <c r="D39" s="365">
        <v>0</v>
      </c>
      <c r="E39" s="424">
        <v>0</v>
      </c>
      <c r="F39" s="540">
        <f t="shared" si="3"/>
        <v>0</v>
      </c>
      <c r="G39" s="541">
        <f t="shared" si="2"/>
        <v>0</v>
      </c>
    </row>
    <row r="40" spans="2:7" x14ac:dyDescent="0.2">
      <c r="B40" s="425"/>
      <c r="C40" s="407" t="s">
        <v>608</v>
      </c>
      <c r="D40" s="426">
        <v>0</v>
      </c>
      <c r="E40" s="427">
        <v>0</v>
      </c>
      <c r="F40" s="542">
        <f t="shared" si="3"/>
        <v>0</v>
      </c>
      <c r="G40" s="538">
        <f t="shared" si="2"/>
        <v>0</v>
      </c>
    </row>
    <row r="41" spans="2:7" x14ac:dyDescent="0.2">
      <c r="B41" s="354"/>
      <c r="C41" s="354"/>
      <c r="D41" s="354"/>
      <c r="E41" s="354"/>
      <c r="F41" s="354"/>
      <c r="G41" s="364"/>
    </row>
    <row r="42" spans="2:7" x14ac:dyDescent="0.2">
      <c r="B42" s="411" t="s">
        <v>502</v>
      </c>
      <c r="C42" s="412" t="s">
        <v>596</v>
      </c>
      <c r="D42" s="421">
        <v>12</v>
      </c>
      <c r="E42" s="422">
        <v>19.168579999999999</v>
      </c>
      <c r="F42" s="539">
        <f>IF(D$9=0,0,E42/D$9*100)</f>
        <v>10.864023024140094</v>
      </c>
      <c r="G42" s="537">
        <f t="shared" ref="G42:G48" si="4">IF(E$19=0,0,E42/E$19*100)</f>
        <v>31.093777474693269</v>
      </c>
    </row>
    <row r="43" spans="2:7" x14ac:dyDescent="0.2">
      <c r="B43" s="423"/>
      <c r="C43" s="404" t="s">
        <v>599</v>
      </c>
      <c r="D43" s="365">
        <v>3</v>
      </c>
      <c r="E43" s="424">
        <v>7.3449590000000002</v>
      </c>
      <c r="F43" s="540">
        <f t="shared" ref="F43:F48" si="5">IF(D$9=0,0,E43/D$9*100)</f>
        <v>4.1628437624156307</v>
      </c>
      <c r="G43" s="543">
        <f t="shared" si="4"/>
        <v>11.91442040603663</v>
      </c>
    </row>
    <row r="44" spans="2:7" x14ac:dyDescent="0.2">
      <c r="B44" s="423"/>
      <c r="C44" s="404" t="s">
        <v>601</v>
      </c>
      <c r="D44" s="365">
        <v>18</v>
      </c>
      <c r="E44" s="424">
        <v>28.835640000000001</v>
      </c>
      <c r="F44" s="540">
        <f t="shared" si="5"/>
        <v>16.342945428185871</v>
      </c>
      <c r="G44" s="543">
        <f t="shared" si="4"/>
        <v>46.774929259254691</v>
      </c>
    </row>
    <row r="45" spans="2:7" x14ac:dyDescent="0.2">
      <c r="B45" s="423"/>
      <c r="C45" s="404" t="s">
        <v>603</v>
      </c>
      <c r="D45" s="365">
        <v>1</v>
      </c>
      <c r="E45" s="424">
        <v>1.139111</v>
      </c>
      <c r="F45" s="540">
        <f t="shared" si="5"/>
        <v>0.64560484558852282</v>
      </c>
      <c r="G45" s="543">
        <f t="shared" si="4"/>
        <v>1.8477771411849666</v>
      </c>
    </row>
    <row r="46" spans="2:7" x14ac:dyDescent="0.2">
      <c r="B46" s="423"/>
      <c r="C46" s="404" t="s">
        <v>605</v>
      </c>
      <c r="D46" s="365">
        <v>13</v>
      </c>
      <c r="E46" s="424">
        <v>15.89874</v>
      </c>
      <c r="F46" s="540">
        <f t="shared" si="5"/>
        <v>9.010801917242544</v>
      </c>
      <c r="G46" s="543">
        <f t="shared" si="4"/>
        <v>25.789697707811687</v>
      </c>
    </row>
    <row r="47" spans="2:7" x14ac:dyDescent="0.2">
      <c r="B47" s="423"/>
      <c r="C47" s="404" t="s">
        <v>606</v>
      </c>
      <c r="D47" s="365">
        <v>1</v>
      </c>
      <c r="E47" s="424">
        <v>1.0493380000000001</v>
      </c>
      <c r="F47" s="540">
        <f t="shared" si="5"/>
        <v>0.5947249192222438</v>
      </c>
      <c r="G47" s="543">
        <f t="shared" si="4"/>
        <v>1.7021543728194624</v>
      </c>
    </row>
    <row r="48" spans="2:7" x14ac:dyDescent="0.2">
      <c r="B48" s="425"/>
      <c r="C48" s="407" t="s">
        <v>608</v>
      </c>
      <c r="D48" s="426">
        <v>0</v>
      </c>
      <c r="E48" s="427">
        <v>0</v>
      </c>
      <c r="F48" s="542">
        <f t="shared" si="5"/>
        <v>0</v>
      </c>
      <c r="G48" s="544">
        <f t="shared" si="4"/>
        <v>0</v>
      </c>
    </row>
    <row r="49" spans="2:7" x14ac:dyDescent="0.2">
      <c r="B49" s="354"/>
      <c r="C49" s="354"/>
      <c r="D49" s="354"/>
      <c r="E49" s="354"/>
      <c r="F49" s="354"/>
      <c r="G49" s="364"/>
    </row>
    <row r="50" spans="2:7" x14ac:dyDescent="0.2">
      <c r="B50" s="411" t="s">
        <v>503</v>
      </c>
      <c r="C50" s="412" t="s">
        <v>596</v>
      </c>
      <c r="D50" s="421">
        <v>30</v>
      </c>
      <c r="E50" s="422">
        <v>60.949660000000002</v>
      </c>
      <c r="F50" s="539">
        <f>IF(D$10=0,0,E50/D$10*100)</f>
        <v>12.471342863170293</v>
      </c>
      <c r="G50" s="545">
        <f t="shared" ref="G50:G56" si="6">IF(E$22=0,0,E50/E$22*100)</f>
        <v>45.122894870101597</v>
      </c>
    </row>
    <row r="51" spans="2:7" x14ac:dyDescent="0.2">
      <c r="B51" s="423"/>
      <c r="C51" s="404" t="s">
        <v>599</v>
      </c>
      <c r="D51" s="365">
        <v>7</v>
      </c>
      <c r="E51" s="424">
        <v>11.03558</v>
      </c>
      <c r="F51" s="540">
        <f t="shared" ref="F51:F56" si="7">IF(D$10=0,0,E51/D$10*100)</f>
        <v>2.2580684104545425</v>
      </c>
      <c r="G51" s="543">
        <f t="shared" si="6"/>
        <v>8.1699769313002868</v>
      </c>
    </row>
    <row r="52" spans="2:7" x14ac:dyDescent="0.2">
      <c r="B52" s="423"/>
      <c r="C52" s="404" t="s">
        <v>601</v>
      </c>
      <c r="D52" s="365">
        <v>31</v>
      </c>
      <c r="E52" s="424">
        <v>42.763420000000004</v>
      </c>
      <c r="F52" s="540">
        <f t="shared" si="7"/>
        <v>8.7501271183752927</v>
      </c>
      <c r="G52" s="543">
        <f t="shared" si="6"/>
        <v>31.659065939760783</v>
      </c>
    </row>
    <row r="53" spans="2:7" x14ac:dyDescent="0.2">
      <c r="B53" s="423"/>
      <c r="C53" s="404" t="s">
        <v>603</v>
      </c>
      <c r="D53" s="365">
        <v>1</v>
      </c>
      <c r="E53" s="424">
        <v>1.139111</v>
      </c>
      <c r="F53" s="540">
        <f t="shared" si="7"/>
        <v>0.23308159291140879</v>
      </c>
      <c r="G53" s="543">
        <f t="shared" si="6"/>
        <v>0.84331866491751217</v>
      </c>
    </row>
    <row r="54" spans="2:7" x14ac:dyDescent="0.2">
      <c r="B54" s="423"/>
      <c r="C54" s="404" t="s">
        <v>605</v>
      </c>
      <c r="D54" s="365">
        <v>29</v>
      </c>
      <c r="E54" s="424">
        <v>44.337490000000003</v>
      </c>
      <c r="F54" s="540">
        <f t="shared" si="7"/>
        <v>9.0722087618271239</v>
      </c>
      <c r="G54" s="543">
        <f t="shared" si="6"/>
        <v>32.82439803723566</v>
      </c>
    </row>
    <row r="55" spans="2:7" x14ac:dyDescent="0.2">
      <c r="B55" s="423"/>
      <c r="C55" s="404" t="s">
        <v>606</v>
      </c>
      <c r="D55" s="365">
        <v>2</v>
      </c>
      <c r="E55" s="424">
        <v>2.3790200000000001</v>
      </c>
      <c r="F55" s="540">
        <f t="shared" si="7"/>
        <v>0.48678818057950435</v>
      </c>
      <c r="G55" s="543">
        <f t="shared" si="6"/>
        <v>1.761261167886238</v>
      </c>
    </row>
    <row r="56" spans="2:7" x14ac:dyDescent="0.2">
      <c r="B56" s="425"/>
      <c r="C56" s="407" t="s">
        <v>608</v>
      </c>
      <c r="D56" s="426">
        <v>0</v>
      </c>
      <c r="E56" s="427">
        <v>0</v>
      </c>
      <c r="F56" s="542">
        <f t="shared" si="7"/>
        <v>0</v>
      </c>
      <c r="G56" s="544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ht="15" x14ac:dyDescent="0.2">
      <c r="A3" s="275"/>
      <c r="B3" s="783" t="s">
        <v>682</v>
      </c>
      <c r="C3" s="784"/>
      <c r="D3" s="784"/>
      <c r="E3" s="784"/>
      <c r="F3" s="784"/>
      <c r="G3" s="784"/>
      <c r="H3" s="784"/>
      <c r="J3" s="785" t="s">
        <v>742</v>
      </c>
      <c r="K3" s="785" t="s">
        <v>743</v>
      </c>
    </row>
    <row r="4" spans="1:19" x14ac:dyDescent="0.2">
      <c r="A4" s="149"/>
      <c r="B4" s="283"/>
      <c r="C4" s="283" t="s">
        <v>609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786"/>
      <c r="K4" s="786"/>
    </row>
    <row r="5" spans="1:19" s="23" customFormat="1" x14ac:dyDescent="0.2">
      <c r="A5" s="430"/>
      <c r="B5" s="438"/>
      <c r="C5" s="428" t="s">
        <v>106</v>
      </c>
      <c r="D5" s="429">
        <v>5741.1769999999997</v>
      </c>
      <c r="E5" s="431">
        <v>23020.916000000001</v>
      </c>
      <c r="F5" s="436">
        <v>3.18</v>
      </c>
      <c r="G5" s="443">
        <f>E5*F5/100</f>
        <v>732.06512880000014</v>
      </c>
      <c r="H5" s="444">
        <f>SUM(D5,E5)</f>
        <v>28762.093000000001</v>
      </c>
      <c r="I5" s="430"/>
      <c r="J5" s="689"/>
      <c r="K5" s="689"/>
    </row>
    <row r="6" spans="1:19" s="24" customFormat="1" x14ac:dyDescent="0.2">
      <c r="A6" s="432"/>
      <c r="B6" s="439"/>
      <c r="C6" s="428" t="s">
        <v>92</v>
      </c>
      <c r="D6" s="429">
        <v>2183.2530000000002</v>
      </c>
      <c r="E6" s="431">
        <v>4713.0029999999997</v>
      </c>
      <c r="F6" s="436">
        <v>6.44</v>
      </c>
      <c r="G6" s="443">
        <f t="shared" ref="G6:G26" si="0">E6*F6/100</f>
        <v>303.51739320000001</v>
      </c>
      <c r="H6" s="444">
        <f>SUM(D6,E6)</f>
        <v>6896.2559999999994</v>
      </c>
      <c r="I6" s="432"/>
      <c r="J6" s="690"/>
      <c r="K6" s="690"/>
    </row>
    <row r="7" spans="1:19" s="24" customFormat="1" x14ac:dyDescent="0.2">
      <c r="A7" s="432"/>
      <c r="B7" s="439"/>
      <c r="C7" s="428" t="s">
        <v>105</v>
      </c>
      <c r="D7" s="429">
        <v>3557.924</v>
      </c>
      <c r="E7" s="431">
        <v>18296.802</v>
      </c>
      <c r="F7" s="436">
        <v>3.74</v>
      </c>
      <c r="G7" s="443">
        <f>E7*F7/100</f>
        <v>684.30039480000005</v>
      </c>
      <c r="H7" s="444">
        <f>SUM(D7,E7)</f>
        <v>21854.725999999999</v>
      </c>
      <c r="I7" s="432"/>
      <c r="J7" s="690"/>
      <c r="K7" s="690"/>
    </row>
    <row r="8" spans="1:19" s="24" customFormat="1" x14ac:dyDescent="0.2">
      <c r="A8" s="432"/>
      <c r="B8" s="439"/>
      <c r="C8" s="428" t="s">
        <v>84</v>
      </c>
      <c r="D8" s="429">
        <v>13.154999999999999</v>
      </c>
      <c r="E8" s="433">
        <v>23.526</v>
      </c>
      <c r="F8" s="436">
        <v>65.790000000000006</v>
      </c>
      <c r="G8" s="443">
        <f t="shared" si="0"/>
        <v>15.477755400000001</v>
      </c>
      <c r="H8" s="444">
        <f>SUM(D8,E8)</f>
        <v>36.680999999999997</v>
      </c>
      <c r="I8" s="432"/>
      <c r="J8" s="691">
        <f>H8/$H$6</f>
        <v>5.3189730775655662E-3</v>
      </c>
      <c r="K8" s="691">
        <f>H8/$H$5</f>
        <v>1.2753244348385911E-3</v>
      </c>
    </row>
    <row r="9" spans="1:19" s="24" customFormat="1" x14ac:dyDescent="0.2">
      <c r="A9" s="432"/>
      <c r="B9" s="439"/>
      <c r="C9" s="428" t="s">
        <v>85</v>
      </c>
      <c r="D9" s="429">
        <v>682.27300000000002</v>
      </c>
      <c r="E9" s="433">
        <v>1322.248</v>
      </c>
      <c r="F9" s="436">
        <v>16.66</v>
      </c>
      <c r="G9" s="443">
        <f t="shared" si="0"/>
        <v>220.28651680000002</v>
      </c>
      <c r="H9" s="444">
        <f t="shared" ref="H9:H26" si="1">SUM(D9,E9)</f>
        <v>2004.5210000000002</v>
      </c>
      <c r="I9" s="432"/>
      <c r="J9" s="691">
        <f t="shared" ref="J9:J15" si="2">H9/$H$6</f>
        <v>0.29066800884421928</v>
      </c>
      <c r="K9" s="691">
        <f t="shared" ref="K9:K26" si="3">H9/$H$5</f>
        <v>6.9693154806223595E-2</v>
      </c>
    </row>
    <row r="10" spans="1:19" s="24" customFormat="1" x14ac:dyDescent="0.2">
      <c r="A10" s="432"/>
      <c r="B10" s="439"/>
      <c r="C10" s="428" t="s">
        <v>86</v>
      </c>
      <c r="D10" s="429">
        <v>560.72400000000005</v>
      </c>
      <c r="E10" s="433">
        <v>399.315</v>
      </c>
      <c r="F10" s="436">
        <v>31.16</v>
      </c>
      <c r="G10" s="443">
        <f t="shared" si="0"/>
        <v>124.426554</v>
      </c>
      <c r="H10" s="444">
        <f t="shared" si="1"/>
        <v>960.03899999999999</v>
      </c>
      <c r="I10" s="432"/>
      <c r="J10" s="691">
        <f t="shared" si="2"/>
        <v>0.13921162439445403</v>
      </c>
      <c r="K10" s="691">
        <f t="shared" si="3"/>
        <v>3.3378620950846656E-2</v>
      </c>
    </row>
    <row r="11" spans="1:19" s="24" customFormat="1" x14ac:dyDescent="0.2">
      <c r="A11" s="432"/>
      <c r="B11" s="439"/>
      <c r="C11" s="428" t="s">
        <v>87</v>
      </c>
      <c r="D11" s="429">
        <v>142.08500000000001</v>
      </c>
      <c r="E11" s="433">
        <v>627.03</v>
      </c>
      <c r="F11" s="436">
        <v>19.75</v>
      </c>
      <c r="G11" s="443">
        <f t="shared" si="0"/>
        <v>123.83842499999999</v>
      </c>
      <c r="H11" s="444">
        <f t="shared" si="1"/>
        <v>769.11500000000001</v>
      </c>
      <c r="I11" s="432"/>
      <c r="J11" s="691">
        <f t="shared" si="2"/>
        <v>0.11152645725448708</v>
      </c>
      <c r="K11" s="691">
        <f t="shared" si="3"/>
        <v>2.6740578302142336E-2</v>
      </c>
    </row>
    <row r="12" spans="1:19" s="24" customFormat="1" x14ac:dyDescent="0.2">
      <c r="A12" s="432"/>
      <c r="B12" s="439"/>
      <c r="C12" s="428" t="s">
        <v>88</v>
      </c>
      <c r="D12" s="429">
        <v>69.301000000000002</v>
      </c>
      <c r="E12" s="433">
        <v>603.86300000000006</v>
      </c>
      <c r="F12" s="436">
        <v>19.579999999999998</v>
      </c>
      <c r="G12" s="443">
        <f t="shared" si="0"/>
        <v>118.2363754</v>
      </c>
      <c r="H12" s="444">
        <f t="shared" si="1"/>
        <v>673.1640000000001</v>
      </c>
      <c r="I12" s="432"/>
      <c r="J12" s="691">
        <f t="shared" si="2"/>
        <v>9.7612965643966834E-2</v>
      </c>
      <c r="K12" s="691">
        <f t="shared" si="3"/>
        <v>2.3404555433431083E-2</v>
      </c>
    </row>
    <row r="13" spans="1:19" s="24" customFormat="1" x14ac:dyDescent="0.2">
      <c r="A13" s="432"/>
      <c r="B13" s="439"/>
      <c r="C13" s="428" t="s">
        <v>89</v>
      </c>
      <c r="D13" s="429">
        <v>393.23399999999998</v>
      </c>
      <c r="E13" s="433">
        <v>826.57100000000003</v>
      </c>
      <c r="F13" s="436">
        <v>20.94</v>
      </c>
      <c r="G13" s="443">
        <f t="shared" si="0"/>
        <v>173.08396740000001</v>
      </c>
      <c r="H13" s="444">
        <f t="shared" si="1"/>
        <v>1219.8050000000001</v>
      </c>
      <c r="I13" s="432"/>
      <c r="J13" s="691">
        <f t="shared" si="2"/>
        <v>0.17687930958479503</v>
      </c>
      <c r="K13" s="691">
        <f t="shared" si="3"/>
        <v>4.2410161179855722E-2</v>
      </c>
    </row>
    <row r="14" spans="1:19" s="24" customFormat="1" x14ac:dyDescent="0.2">
      <c r="A14" s="432"/>
      <c r="B14" s="439"/>
      <c r="C14" s="428" t="s">
        <v>90</v>
      </c>
      <c r="D14" s="429">
        <v>4.992</v>
      </c>
      <c r="E14" s="433">
        <v>14.401999999999999</v>
      </c>
      <c r="F14" s="436">
        <v>100.55</v>
      </c>
      <c r="G14" s="443">
        <f t="shared" si="0"/>
        <v>14.481210999999998</v>
      </c>
      <c r="H14" s="444">
        <f t="shared" si="1"/>
        <v>19.393999999999998</v>
      </c>
      <c r="I14" s="432"/>
      <c r="J14" s="691">
        <f t="shared" si="2"/>
        <v>2.8122505893052696E-3</v>
      </c>
      <c r="K14" s="691">
        <f t="shared" si="3"/>
        <v>6.7429028895776106E-4</v>
      </c>
    </row>
    <row r="15" spans="1:19" s="24" customFormat="1" x14ac:dyDescent="0.2">
      <c r="A15" s="432"/>
      <c r="B15" s="439"/>
      <c r="C15" s="428" t="s">
        <v>91</v>
      </c>
      <c r="D15" s="429">
        <v>317.488</v>
      </c>
      <c r="E15" s="433">
        <v>891.13400000000001</v>
      </c>
      <c r="F15" s="436">
        <v>19.100000000000001</v>
      </c>
      <c r="G15" s="443">
        <f t="shared" si="0"/>
        <v>170.206594</v>
      </c>
      <c r="H15" s="444">
        <f t="shared" si="1"/>
        <v>1208.6220000000001</v>
      </c>
      <c r="I15" s="432"/>
      <c r="J15" s="692">
        <f t="shared" si="2"/>
        <v>0.17525770505039259</v>
      </c>
      <c r="K15" s="691">
        <f t="shared" si="3"/>
        <v>4.2021350810596436E-2</v>
      </c>
    </row>
    <row r="16" spans="1:19" s="24" customFormat="1" x14ac:dyDescent="0.2">
      <c r="A16" s="432"/>
      <c r="B16" s="439"/>
      <c r="C16" s="428" t="s">
        <v>94</v>
      </c>
      <c r="D16" s="429">
        <v>1663.5640000000001</v>
      </c>
      <c r="E16" s="433">
        <v>6146.5060000000003</v>
      </c>
      <c r="F16" s="436">
        <v>8.7200000000000006</v>
      </c>
      <c r="G16" s="443">
        <f t="shared" si="0"/>
        <v>535.97532320000005</v>
      </c>
      <c r="H16" s="444">
        <f t="shared" si="1"/>
        <v>7810.0700000000006</v>
      </c>
      <c r="I16" s="432"/>
      <c r="J16" s="691">
        <f>H16/$H$7</f>
        <v>0.35736297952214091</v>
      </c>
      <c r="K16" s="691">
        <f t="shared" si="3"/>
        <v>0.27154039172323102</v>
      </c>
    </row>
    <row r="17" spans="1:11" s="24" customFormat="1" x14ac:dyDescent="0.2">
      <c r="A17" s="432"/>
      <c r="B17" s="439"/>
      <c r="C17" s="428" t="s">
        <v>95</v>
      </c>
      <c r="D17" s="429">
        <v>1481.2570000000001</v>
      </c>
      <c r="E17" s="433">
        <v>2162.4299999999998</v>
      </c>
      <c r="F17" s="436">
        <v>12.98</v>
      </c>
      <c r="G17" s="443">
        <f t="shared" si="0"/>
        <v>280.68341399999997</v>
      </c>
      <c r="H17" s="444">
        <f t="shared" si="1"/>
        <v>3643.6869999999999</v>
      </c>
      <c r="I17" s="432"/>
      <c r="J17" s="691">
        <f t="shared" ref="J17:J26" si="4">H17/$H$7</f>
        <v>0.16672306941757128</v>
      </c>
      <c r="K17" s="691">
        <f t="shared" si="3"/>
        <v>0.12668365268132606</v>
      </c>
    </row>
    <row r="18" spans="1:11" s="24" customFormat="1" x14ac:dyDescent="0.2">
      <c r="A18" s="432"/>
      <c r="B18" s="439"/>
      <c r="C18" s="428" t="s">
        <v>96</v>
      </c>
      <c r="D18" s="429">
        <v>7.4960000000000004</v>
      </c>
      <c r="E18" s="433">
        <v>491.45600000000002</v>
      </c>
      <c r="F18" s="436">
        <v>21.31</v>
      </c>
      <c r="G18" s="443">
        <f t="shared" si="0"/>
        <v>104.7292736</v>
      </c>
      <c r="H18" s="444">
        <f t="shared" si="1"/>
        <v>498.952</v>
      </c>
      <c r="I18" s="432"/>
      <c r="J18" s="691">
        <f t="shared" si="4"/>
        <v>2.2830393755565732E-2</v>
      </c>
      <c r="K18" s="691">
        <f t="shared" si="3"/>
        <v>1.7347555339592289E-2</v>
      </c>
    </row>
    <row r="19" spans="1:11" s="24" customFormat="1" x14ac:dyDescent="0.2">
      <c r="A19" s="432"/>
      <c r="B19" s="439"/>
      <c r="C19" s="428" t="s">
        <v>97</v>
      </c>
      <c r="D19" s="429">
        <v>42.268999999999998</v>
      </c>
      <c r="E19" s="433">
        <v>3228.3240000000001</v>
      </c>
      <c r="F19" s="436">
        <v>10.16</v>
      </c>
      <c r="G19" s="443">
        <f t="shared" si="0"/>
        <v>327.9977184</v>
      </c>
      <c r="H19" s="444">
        <f t="shared" si="1"/>
        <v>3270.5929999999998</v>
      </c>
      <c r="I19" s="432"/>
      <c r="J19" s="691">
        <f t="shared" si="4"/>
        <v>0.14965152159766268</v>
      </c>
      <c r="K19" s="691">
        <f t="shared" si="3"/>
        <v>0.11371192631913121</v>
      </c>
    </row>
    <row r="20" spans="1:11" s="24" customFormat="1" x14ac:dyDescent="0.2">
      <c r="A20" s="432"/>
      <c r="B20" s="439"/>
      <c r="C20" s="428" t="s">
        <v>98</v>
      </c>
      <c r="D20" s="429">
        <v>78.641999999999996</v>
      </c>
      <c r="E20" s="433">
        <v>1345.095</v>
      </c>
      <c r="F20" s="436">
        <v>10</v>
      </c>
      <c r="G20" s="443">
        <f t="shared" si="0"/>
        <v>134.5095</v>
      </c>
      <c r="H20" s="444">
        <f t="shared" si="1"/>
        <v>1423.7370000000001</v>
      </c>
      <c r="I20" s="432"/>
      <c r="J20" s="691">
        <f t="shared" si="4"/>
        <v>6.5145497591687959E-2</v>
      </c>
      <c r="K20" s="691">
        <f t="shared" si="3"/>
        <v>4.9500465769302671E-2</v>
      </c>
    </row>
    <row r="21" spans="1:11" s="24" customFormat="1" x14ac:dyDescent="0.2">
      <c r="A21" s="432"/>
      <c r="B21" s="439"/>
      <c r="C21" s="428" t="s">
        <v>99</v>
      </c>
      <c r="D21" s="429">
        <v>33.290999999999997</v>
      </c>
      <c r="E21" s="433">
        <v>1113.796</v>
      </c>
      <c r="F21" s="436">
        <v>15.9</v>
      </c>
      <c r="G21" s="443">
        <f t="shared" si="0"/>
        <v>177.09356400000001</v>
      </c>
      <c r="H21" s="444">
        <f t="shared" si="1"/>
        <v>1147.087</v>
      </c>
      <c r="I21" s="432"/>
      <c r="J21" s="691">
        <f t="shared" si="4"/>
        <v>5.2486908323627582E-2</v>
      </c>
      <c r="K21" s="691">
        <f t="shared" si="3"/>
        <v>3.988190289211567E-2</v>
      </c>
    </row>
    <row r="22" spans="1:11" s="24" customFormat="1" x14ac:dyDescent="0.2">
      <c r="A22" s="432"/>
      <c r="B22" s="439"/>
      <c r="C22" s="428" t="s">
        <v>100</v>
      </c>
      <c r="D22" s="429">
        <v>3.004</v>
      </c>
      <c r="E22" s="433">
        <v>848.62800000000004</v>
      </c>
      <c r="F22" s="436">
        <v>10.35</v>
      </c>
      <c r="G22" s="443">
        <f t="shared" si="0"/>
        <v>87.832998000000003</v>
      </c>
      <c r="H22" s="444">
        <f t="shared" si="1"/>
        <v>851.63200000000006</v>
      </c>
      <c r="I22" s="432"/>
      <c r="J22" s="691">
        <f t="shared" si="4"/>
        <v>3.8967864433532597E-2</v>
      </c>
      <c r="K22" s="691">
        <f t="shared" si="3"/>
        <v>2.960952806876746E-2</v>
      </c>
    </row>
    <row r="23" spans="1:11" s="24" customFormat="1" x14ac:dyDescent="0.2">
      <c r="A23" s="432"/>
      <c r="B23" s="439"/>
      <c r="C23" s="428" t="s">
        <v>101</v>
      </c>
      <c r="D23" s="429">
        <v>0</v>
      </c>
      <c r="E23" s="433">
        <v>231.55099999999999</v>
      </c>
      <c r="F23" s="436">
        <v>16.16</v>
      </c>
      <c r="G23" s="443">
        <f t="shared" si="0"/>
        <v>37.418641599999994</v>
      </c>
      <c r="H23" s="444">
        <f t="shared" si="1"/>
        <v>231.55099999999999</v>
      </c>
      <c r="I23" s="432"/>
      <c r="J23" s="691">
        <f t="shared" si="4"/>
        <v>1.0595008146064152E-2</v>
      </c>
      <c r="K23" s="691">
        <f t="shared" si="3"/>
        <v>8.0505615498844257E-3</v>
      </c>
    </row>
    <row r="24" spans="1:11" s="24" customFormat="1" x14ac:dyDescent="0.2">
      <c r="A24" s="432"/>
      <c r="B24" s="439"/>
      <c r="C24" s="428" t="s">
        <v>102</v>
      </c>
      <c r="D24" s="429">
        <v>16.943000000000001</v>
      </c>
      <c r="E24" s="433">
        <v>683.53200000000004</v>
      </c>
      <c r="F24" s="436">
        <v>22.99</v>
      </c>
      <c r="G24" s="443">
        <f t="shared" si="0"/>
        <v>157.1440068</v>
      </c>
      <c r="H24" s="444">
        <f t="shared" si="1"/>
        <v>700.47500000000002</v>
      </c>
      <c r="I24" s="432"/>
      <c r="J24" s="691">
        <f t="shared" si="4"/>
        <v>3.2051419907986954E-2</v>
      </c>
      <c r="K24" s="691">
        <f t="shared" si="3"/>
        <v>2.4354103854681231E-2</v>
      </c>
    </row>
    <row r="25" spans="1:11" s="24" customFormat="1" x14ac:dyDescent="0.2">
      <c r="A25" s="432"/>
      <c r="B25" s="439"/>
      <c r="C25" s="428" t="s">
        <v>103</v>
      </c>
      <c r="D25" s="429">
        <v>0</v>
      </c>
      <c r="E25" s="433">
        <v>471.60199999999998</v>
      </c>
      <c r="F25" s="436">
        <v>24.62</v>
      </c>
      <c r="G25" s="443">
        <f t="shared" si="0"/>
        <v>116.10841239999999</v>
      </c>
      <c r="H25" s="444">
        <f t="shared" si="1"/>
        <v>471.60199999999998</v>
      </c>
      <c r="I25" s="432"/>
      <c r="J25" s="691">
        <f t="shared" si="4"/>
        <v>2.1578948187225042E-2</v>
      </c>
      <c r="K25" s="691">
        <f t="shared" si="3"/>
        <v>1.6396650966951535E-2</v>
      </c>
    </row>
    <row r="26" spans="1:11" s="24" customFormat="1" ht="13.5" thickBot="1" x14ac:dyDescent="0.25">
      <c r="A26" s="432"/>
      <c r="B26" s="294"/>
      <c r="C26" s="434" t="s">
        <v>104</v>
      </c>
      <c r="D26" s="437">
        <v>231.45699999999999</v>
      </c>
      <c r="E26" s="437">
        <v>1641.634</v>
      </c>
      <c r="F26" s="435">
        <v>13.87</v>
      </c>
      <c r="G26" s="333">
        <f t="shared" si="0"/>
        <v>227.69463579999999</v>
      </c>
      <c r="H26" s="341">
        <f t="shared" si="1"/>
        <v>1873.0909999999999</v>
      </c>
      <c r="I26" s="432"/>
      <c r="J26" s="693">
        <f t="shared" si="4"/>
        <v>8.5706450861017427E-2</v>
      </c>
      <c r="K26" s="693">
        <f t="shared" si="3"/>
        <v>6.5123598619891809E-2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ht="15" x14ac:dyDescent="0.2">
      <c r="B29" s="783" t="s">
        <v>682</v>
      </c>
      <c r="C29" s="784"/>
      <c r="D29" s="784"/>
      <c r="E29" s="784"/>
      <c r="F29" s="784"/>
      <c r="G29" s="784"/>
      <c r="H29" s="784"/>
    </row>
    <row r="30" spans="1:11" s="24" customFormat="1" x14ac:dyDescent="0.2">
      <c r="B30" s="283"/>
      <c r="C30" s="283" t="s">
        <v>685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1" s="23" customFormat="1" x14ac:dyDescent="0.2">
      <c r="B31" s="438" t="s">
        <v>92</v>
      </c>
      <c r="C31" s="428" t="s">
        <v>119</v>
      </c>
      <c r="D31" s="429">
        <v>0.32200000000000001</v>
      </c>
      <c r="E31" s="431">
        <v>0</v>
      </c>
      <c r="F31" s="436">
        <v>0</v>
      </c>
      <c r="G31" s="443">
        <f>E31*F31/100</f>
        <v>0</v>
      </c>
      <c r="H31" s="444">
        <f>SUM(D31,E31)</f>
        <v>0.32200000000000001</v>
      </c>
    </row>
    <row r="32" spans="1:11" s="23" customFormat="1" x14ac:dyDescent="0.2">
      <c r="B32" s="438"/>
      <c r="C32" s="428" t="s">
        <v>120</v>
      </c>
      <c r="D32" s="429">
        <v>41.838999999999999</v>
      </c>
      <c r="E32" s="431">
        <v>10.035</v>
      </c>
      <c r="F32" s="436">
        <v>74.61</v>
      </c>
      <c r="G32" s="443">
        <f t="shared" ref="G32:G37" si="5">E32*F32/100</f>
        <v>7.4871135000000004</v>
      </c>
      <c r="H32" s="444">
        <f t="shared" ref="H32:H37" si="6">SUM(D32,E32)</f>
        <v>51.873999999999995</v>
      </c>
    </row>
    <row r="33" spans="2:8" s="23" customFormat="1" x14ac:dyDescent="0.2">
      <c r="B33" s="438"/>
      <c r="C33" s="428" t="s">
        <v>121</v>
      </c>
      <c r="D33" s="429">
        <v>226.292</v>
      </c>
      <c r="E33" s="431">
        <v>803.78399999999999</v>
      </c>
      <c r="F33" s="436">
        <v>18.165963056556521</v>
      </c>
      <c r="G33" s="443">
        <f t="shared" si="5"/>
        <v>146.01510449451226</v>
      </c>
      <c r="H33" s="444">
        <f t="shared" si="6"/>
        <v>1030.076</v>
      </c>
    </row>
    <row r="34" spans="2:8" s="23" customFormat="1" x14ac:dyDescent="0.2">
      <c r="B34" s="438"/>
      <c r="C34" s="428" t="s">
        <v>122</v>
      </c>
      <c r="D34" s="429">
        <v>928.33900000000006</v>
      </c>
      <c r="E34" s="431">
        <v>2819.027</v>
      </c>
      <c r="F34" s="436">
        <v>10.341039421454985</v>
      </c>
      <c r="G34" s="443">
        <f t="shared" si="5"/>
        <v>291.51669337145984</v>
      </c>
      <c r="H34" s="444">
        <f t="shared" si="6"/>
        <v>3747.366</v>
      </c>
    </row>
    <row r="35" spans="2:8" s="23" customFormat="1" x14ac:dyDescent="0.2">
      <c r="B35" s="438"/>
      <c r="C35" s="428" t="s">
        <v>123</v>
      </c>
      <c r="D35" s="429">
        <v>544.83000000000004</v>
      </c>
      <c r="E35" s="431">
        <v>674.26599999999996</v>
      </c>
      <c r="F35" s="436">
        <v>20.71</v>
      </c>
      <c r="G35" s="443">
        <f t="shared" si="5"/>
        <v>139.6404886</v>
      </c>
      <c r="H35" s="444">
        <f t="shared" si="6"/>
        <v>1219.096</v>
      </c>
    </row>
    <row r="36" spans="2:8" s="23" customFormat="1" x14ac:dyDescent="0.2">
      <c r="B36" s="438"/>
      <c r="C36" s="428" t="s">
        <v>124</v>
      </c>
      <c r="D36" s="429">
        <v>242.67</v>
      </c>
      <c r="E36" s="431">
        <v>157.404</v>
      </c>
      <c r="F36" s="436">
        <v>63.27</v>
      </c>
      <c r="G36" s="443">
        <f t="shared" si="5"/>
        <v>99.589510800000014</v>
      </c>
      <c r="H36" s="444">
        <f t="shared" si="6"/>
        <v>400.07399999999996</v>
      </c>
    </row>
    <row r="37" spans="2:8" s="23" customFormat="1" x14ac:dyDescent="0.2">
      <c r="B37" s="438"/>
      <c r="C37" s="428" t="s">
        <v>125</v>
      </c>
      <c r="D37" s="429">
        <v>198.96100000000001</v>
      </c>
      <c r="E37" s="431">
        <v>248.48699999999999</v>
      </c>
      <c r="F37" s="436">
        <v>43.511861400246673</v>
      </c>
      <c r="G37" s="443">
        <f t="shared" si="5"/>
        <v>108.12131903763094</v>
      </c>
      <c r="H37" s="444">
        <f t="shared" si="6"/>
        <v>447.44799999999998</v>
      </c>
    </row>
    <row r="38" spans="2:8" s="23" customFormat="1" x14ac:dyDescent="0.2">
      <c r="B38" s="438"/>
      <c r="C38" s="428"/>
      <c r="D38" s="429"/>
      <c r="E38" s="55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>
        <v>2E-3</v>
      </c>
      <c r="E39" s="431">
        <v>18.957999999999998</v>
      </c>
      <c r="F39" s="436">
        <v>45.71</v>
      </c>
      <c r="G39" s="443">
        <f>E39*F39/100</f>
        <v>8.665701799999999</v>
      </c>
      <c r="H39" s="444">
        <f>SUM(D39,E39)</f>
        <v>18.959999999999997</v>
      </c>
    </row>
    <row r="40" spans="2:8" s="23" customFormat="1" x14ac:dyDescent="0.2">
      <c r="B40" s="438"/>
      <c r="C40" s="428" t="s">
        <v>120</v>
      </c>
      <c r="D40" s="429">
        <v>2.8250000000000002</v>
      </c>
      <c r="E40" s="431">
        <v>442.36399999999998</v>
      </c>
      <c r="F40" s="436">
        <v>19.739999999999998</v>
      </c>
      <c r="G40" s="443">
        <f t="shared" ref="G40:G45" si="7">E40*F40/100</f>
        <v>87.322653599999995</v>
      </c>
      <c r="H40" s="444">
        <f t="shared" ref="H40:H45" si="8">SUM(D40,E40)</f>
        <v>445.18899999999996</v>
      </c>
    </row>
    <row r="41" spans="2:8" s="23" customFormat="1" x14ac:dyDescent="0.2">
      <c r="B41" s="438"/>
      <c r="C41" s="428" t="s">
        <v>121</v>
      </c>
      <c r="D41" s="429">
        <v>31.666</v>
      </c>
      <c r="E41" s="431">
        <v>2633.2669999999998</v>
      </c>
      <c r="F41" s="436">
        <v>6.5950076064928993</v>
      </c>
      <c r="G41" s="443">
        <f t="shared" si="7"/>
        <v>173.66415894926737</v>
      </c>
      <c r="H41" s="444">
        <f t="shared" si="8"/>
        <v>2664.933</v>
      </c>
    </row>
    <row r="42" spans="2:8" s="23" customFormat="1" x14ac:dyDescent="0.2">
      <c r="B42" s="438"/>
      <c r="C42" s="428" t="s">
        <v>122</v>
      </c>
      <c r="D42" s="429">
        <v>375.88</v>
      </c>
      <c r="E42" s="431">
        <v>3009.14</v>
      </c>
      <c r="F42" s="436">
        <v>8.0221850259858201</v>
      </c>
      <c r="G42" s="443">
        <f t="shared" si="7"/>
        <v>241.3987784909497</v>
      </c>
      <c r="H42" s="444">
        <f t="shared" si="8"/>
        <v>3385.02</v>
      </c>
    </row>
    <row r="43" spans="2:8" s="23" customFormat="1" x14ac:dyDescent="0.2">
      <c r="B43" s="438"/>
      <c r="C43" s="428" t="s">
        <v>123</v>
      </c>
      <c r="D43" s="429">
        <v>565.74800000000005</v>
      </c>
      <c r="E43" s="431">
        <v>3013.5940000000001</v>
      </c>
      <c r="F43" s="436">
        <v>9.15</v>
      </c>
      <c r="G43" s="443">
        <f t="shared" si="7"/>
        <v>275.74385100000001</v>
      </c>
      <c r="H43" s="444">
        <f t="shared" si="8"/>
        <v>3579.3420000000001</v>
      </c>
    </row>
    <row r="44" spans="2:8" s="23" customFormat="1" x14ac:dyDescent="0.2">
      <c r="B44" s="438"/>
      <c r="C44" s="428" t="s">
        <v>124</v>
      </c>
      <c r="D44" s="429">
        <v>201.51900000000001</v>
      </c>
      <c r="E44" s="431">
        <v>4348.2510000000002</v>
      </c>
      <c r="F44" s="436">
        <v>9.65</v>
      </c>
      <c r="G44" s="443">
        <f t="shared" si="7"/>
        <v>419.6062215</v>
      </c>
      <c r="H44" s="444">
        <f t="shared" si="8"/>
        <v>4549.7700000000004</v>
      </c>
    </row>
    <row r="45" spans="2:8" s="23" customFormat="1" x14ac:dyDescent="0.2">
      <c r="B45" s="438"/>
      <c r="C45" s="428" t="s">
        <v>125</v>
      </c>
      <c r="D45" s="429">
        <v>2380.2840000000001</v>
      </c>
      <c r="E45" s="431">
        <v>4831.2269999999999</v>
      </c>
      <c r="F45" s="436">
        <v>11.282637073419552</v>
      </c>
      <c r="G45" s="443">
        <f t="shared" si="7"/>
        <v>545.08980860305519</v>
      </c>
      <c r="H45" s="444">
        <f t="shared" si="8"/>
        <v>7211.5110000000004</v>
      </c>
    </row>
    <row r="46" spans="2:8" s="23" customFormat="1" x14ac:dyDescent="0.2">
      <c r="B46" s="438"/>
      <c r="C46" s="428"/>
      <c r="D46" s="429"/>
      <c r="E46" s="55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>
        <v>0.32400000000000001</v>
      </c>
      <c r="E47" s="431">
        <v>19.027999999999999</v>
      </c>
      <c r="F47" s="436">
        <v>45.69</v>
      </c>
      <c r="G47" s="443">
        <f>E47*F47/100</f>
        <v>8.693893199999998</v>
      </c>
      <c r="H47" s="444">
        <f>SUM(D47,E47)</f>
        <v>19.352</v>
      </c>
    </row>
    <row r="48" spans="2:8" s="23" customFormat="1" x14ac:dyDescent="0.2">
      <c r="B48" s="438"/>
      <c r="C48" s="428" t="s">
        <v>120</v>
      </c>
      <c r="D48" s="429">
        <v>44.664000000000001</v>
      </c>
      <c r="E48" s="431">
        <v>453.87400000000002</v>
      </c>
      <c r="F48" s="436">
        <v>19.37</v>
      </c>
      <c r="G48" s="443">
        <f t="shared" ref="G48:G53" si="9">E48*F48/100</f>
        <v>87.915393800000004</v>
      </c>
      <c r="H48" s="444">
        <f t="shared" ref="H48:H53" si="10">SUM(D48,E48)</f>
        <v>498.53800000000001</v>
      </c>
    </row>
    <row r="49" spans="2:8" s="23" customFormat="1" x14ac:dyDescent="0.2">
      <c r="B49" s="438"/>
      <c r="C49" s="428" t="s">
        <v>121</v>
      </c>
      <c r="D49" s="429">
        <v>257.959</v>
      </c>
      <c r="E49" s="431">
        <v>3455.7849999999999</v>
      </c>
      <c r="F49" s="436">
        <v>6.5698213644868426</v>
      </c>
      <c r="G49" s="443">
        <f t="shared" si="9"/>
        <v>227.0389012407316</v>
      </c>
      <c r="H49" s="444">
        <f t="shared" si="10"/>
        <v>3713.7439999999997</v>
      </c>
    </row>
    <row r="50" spans="2:8" s="23" customFormat="1" x14ac:dyDescent="0.2">
      <c r="B50" s="438"/>
      <c r="C50" s="428" t="s">
        <v>122</v>
      </c>
      <c r="D50" s="429">
        <v>1304.2190000000001</v>
      </c>
      <c r="E50" s="431">
        <v>5861.2280000000001</v>
      </c>
      <c r="F50" s="436">
        <v>6.6415598084819063</v>
      </c>
      <c r="G50" s="443">
        <f t="shared" si="9"/>
        <v>389.27696313148789</v>
      </c>
      <c r="H50" s="444">
        <f t="shared" si="10"/>
        <v>7165.4470000000001</v>
      </c>
    </row>
    <row r="51" spans="2:8" s="23" customFormat="1" x14ac:dyDescent="0.2">
      <c r="B51" s="438"/>
      <c r="C51" s="428" t="s">
        <v>123</v>
      </c>
      <c r="D51" s="429">
        <v>1110.578</v>
      </c>
      <c r="E51" s="431">
        <v>3663.951</v>
      </c>
      <c r="F51" s="436">
        <v>8.4499999999999993</v>
      </c>
      <c r="G51" s="443">
        <f t="shared" si="9"/>
        <v>309.60385949999994</v>
      </c>
      <c r="H51" s="444">
        <f t="shared" si="10"/>
        <v>4774.5290000000005</v>
      </c>
    </row>
    <row r="52" spans="2:8" s="23" customFormat="1" x14ac:dyDescent="0.2">
      <c r="B52" s="438"/>
      <c r="C52" s="428" t="s">
        <v>124</v>
      </c>
      <c r="D52" s="429">
        <v>444.18900000000002</v>
      </c>
      <c r="E52" s="431">
        <v>4522.6660000000002</v>
      </c>
      <c r="F52" s="436">
        <v>9.57</v>
      </c>
      <c r="G52" s="443">
        <f t="shared" si="9"/>
        <v>432.8191362</v>
      </c>
      <c r="H52" s="444">
        <f t="shared" si="10"/>
        <v>4966.8550000000005</v>
      </c>
    </row>
    <row r="53" spans="2:8" s="23" customFormat="1" ht="13.5" thickBot="1" x14ac:dyDescent="0.25">
      <c r="B53" s="294"/>
      <c r="C53" s="434" t="s">
        <v>125</v>
      </c>
      <c r="D53" s="437">
        <v>2579.2429999999999</v>
      </c>
      <c r="E53" s="437">
        <v>5044.3860000000004</v>
      </c>
      <c r="F53" s="435">
        <v>11.163207142056454</v>
      </c>
      <c r="G53" s="333">
        <f t="shared" si="9"/>
        <v>563.11525822489591</v>
      </c>
      <c r="H53" s="341">
        <f t="shared" si="10"/>
        <v>7623.6290000000008</v>
      </c>
    </row>
    <row r="54" spans="2:8" s="23" customFormat="1" x14ac:dyDescent="0.2">
      <c r="C54" s="24"/>
      <c r="D54" s="273"/>
      <c r="E54" s="552"/>
      <c r="F54" s="24"/>
      <c r="G54" s="24"/>
    </row>
    <row r="55" spans="2:8" s="23" customFormat="1" x14ac:dyDescent="0.2"/>
    <row r="56" spans="2:8" s="23" customFormat="1" ht="15" x14ac:dyDescent="0.2">
      <c r="B56" s="783" t="s">
        <v>682</v>
      </c>
      <c r="C56" s="784"/>
      <c r="D56" s="784"/>
      <c r="E56" s="784"/>
      <c r="F56" s="784"/>
      <c r="G56" s="784"/>
      <c r="H56" s="784"/>
    </row>
    <row r="57" spans="2:8" s="23" customFormat="1" ht="25.5" x14ac:dyDescent="0.2">
      <c r="B57" s="283"/>
      <c r="C57" s="530" t="s">
        <v>686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486</v>
      </c>
    </row>
    <row r="58" spans="2:8" s="23" customFormat="1" x14ac:dyDescent="0.2">
      <c r="B58" s="438" t="s">
        <v>92</v>
      </c>
      <c r="C58" s="428" t="s">
        <v>127</v>
      </c>
      <c r="D58" s="429">
        <v>0.155</v>
      </c>
      <c r="E58" s="431">
        <v>3.1E-2</v>
      </c>
      <c r="F58" s="436">
        <v>65.41</v>
      </c>
      <c r="G58" s="443">
        <f>E58*F58/100</f>
        <v>2.0277099999999999E-2</v>
      </c>
      <c r="H58" s="444">
        <f t="shared" ref="H58:H86" si="11">SUM(D58,E58)</f>
        <v>0.186</v>
      </c>
    </row>
    <row r="59" spans="2:8" s="23" customFormat="1" x14ac:dyDescent="0.2">
      <c r="B59" s="438"/>
      <c r="C59" s="428" t="s">
        <v>128</v>
      </c>
      <c r="D59" s="429">
        <v>3.8410000000000002</v>
      </c>
      <c r="E59" s="431">
        <v>6.4219999999999997</v>
      </c>
      <c r="F59" s="436">
        <v>34.29</v>
      </c>
      <c r="G59" s="443">
        <f t="shared" ref="G59:G66" si="12">E59*F59/100</f>
        <v>2.2021037999999997</v>
      </c>
      <c r="H59" s="444">
        <f t="shared" si="11"/>
        <v>10.263</v>
      </c>
    </row>
    <row r="60" spans="2:8" s="23" customFormat="1" x14ac:dyDescent="0.2">
      <c r="B60" s="438"/>
      <c r="C60" s="428" t="s">
        <v>129</v>
      </c>
      <c r="D60" s="429">
        <v>93.203999999999994</v>
      </c>
      <c r="E60" s="431">
        <v>188.655</v>
      </c>
      <c r="F60" s="436">
        <v>30.93</v>
      </c>
      <c r="G60" s="443">
        <f t="shared" si="12"/>
        <v>58.350991499999999</v>
      </c>
      <c r="H60" s="444">
        <f t="shared" si="11"/>
        <v>281.85899999999998</v>
      </c>
    </row>
    <row r="61" spans="2:8" s="23" customFormat="1" x14ac:dyDescent="0.2">
      <c r="B61" s="438"/>
      <c r="C61" s="428" t="s">
        <v>130</v>
      </c>
      <c r="D61" s="429">
        <v>135.64099999999999</v>
      </c>
      <c r="E61" s="431">
        <v>458.83100000000002</v>
      </c>
      <c r="F61" s="436">
        <v>20.38</v>
      </c>
      <c r="G61" s="443">
        <f t="shared" si="12"/>
        <v>93.509757800000003</v>
      </c>
      <c r="H61" s="444">
        <f t="shared" si="11"/>
        <v>594.47199999999998</v>
      </c>
    </row>
    <row r="62" spans="2:8" s="23" customFormat="1" x14ac:dyDescent="0.2">
      <c r="B62" s="438"/>
      <c r="C62" s="428" t="s">
        <v>131</v>
      </c>
      <c r="D62" s="429">
        <v>510.399</v>
      </c>
      <c r="E62" s="431">
        <v>1159.7159999999999</v>
      </c>
      <c r="F62" s="436">
        <v>15.53</v>
      </c>
      <c r="G62" s="443">
        <f t="shared" si="12"/>
        <v>180.10389479999998</v>
      </c>
      <c r="H62" s="444">
        <f t="shared" si="11"/>
        <v>1670.1149999999998</v>
      </c>
    </row>
    <row r="63" spans="2:8" s="23" customFormat="1" x14ac:dyDescent="0.2">
      <c r="B63" s="438"/>
      <c r="C63" s="428" t="s">
        <v>132</v>
      </c>
      <c r="D63" s="429">
        <v>726.43399999999997</v>
      </c>
      <c r="E63" s="431">
        <v>1317.0319999999999</v>
      </c>
      <c r="F63" s="436">
        <v>14.93</v>
      </c>
      <c r="G63" s="443">
        <f t="shared" si="12"/>
        <v>196.6328776</v>
      </c>
      <c r="H63" s="444">
        <f t="shared" si="11"/>
        <v>2043.4659999999999</v>
      </c>
    </row>
    <row r="64" spans="2:8" s="23" customFormat="1" x14ac:dyDescent="0.2">
      <c r="B64" s="438"/>
      <c r="C64" s="428" t="s">
        <v>133</v>
      </c>
      <c r="D64" s="429">
        <v>593.85699999999997</v>
      </c>
      <c r="E64" s="431">
        <v>1117.7429999999999</v>
      </c>
      <c r="F64" s="436">
        <v>19.14</v>
      </c>
      <c r="G64" s="443">
        <f t="shared" si="12"/>
        <v>213.93601019999997</v>
      </c>
      <c r="H64" s="444">
        <f t="shared" si="11"/>
        <v>1711.6</v>
      </c>
    </row>
    <row r="65" spans="2:8" s="23" customFormat="1" x14ac:dyDescent="0.2">
      <c r="B65" s="438"/>
      <c r="C65" s="428" t="s">
        <v>134</v>
      </c>
      <c r="D65" s="429">
        <v>92.608999999999995</v>
      </c>
      <c r="E65" s="431">
        <v>400.47300000000001</v>
      </c>
      <c r="F65" s="436">
        <v>27.17</v>
      </c>
      <c r="G65" s="443">
        <f t="shared" si="12"/>
        <v>108.80851410000001</v>
      </c>
      <c r="H65" s="444">
        <f t="shared" si="11"/>
        <v>493.08199999999999</v>
      </c>
    </row>
    <row r="66" spans="2:8" s="23" customFormat="1" x14ac:dyDescent="0.2">
      <c r="B66" s="438"/>
      <c r="C66" s="428" t="s">
        <v>135</v>
      </c>
      <c r="D66" s="429">
        <v>27.111999999999998</v>
      </c>
      <c r="E66" s="431">
        <v>64.099000000000004</v>
      </c>
      <c r="F66" s="436">
        <v>54.59</v>
      </c>
      <c r="G66" s="443">
        <f t="shared" si="12"/>
        <v>34.991644100000002</v>
      </c>
      <c r="H66" s="444">
        <f t="shared" si="11"/>
        <v>91.210999999999999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>
        <v>3.0990000000000002</v>
      </c>
      <c r="E68" s="431">
        <v>36.276000000000003</v>
      </c>
      <c r="F68" s="436">
        <v>16.420000000000002</v>
      </c>
      <c r="G68" s="443">
        <f t="shared" ref="G68:G76" si="13">E68*F68/100</f>
        <v>5.9565192000000016</v>
      </c>
      <c r="H68" s="444">
        <f t="shared" si="11"/>
        <v>39.375</v>
      </c>
    </row>
    <row r="69" spans="2:8" s="23" customFormat="1" x14ac:dyDescent="0.2">
      <c r="B69" s="438"/>
      <c r="C69" s="428" t="s">
        <v>128</v>
      </c>
      <c r="D69" s="429">
        <v>16.273</v>
      </c>
      <c r="E69" s="431">
        <v>579.673</v>
      </c>
      <c r="F69" s="436">
        <v>9.9</v>
      </c>
      <c r="G69" s="443">
        <f t="shared" si="13"/>
        <v>57.387627000000002</v>
      </c>
      <c r="H69" s="444">
        <f t="shared" si="11"/>
        <v>595.94600000000003</v>
      </c>
    </row>
    <row r="70" spans="2:8" s="23" customFormat="1" x14ac:dyDescent="0.2">
      <c r="B70" s="438"/>
      <c r="C70" s="428" t="s">
        <v>129</v>
      </c>
      <c r="D70" s="429">
        <v>145.52500000000001</v>
      </c>
      <c r="E70" s="431">
        <v>1491.443</v>
      </c>
      <c r="F70" s="436">
        <v>8.6</v>
      </c>
      <c r="G70" s="443">
        <f t="shared" si="13"/>
        <v>128.26409799999999</v>
      </c>
      <c r="H70" s="444">
        <f t="shared" si="11"/>
        <v>1636.9680000000001</v>
      </c>
    </row>
    <row r="71" spans="2:8" s="23" customFormat="1" x14ac:dyDescent="0.2">
      <c r="B71" s="438"/>
      <c r="C71" s="428" t="s">
        <v>130</v>
      </c>
      <c r="D71" s="429">
        <v>273.44400000000002</v>
      </c>
      <c r="E71" s="431">
        <v>1291.4349999999999</v>
      </c>
      <c r="F71" s="436">
        <v>8.5299999999999994</v>
      </c>
      <c r="G71" s="443">
        <f t="shared" si="13"/>
        <v>110.15940549999999</v>
      </c>
      <c r="H71" s="444">
        <f t="shared" si="11"/>
        <v>1564.8789999999999</v>
      </c>
    </row>
    <row r="72" spans="2:8" s="23" customFormat="1" x14ac:dyDescent="0.2">
      <c r="B72" s="438"/>
      <c r="C72" s="428" t="s">
        <v>131</v>
      </c>
      <c r="D72" s="429">
        <v>1778.46</v>
      </c>
      <c r="E72" s="431">
        <v>3306.13</v>
      </c>
      <c r="F72" s="436">
        <v>6.8</v>
      </c>
      <c r="G72" s="443">
        <f t="shared" si="13"/>
        <v>224.81684000000001</v>
      </c>
      <c r="H72" s="444">
        <f t="shared" si="11"/>
        <v>5084.59</v>
      </c>
    </row>
    <row r="73" spans="2:8" s="23" customFormat="1" x14ac:dyDescent="0.2">
      <c r="B73" s="438"/>
      <c r="C73" s="428" t="s">
        <v>132</v>
      </c>
      <c r="D73" s="429">
        <v>986.89800000000002</v>
      </c>
      <c r="E73" s="431">
        <v>2650.0340000000001</v>
      </c>
      <c r="F73" s="436">
        <v>9.98</v>
      </c>
      <c r="G73" s="443">
        <f t="shared" si="13"/>
        <v>264.47339320000003</v>
      </c>
      <c r="H73" s="444">
        <f t="shared" si="11"/>
        <v>3636.9320000000002</v>
      </c>
    </row>
    <row r="74" spans="2:8" s="23" customFormat="1" x14ac:dyDescent="0.2">
      <c r="B74" s="438"/>
      <c r="C74" s="428" t="s">
        <v>133</v>
      </c>
      <c r="D74" s="429">
        <v>276.59800000000001</v>
      </c>
      <c r="E74" s="431">
        <v>3893.221</v>
      </c>
      <c r="F74" s="436">
        <v>8.64</v>
      </c>
      <c r="G74" s="443">
        <f t="shared" si="13"/>
        <v>336.3742944</v>
      </c>
      <c r="H74" s="444">
        <f t="shared" si="11"/>
        <v>4169.8190000000004</v>
      </c>
    </row>
    <row r="75" spans="2:8" s="23" customFormat="1" x14ac:dyDescent="0.2">
      <c r="B75" s="438"/>
      <c r="C75" s="428" t="s">
        <v>134</v>
      </c>
      <c r="D75" s="429">
        <v>61.054000000000002</v>
      </c>
      <c r="E75" s="431">
        <v>3339.6329999999998</v>
      </c>
      <c r="F75" s="436">
        <v>11.53</v>
      </c>
      <c r="G75" s="443">
        <f t="shared" si="13"/>
        <v>385.05968489999998</v>
      </c>
      <c r="H75" s="444">
        <f t="shared" si="11"/>
        <v>3400.6869999999999</v>
      </c>
    </row>
    <row r="76" spans="2:8" s="23" customFormat="1" x14ac:dyDescent="0.2">
      <c r="B76" s="438"/>
      <c r="C76" s="428" t="s">
        <v>135</v>
      </c>
      <c r="D76" s="429">
        <v>16.573</v>
      </c>
      <c r="E76" s="431">
        <v>1708.9570000000001</v>
      </c>
      <c r="F76" s="436">
        <v>24.45</v>
      </c>
      <c r="G76" s="443">
        <f t="shared" si="13"/>
        <v>417.83998650000001</v>
      </c>
      <c r="H76" s="444">
        <f t="shared" si="11"/>
        <v>1725.5300000000002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>
        <v>3.254</v>
      </c>
      <c r="E78" s="431">
        <v>36.412999999999997</v>
      </c>
      <c r="F78" s="436">
        <v>16.399999999999999</v>
      </c>
      <c r="G78" s="443">
        <f t="shared" ref="G78:G86" si="14">E78*F78/100</f>
        <v>5.9717319999999985</v>
      </c>
      <c r="H78" s="444">
        <f t="shared" si="11"/>
        <v>39.666999999999994</v>
      </c>
    </row>
    <row r="79" spans="2:8" s="23" customFormat="1" x14ac:dyDescent="0.2">
      <c r="B79" s="438"/>
      <c r="C79" s="428" t="s">
        <v>128</v>
      </c>
      <c r="D79" s="429">
        <v>20.114000000000001</v>
      </c>
      <c r="E79" s="431">
        <v>588.11500000000001</v>
      </c>
      <c r="F79" s="436">
        <v>9.82</v>
      </c>
      <c r="G79" s="443">
        <f t="shared" si="14"/>
        <v>57.752893</v>
      </c>
      <c r="H79" s="444">
        <f t="shared" si="11"/>
        <v>608.22900000000004</v>
      </c>
    </row>
    <row r="80" spans="2:8" s="23" customFormat="1" x14ac:dyDescent="0.2">
      <c r="B80" s="438"/>
      <c r="C80" s="428" t="s">
        <v>129</v>
      </c>
      <c r="D80" s="429">
        <v>238.72900000000001</v>
      </c>
      <c r="E80" s="431">
        <v>1685.8530000000001</v>
      </c>
      <c r="F80" s="436">
        <v>8.3000000000000007</v>
      </c>
      <c r="G80" s="443">
        <f t="shared" si="14"/>
        <v>139.92579900000001</v>
      </c>
      <c r="H80" s="444">
        <f t="shared" si="11"/>
        <v>1924.5820000000001</v>
      </c>
    </row>
    <row r="81" spans="2:8" s="23" customFormat="1" x14ac:dyDescent="0.2">
      <c r="B81" s="438"/>
      <c r="C81" s="428" t="s">
        <v>130</v>
      </c>
      <c r="D81" s="429">
        <v>409.08499999999998</v>
      </c>
      <c r="E81" s="431">
        <v>1762.192</v>
      </c>
      <c r="F81" s="436">
        <v>8.09</v>
      </c>
      <c r="G81" s="443">
        <f t="shared" si="14"/>
        <v>142.5613328</v>
      </c>
      <c r="H81" s="444">
        <f t="shared" si="11"/>
        <v>2171.277</v>
      </c>
    </row>
    <row r="82" spans="2:8" s="23" customFormat="1" x14ac:dyDescent="0.2">
      <c r="B82" s="438"/>
      <c r="C82" s="428" t="s">
        <v>131</v>
      </c>
      <c r="D82" s="429">
        <v>2288.8589999999999</v>
      </c>
      <c r="E82" s="431">
        <v>4497.5749999999998</v>
      </c>
      <c r="F82" s="436">
        <v>6.39</v>
      </c>
      <c r="G82" s="443">
        <f t="shared" si="14"/>
        <v>287.39504249999999</v>
      </c>
      <c r="H82" s="444">
        <f t="shared" si="11"/>
        <v>6786.4339999999993</v>
      </c>
    </row>
    <row r="83" spans="2:8" s="23" customFormat="1" x14ac:dyDescent="0.2">
      <c r="B83" s="438"/>
      <c r="C83" s="428" t="s">
        <v>132</v>
      </c>
      <c r="D83" s="429">
        <v>1713.3320000000001</v>
      </c>
      <c r="E83" s="431">
        <v>3999.364</v>
      </c>
      <c r="F83" s="436">
        <v>8.35</v>
      </c>
      <c r="G83" s="443">
        <f t="shared" si="14"/>
        <v>333.94689399999993</v>
      </c>
      <c r="H83" s="444">
        <f t="shared" si="11"/>
        <v>5712.6959999999999</v>
      </c>
    </row>
    <row r="84" spans="2:8" s="23" customFormat="1" x14ac:dyDescent="0.2">
      <c r="B84" s="438"/>
      <c r="C84" s="428" t="s">
        <v>133</v>
      </c>
      <c r="D84" s="429">
        <v>870.45600000000002</v>
      </c>
      <c r="E84" s="431">
        <v>4952.41</v>
      </c>
      <c r="F84" s="436">
        <v>8.1300000000000008</v>
      </c>
      <c r="G84" s="443">
        <f t="shared" si="14"/>
        <v>402.63093300000003</v>
      </c>
      <c r="H84" s="444">
        <f t="shared" si="11"/>
        <v>5822.866</v>
      </c>
    </row>
    <row r="85" spans="2:8" s="23" customFormat="1" x14ac:dyDescent="0.2">
      <c r="B85" s="438"/>
      <c r="C85" s="428" t="s">
        <v>134</v>
      </c>
      <c r="D85" s="429">
        <v>153.66300000000001</v>
      </c>
      <c r="E85" s="431">
        <v>3719.183</v>
      </c>
      <c r="F85" s="436">
        <v>10.76</v>
      </c>
      <c r="G85" s="443">
        <f t="shared" si="14"/>
        <v>400.18409079999998</v>
      </c>
      <c r="H85" s="444">
        <f t="shared" si="11"/>
        <v>3872.846</v>
      </c>
    </row>
    <row r="86" spans="2:8" ht="13.5" thickBot="1" x14ac:dyDescent="0.25">
      <c r="B86" s="294"/>
      <c r="C86" s="434" t="s">
        <v>135</v>
      </c>
      <c r="D86" s="437">
        <v>43.683999999999997</v>
      </c>
      <c r="E86" s="437">
        <v>1779.8109999999999</v>
      </c>
      <c r="F86" s="435">
        <v>23.7</v>
      </c>
      <c r="G86" s="333">
        <f t="shared" si="14"/>
        <v>421.81520699999993</v>
      </c>
      <c r="H86" s="341">
        <f t="shared" si="11"/>
        <v>1823.4949999999999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5"/>
      <c r="B3" s="783" t="s">
        <v>695</v>
      </c>
      <c r="C3" s="784"/>
      <c r="D3" s="784"/>
      <c r="E3" s="809"/>
    </row>
    <row r="4" spans="1:7" x14ac:dyDescent="0.2">
      <c r="A4" s="149"/>
      <c r="B4" s="283"/>
      <c r="C4" s="283" t="s">
        <v>609</v>
      </c>
      <c r="D4" s="442" t="s">
        <v>78</v>
      </c>
      <c r="E4" s="546" t="s">
        <v>308</v>
      </c>
      <c r="F4" s="149"/>
      <c r="G4" s="149"/>
    </row>
    <row r="5" spans="1:7" s="23" customFormat="1" x14ac:dyDescent="0.2">
      <c r="A5" s="430"/>
      <c r="B5" s="438" t="s">
        <v>696</v>
      </c>
      <c r="C5" s="428" t="s">
        <v>106</v>
      </c>
      <c r="D5" s="457">
        <v>9.6199999999999992</v>
      </c>
      <c r="E5" s="547">
        <v>6.32</v>
      </c>
      <c r="F5" s="430"/>
      <c r="G5" s="430"/>
    </row>
    <row r="6" spans="1:7" s="24" customFormat="1" x14ac:dyDescent="0.2">
      <c r="A6" s="432"/>
      <c r="B6" s="439"/>
      <c r="C6" s="428" t="s">
        <v>92</v>
      </c>
      <c r="D6" s="457">
        <v>14.05</v>
      </c>
      <c r="E6" s="547">
        <v>11.61</v>
      </c>
      <c r="F6" s="432"/>
      <c r="G6" s="432"/>
    </row>
    <row r="7" spans="1:7" s="24" customFormat="1" x14ac:dyDescent="0.2">
      <c r="A7" s="432"/>
      <c r="B7" s="439"/>
      <c r="C7" s="428" t="s">
        <v>105</v>
      </c>
      <c r="D7" s="457">
        <v>5.82</v>
      </c>
      <c r="E7" s="547">
        <v>5.24</v>
      </c>
      <c r="F7" s="432"/>
      <c r="G7" s="432"/>
    </row>
    <row r="8" spans="1:7" s="24" customFormat="1" x14ac:dyDescent="0.2">
      <c r="A8" s="432"/>
      <c r="B8" s="439" t="s">
        <v>83</v>
      </c>
      <c r="C8" s="428" t="s">
        <v>84</v>
      </c>
      <c r="D8" s="457">
        <v>15.8</v>
      </c>
      <c r="E8" s="548">
        <v>11.04</v>
      </c>
      <c r="F8" s="432"/>
      <c r="G8" s="432"/>
    </row>
    <row r="9" spans="1:7" s="24" customFormat="1" x14ac:dyDescent="0.2">
      <c r="A9" s="432"/>
      <c r="B9" s="439"/>
      <c r="C9" s="428" t="s">
        <v>85</v>
      </c>
      <c r="D9" s="457">
        <v>11.06</v>
      </c>
      <c r="E9" s="548">
        <v>10.37</v>
      </c>
      <c r="F9" s="432"/>
      <c r="G9" s="432"/>
    </row>
    <row r="10" spans="1:7" s="24" customFormat="1" x14ac:dyDescent="0.2">
      <c r="A10" s="432"/>
      <c r="B10" s="439"/>
      <c r="C10" s="428" t="s">
        <v>86</v>
      </c>
      <c r="D10" s="457">
        <v>15.06</v>
      </c>
      <c r="E10" s="548">
        <v>12.2</v>
      </c>
      <c r="F10" s="432"/>
      <c r="G10" s="432"/>
    </row>
    <row r="11" spans="1:7" s="24" customFormat="1" x14ac:dyDescent="0.2">
      <c r="A11" s="432"/>
      <c r="B11" s="439"/>
      <c r="C11" s="428" t="s">
        <v>87</v>
      </c>
      <c r="D11" s="457">
        <v>15.43</v>
      </c>
      <c r="E11" s="548">
        <v>13.18</v>
      </c>
      <c r="F11" s="432"/>
      <c r="G11" s="432"/>
    </row>
    <row r="12" spans="1:7" s="24" customFormat="1" x14ac:dyDescent="0.2">
      <c r="A12" s="432"/>
      <c r="B12" s="439"/>
      <c r="C12" s="428" t="s">
        <v>88</v>
      </c>
      <c r="D12" s="457">
        <v>11.25</v>
      </c>
      <c r="E12" s="548">
        <v>10.17</v>
      </c>
      <c r="F12" s="432"/>
      <c r="G12" s="432"/>
    </row>
    <row r="13" spans="1:7" s="24" customFormat="1" x14ac:dyDescent="0.2">
      <c r="A13" s="432"/>
      <c r="B13" s="439"/>
      <c r="C13" s="428" t="s">
        <v>89</v>
      </c>
      <c r="D13" s="457">
        <v>16.350000000000001</v>
      </c>
      <c r="E13" s="548">
        <v>13.3</v>
      </c>
      <c r="F13" s="432"/>
      <c r="G13" s="432"/>
    </row>
    <row r="14" spans="1:7" s="24" customFormat="1" x14ac:dyDescent="0.2">
      <c r="A14" s="432"/>
      <c r="B14" s="439"/>
      <c r="C14" s="428" t="s">
        <v>90</v>
      </c>
      <c r="D14" s="457">
        <v>9.33</v>
      </c>
      <c r="E14" s="548">
        <v>8</v>
      </c>
      <c r="F14" s="432"/>
      <c r="G14" s="432"/>
    </row>
    <row r="15" spans="1:7" s="24" customFormat="1" x14ac:dyDescent="0.2">
      <c r="A15" s="432"/>
      <c r="B15" s="439"/>
      <c r="C15" s="428" t="s">
        <v>91</v>
      </c>
      <c r="D15" s="457">
        <v>15.28</v>
      </c>
      <c r="E15" s="548">
        <v>11.32</v>
      </c>
      <c r="F15" s="432"/>
      <c r="G15" s="432"/>
    </row>
    <row r="16" spans="1:7" s="24" customFormat="1" x14ac:dyDescent="0.2">
      <c r="A16" s="432"/>
      <c r="B16" s="439" t="s">
        <v>93</v>
      </c>
      <c r="C16" s="428" t="s">
        <v>94</v>
      </c>
      <c r="D16" s="457">
        <v>4.8099999999999996</v>
      </c>
      <c r="E16" s="548">
        <v>4.84</v>
      </c>
      <c r="F16" s="432"/>
      <c r="G16" s="432"/>
    </row>
    <row r="17" spans="1:7" s="24" customFormat="1" x14ac:dyDescent="0.2">
      <c r="A17" s="432"/>
      <c r="B17" s="439"/>
      <c r="C17" s="428" t="s">
        <v>95</v>
      </c>
      <c r="D17" s="457">
        <v>6.85</v>
      </c>
      <c r="E17" s="548">
        <v>6.59</v>
      </c>
      <c r="F17" s="432"/>
      <c r="G17" s="432"/>
    </row>
    <row r="18" spans="1:7" s="24" customFormat="1" x14ac:dyDescent="0.2">
      <c r="A18" s="432"/>
      <c r="B18" s="439"/>
      <c r="C18" s="428" t="s">
        <v>96</v>
      </c>
      <c r="D18" s="457">
        <v>6.13</v>
      </c>
      <c r="E18" s="548">
        <v>6.66</v>
      </c>
      <c r="F18" s="432"/>
      <c r="G18" s="432"/>
    </row>
    <row r="19" spans="1:7" s="24" customFormat="1" x14ac:dyDescent="0.2">
      <c r="A19" s="432"/>
      <c r="B19" s="439"/>
      <c r="C19" s="428" t="s">
        <v>97</v>
      </c>
      <c r="D19" s="457">
        <v>5.89</v>
      </c>
      <c r="E19" s="548">
        <v>7.41</v>
      </c>
      <c r="F19" s="432"/>
      <c r="G19" s="432"/>
    </row>
    <row r="20" spans="1:7" s="24" customFormat="1" x14ac:dyDescent="0.2">
      <c r="A20" s="432"/>
      <c r="B20" s="439"/>
      <c r="C20" s="428" t="s">
        <v>98</v>
      </c>
      <c r="D20" s="457">
        <v>4.97</v>
      </c>
      <c r="E20" s="548">
        <v>5.59</v>
      </c>
      <c r="F20" s="432"/>
      <c r="G20" s="432"/>
    </row>
    <row r="21" spans="1:7" s="24" customFormat="1" x14ac:dyDescent="0.2">
      <c r="A21" s="432"/>
      <c r="B21" s="439"/>
      <c r="C21" s="428" t="s">
        <v>99</v>
      </c>
      <c r="D21" s="457">
        <v>5.79</v>
      </c>
      <c r="E21" s="548">
        <v>6.66</v>
      </c>
      <c r="F21" s="432"/>
      <c r="G21" s="432"/>
    </row>
    <row r="22" spans="1:7" s="24" customFormat="1" x14ac:dyDescent="0.2">
      <c r="A22" s="432"/>
      <c r="B22" s="439"/>
      <c r="C22" s="428" t="s">
        <v>100</v>
      </c>
      <c r="D22" s="457">
        <v>4.33</v>
      </c>
      <c r="E22" s="548">
        <v>2.4</v>
      </c>
      <c r="F22" s="432"/>
      <c r="G22" s="432"/>
    </row>
    <row r="23" spans="1:7" s="24" customFormat="1" x14ac:dyDescent="0.2">
      <c r="A23" s="432"/>
      <c r="B23" s="439"/>
      <c r="C23" s="428" t="s">
        <v>101</v>
      </c>
      <c r="D23" s="457">
        <v>0</v>
      </c>
      <c r="E23" s="548">
        <v>3.03</v>
      </c>
      <c r="F23" s="432"/>
      <c r="G23" s="432"/>
    </row>
    <row r="24" spans="1:7" s="24" customFormat="1" x14ac:dyDescent="0.2">
      <c r="A24" s="432"/>
      <c r="B24" s="439"/>
      <c r="C24" s="428" t="s">
        <v>102</v>
      </c>
      <c r="D24" s="457">
        <v>3.4</v>
      </c>
      <c r="E24" s="548">
        <v>7.12</v>
      </c>
      <c r="F24" s="432"/>
      <c r="G24" s="432"/>
    </row>
    <row r="25" spans="1:7" s="24" customFormat="1" x14ac:dyDescent="0.2">
      <c r="A25" s="432"/>
      <c r="B25" s="439"/>
      <c r="C25" s="428" t="s">
        <v>103</v>
      </c>
      <c r="D25" s="457">
        <v>0</v>
      </c>
      <c r="E25" s="548">
        <v>4.9800000000000004</v>
      </c>
      <c r="F25" s="432"/>
      <c r="G25" s="432"/>
    </row>
    <row r="26" spans="1:7" s="24" customFormat="1" ht="13.5" thickBot="1" x14ac:dyDescent="0.25">
      <c r="A26" s="432"/>
      <c r="B26" s="294"/>
      <c r="C26" s="434" t="s">
        <v>104</v>
      </c>
      <c r="D26" s="450">
        <v>4.96</v>
      </c>
      <c r="E26" s="549">
        <v>4.76</v>
      </c>
      <c r="F26" s="432"/>
      <c r="G26" s="432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80" bestFit="1" customWidth="1"/>
    <col min="11" max="11" width="39.125" bestFit="1" customWidth="1"/>
    <col min="12" max="12" width="10.125" bestFit="1" customWidth="1"/>
    <col min="13" max="13" width="13.25" bestFit="1" customWidth="1"/>
  </cols>
  <sheetData>
    <row r="3" spans="2:14" x14ac:dyDescent="0.2">
      <c r="B3" t="s">
        <v>698</v>
      </c>
      <c r="C3" s="680" t="str">
        <f>Index!$B$4</f>
        <v>Solent and South Downs</v>
      </c>
      <c r="K3" s="687" t="s">
        <v>703</v>
      </c>
      <c r="L3" s="688" t="s">
        <v>307</v>
      </c>
      <c r="M3" s="688" t="s">
        <v>704</v>
      </c>
      <c r="N3" s="688" t="s">
        <v>774</v>
      </c>
    </row>
    <row r="4" spans="2:14" x14ac:dyDescent="0.2">
      <c r="B4" t="s">
        <v>307</v>
      </c>
      <c r="C4" s="681">
        <f>VLOOKUP($C$3,$K$4:$N$18,2,FALSE)</f>
        <v>613800</v>
      </c>
      <c r="K4" s="682" t="s">
        <v>697</v>
      </c>
      <c r="L4" s="683">
        <v>13027866.9849</v>
      </c>
      <c r="M4" s="683">
        <v>1297665.5877619777</v>
      </c>
      <c r="N4" s="781">
        <f>M4/L4</f>
        <v>9.9606911036629567E-2</v>
      </c>
    </row>
    <row r="5" spans="2:14" x14ac:dyDescent="0.2">
      <c r="B5" t="s">
        <v>705</v>
      </c>
      <c r="C5" s="680">
        <f>_xlfn.RANK.EQ(VLOOKUP($C$3,$K$5:$M$18,2,FALSE),$L$5:$L$18)</f>
        <v>12</v>
      </c>
      <c r="K5" s="682" t="s">
        <v>285</v>
      </c>
      <c r="L5" s="683">
        <v>984400</v>
      </c>
      <c r="M5" s="683">
        <v>88219.76265777045</v>
      </c>
      <c r="N5" s="781">
        <f t="shared" ref="N5:N18" si="0">M5/L5</f>
        <v>8.9617800343123166E-2</v>
      </c>
    </row>
    <row r="6" spans="2:14" x14ac:dyDescent="0.2">
      <c r="B6" t="s">
        <v>704</v>
      </c>
      <c r="C6" s="681">
        <f>VLOOKUP($C$3,$K$4:$N$18,3,FALSE)</f>
        <v>120885.63554048816</v>
      </c>
      <c r="K6" s="682" t="s">
        <v>306</v>
      </c>
      <c r="L6" s="683">
        <v>1026900</v>
      </c>
      <c r="M6" s="683">
        <v>111777.13630338201</v>
      </c>
      <c r="N6" s="781">
        <f t="shared" si="0"/>
        <v>0.10884909563091051</v>
      </c>
    </row>
    <row r="7" spans="2:14" x14ac:dyDescent="0.2">
      <c r="B7" t="s">
        <v>775</v>
      </c>
      <c r="C7" s="680">
        <f>_xlfn.RANK.EQ(VLOOKUP($C$3,$K$5:$N$18,3,FALSE),$M$5:$M$18)</f>
        <v>3</v>
      </c>
      <c r="K7" s="682" t="s">
        <v>286</v>
      </c>
      <c r="L7" s="683">
        <v>1701800</v>
      </c>
      <c r="M7" s="683">
        <v>132939.83507470129</v>
      </c>
      <c r="N7" s="781">
        <f t="shared" si="0"/>
        <v>7.8117190665590128E-2</v>
      </c>
    </row>
    <row r="8" spans="2:14" x14ac:dyDescent="0.2">
      <c r="B8" t="s">
        <v>776</v>
      </c>
      <c r="C8" s="782">
        <f>VLOOKUP($C$3,$K$4:$N$18,4,FALSE)</f>
        <v>0.1969462944615317</v>
      </c>
      <c r="K8" s="682" t="s">
        <v>287</v>
      </c>
      <c r="L8" s="683">
        <v>693900</v>
      </c>
      <c r="M8" s="683">
        <v>56483.157629075737</v>
      </c>
      <c r="N8" s="781">
        <f t="shared" si="0"/>
        <v>8.1399564244236541E-2</v>
      </c>
    </row>
    <row r="9" spans="2:14" x14ac:dyDescent="0.2">
      <c r="B9" t="s">
        <v>777</v>
      </c>
      <c r="C9" s="680">
        <f>_xlfn.RANK.EQ(VLOOKUP($C$3,$K$5:$N$18,4,FALSE),$N$5:$N$18)</f>
        <v>1</v>
      </c>
      <c r="K9" s="682" t="s">
        <v>304</v>
      </c>
      <c r="L9" s="683">
        <v>426200</v>
      </c>
      <c r="M9" s="683">
        <v>29449.692692504977</v>
      </c>
      <c r="N9" s="781">
        <f t="shared" si="0"/>
        <v>6.9098293506581365E-2</v>
      </c>
    </row>
    <row r="10" spans="2:14" x14ac:dyDescent="0.2">
      <c r="B10" t="s">
        <v>706</v>
      </c>
      <c r="C10" s="684">
        <f>'Table 2'!$D$7</f>
        <v>0.1977707102575651</v>
      </c>
      <c r="K10" s="682" t="s">
        <v>288</v>
      </c>
      <c r="L10" s="683">
        <v>331800</v>
      </c>
      <c r="M10" s="683">
        <v>35171.526755349325</v>
      </c>
      <c r="N10" s="781">
        <f t="shared" si="0"/>
        <v>0.10600219034161942</v>
      </c>
    </row>
    <row r="11" spans="2:14" x14ac:dyDescent="0.2">
      <c r="K11" s="682" t="s">
        <v>305</v>
      </c>
      <c r="L11" s="683">
        <v>684100</v>
      </c>
      <c r="M11" s="683">
        <v>103265.27677174033</v>
      </c>
      <c r="N11" s="781">
        <f t="shared" si="0"/>
        <v>0.15095055806423086</v>
      </c>
    </row>
    <row r="12" spans="2:14" x14ac:dyDescent="0.2">
      <c r="B12" t="s">
        <v>707</v>
      </c>
      <c r="C12" s="685" t="str">
        <f>INDEX('Section 2 data'!$C$8:$C$14,MATCH('Key findings'!C13,'Section 2 data'!$J$8:$J$14,0))</f>
        <v>Scots pine</v>
      </c>
      <c r="E12" t="s">
        <v>708</v>
      </c>
      <c r="K12" s="682" t="s">
        <v>289</v>
      </c>
      <c r="L12" s="683">
        <v>1004800</v>
      </c>
      <c r="M12" s="683">
        <v>50113.990958361188</v>
      </c>
      <c r="N12" s="781">
        <f t="shared" si="0"/>
        <v>4.9874592912381756E-2</v>
      </c>
    </row>
    <row r="13" spans="2:14" x14ac:dyDescent="0.2">
      <c r="B13" t="s">
        <v>707</v>
      </c>
      <c r="C13" s="686">
        <f>MAX('Section 2 data'!$J$8:$J$14)</f>
        <v>0.27583184232657648</v>
      </c>
      <c r="K13" s="682" t="s">
        <v>290</v>
      </c>
      <c r="L13" s="683">
        <v>843400</v>
      </c>
      <c r="M13" s="683">
        <v>116129.85117915674</v>
      </c>
      <c r="N13" s="781">
        <f t="shared" si="0"/>
        <v>0.13769249606255246</v>
      </c>
    </row>
    <row r="14" spans="2:14" x14ac:dyDescent="0.2">
      <c r="B14" t="s">
        <v>709</v>
      </c>
      <c r="C14" s="685" t="str">
        <f>INDEX('Section 2 data'!$C$16:$C$25,MATCH('Key findings'!C15,'Section 2 data'!$J$16:$J$25,0))</f>
        <v>Oak</v>
      </c>
      <c r="E14" t="s">
        <v>708</v>
      </c>
      <c r="K14" s="682" t="s">
        <v>291</v>
      </c>
      <c r="L14" s="683">
        <v>613800</v>
      </c>
      <c r="M14" s="683">
        <v>120885.63554048816</v>
      </c>
      <c r="N14" s="781">
        <f t="shared" si="0"/>
        <v>0.1969462944615317</v>
      </c>
    </row>
    <row r="15" spans="2:14" x14ac:dyDescent="0.2">
      <c r="B15" t="s">
        <v>709</v>
      </c>
      <c r="C15" s="686">
        <f>MAX('Section 2 data'!$J$16:$J$25)</f>
        <v>0.20774392982782997</v>
      </c>
      <c r="K15" s="682" t="s">
        <v>292</v>
      </c>
      <c r="L15" s="683">
        <v>725400</v>
      </c>
      <c r="M15" s="683">
        <v>97243.975178644585</v>
      </c>
      <c r="N15" s="781">
        <f t="shared" si="0"/>
        <v>0.13405565919305842</v>
      </c>
    </row>
    <row r="16" spans="2:14" x14ac:dyDescent="0.2">
      <c r="K16" s="682" t="s">
        <v>293</v>
      </c>
      <c r="L16" s="683">
        <v>1091200</v>
      </c>
      <c r="M16" s="683">
        <v>105008.94606982135</v>
      </c>
      <c r="N16" s="781">
        <f t="shared" si="0"/>
        <v>9.6232538553721908E-2</v>
      </c>
    </row>
    <row r="17" spans="2:14" x14ac:dyDescent="0.2">
      <c r="B17" t="s">
        <v>710</v>
      </c>
      <c r="C17" s="685" t="str">
        <f>INDEX('Section 3 data'!$C$8:$C$14,MATCH('Key findings'!C18,'Section 3 data'!$J$8:$J$14,0))</f>
        <v>Scots pine</v>
      </c>
      <c r="E17" t="s">
        <v>708</v>
      </c>
      <c r="K17" s="682" t="s">
        <v>294</v>
      </c>
      <c r="L17" s="683">
        <v>1487400</v>
      </c>
      <c r="M17" s="683">
        <v>140664.15780331058</v>
      </c>
      <c r="N17" s="781">
        <f t="shared" si="0"/>
        <v>9.4570497380200735E-2</v>
      </c>
    </row>
    <row r="18" spans="2:14" x14ac:dyDescent="0.2">
      <c r="B18" t="s">
        <v>710</v>
      </c>
      <c r="C18" s="686">
        <f>MAX('Section 3 data'!$J$8:$J$14)</f>
        <v>0.29066800884421928</v>
      </c>
      <c r="K18" s="682" t="s">
        <v>295</v>
      </c>
      <c r="L18" s="683">
        <v>1437100</v>
      </c>
      <c r="M18" s="683">
        <v>110312.64314683448</v>
      </c>
      <c r="N18" s="781">
        <f t="shared" si="0"/>
        <v>7.6760589483567246E-2</v>
      </c>
    </row>
    <row r="19" spans="2:14" x14ac:dyDescent="0.2">
      <c r="B19" t="s">
        <v>711</v>
      </c>
      <c r="C19" s="685" t="str">
        <f>INDEX('Section 3 data'!$C$16:$C$25,MATCH('Key findings'!C20,'Section 3 data'!$J$16:$J$25,0))</f>
        <v>Oak</v>
      </c>
      <c r="E19" t="s">
        <v>708</v>
      </c>
    </row>
    <row r="20" spans="2:14" x14ac:dyDescent="0.2">
      <c r="B20" t="s">
        <v>711</v>
      </c>
      <c r="C20" s="686">
        <f>MAX('Section 3 data'!$J$16:$J$25)</f>
        <v>0.35736297952214091</v>
      </c>
    </row>
    <row r="22" spans="2:14" x14ac:dyDescent="0.2">
      <c r="B22" t="s">
        <v>712</v>
      </c>
      <c r="C22" s="685" t="str">
        <f>INDEX('Section 4 data'!$C$8:$C$14,MATCH('Key findings'!C23,'Section 4 data'!$J$8:$J$14,0))</f>
        <v>Scots pine</v>
      </c>
      <c r="E22" t="s">
        <v>708</v>
      </c>
    </row>
    <row r="23" spans="2:14" x14ac:dyDescent="0.2">
      <c r="B23" t="s">
        <v>712</v>
      </c>
      <c r="C23" s="686">
        <f>MAX('Section 4 data'!$J$8:$J$14)</f>
        <v>0.22227515671713552</v>
      </c>
    </row>
    <row r="24" spans="2:14" x14ac:dyDescent="0.2">
      <c r="B24" t="s">
        <v>713</v>
      </c>
      <c r="C24" s="685" t="str">
        <f>INDEX('Section 4 data'!$C$16:$C$25,MATCH('Key findings'!C25,'Section 4 data'!$J$16:$J$25,0))</f>
        <v>Hazel</v>
      </c>
      <c r="E24" t="s">
        <v>708</v>
      </c>
    </row>
    <row r="25" spans="2:14" x14ac:dyDescent="0.2">
      <c r="B25" t="s">
        <v>713</v>
      </c>
      <c r="C25" s="686">
        <f>MAX('Section 4 data'!$J$16:$J$25)</f>
        <v>0.21701898073659065</v>
      </c>
    </row>
    <row r="27" spans="2:14" x14ac:dyDescent="0.2">
      <c r="B27" t="s">
        <v>714</v>
      </c>
      <c r="C27" s="684">
        <f>('Section 8 data'!$D$6+'Section 8 data'!$E$6)/'Section 3 data'!$H$6</f>
        <v>0.21618963640862235</v>
      </c>
      <c r="E27" s="710"/>
    </row>
    <row r="28" spans="2:14" x14ac:dyDescent="0.2">
      <c r="B28" t="s">
        <v>715</v>
      </c>
      <c r="C28" s="686">
        <f>('Thinning data'!$D$21+'Thinning data'!$D$26)/('Thinning data'!$C$5+'Thinning data'!$C$6)</f>
        <v>0.53801632122196297</v>
      </c>
    </row>
    <row r="30" spans="2:14" x14ac:dyDescent="0.2">
      <c r="B30" t="s">
        <v>716</v>
      </c>
      <c r="C30" s="684">
        <f>('Section 8 data'!$D$7+'Section 8 data'!$E$7)/'Section 3 data'!$H$7</f>
        <v>0.51795953515791959</v>
      </c>
    </row>
    <row r="31" spans="2:14" x14ac:dyDescent="0.2">
      <c r="B31" t="s">
        <v>717</v>
      </c>
      <c r="C31" s="686">
        <f>'Thinning data'!$D$16/'Thinning data'!$C$4</f>
        <v>0.17840392341531885</v>
      </c>
    </row>
    <row r="33" spans="2:3" x14ac:dyDescent="0.2">
      <c r="B33" t="s">
        <v>718</v>
      </c>
      <c r="C33" s="686">
        <f>'Section 2 data'!$K$19</f>
        <v>0.10571412796278905</v>
      </c>
    </row>
    <row r="34" spans="2:3" x14ac:dyDescent="0.2">
      <c r="B34" t="s">
        <v>719</v>
      </c>
      <c r="C34" s="686">
        <f>'Section 2 data'!$J$19</f>
        <v>0.12936173584465241</v>
      </c>
    </row>
    <row r="35" spans="2:3" x14ac:dyDescent="0.2">
      <c r="B35" t="s">
        <v>720</v>
      </c>
      <c r="C35" s="686">
        <f>'Section 3 data'!$K$19</f>
        <v>0.11371192631913121</v>
      </c>
    </row>
    <row r="36" spans="2:3" x14ac:dyDescent="0.2">
      <c r="B36" t="s">
        <v>721</v>
      </c>
      <c r="C36" s="686">
        <f>'Section 3 data'!$J$19</f>
        <v>0.14965152159766268</v>
      </c>
    </row>
    <row r="37" spans="2:3" x14ac:dyDescent="0.2">
      <c r="B37" t="s">
        <v>722</v>
      </c>
      <c r="C37" s="686">
        <f>'Section 4 data'!$K$19</f>
        <v>7.9276178311819254E-2</v>
      </c>
    </row>
    <row r="38" spans="2:3" x14ac:dyDescent="0.2">
      <c r="B38" t="s">
        <v>723</v>
      </c>
      <c r="C38" s="686">
        <f>'Section 4 data'!$J$19</f>
        <v>9.2884211378669285E-2</v>
      </c>
    </row>
    <row r="40" spans="2:3" x14ac:dyDescent="0.2">
      <c r="B40" t="s">
        <v>724</v>
      </c>
      <c r="C40" s="686">
        <f>'Section 2 data'!$K$16</f>
        <v>0.16976788567281534</v>
      </c>
    </row>
    <row r="41" spans="2:3" x14ac:dyDescent="0.2">
      <c r="B41" t="s">
        <v>725</v>
      </c>
      <c r="C41" s="686">
        <f>'Section 2 data'!$J$16</f>
        <v>0.20774392982782997</v>
      </c>
    </row>
    <row r="42" spans="2:3" x14ac:dyDescent="0.2">
      <c r="B42" t="s">
        <v>726</v>
      </c>
      <c r="C42" s="686">
        <f>'Section 3 data'!$K$16</f>
        <v>0.27154039172323102</v>
      </c>
    </row>
    <row r="43" spans="2:3" x14ac:dyDescent="0.2">
      <c r="B43" t="s">
        <v>727</v>
      </c>
      <c r="C43" s="686">
        <f>'Section 3 data'!$J$16</f>
        <v>0.35736297952214091</v>
      </c>
    </row>
    <row r="44" spans="2:3" x14ac:dyDescent="0.2">
      <c r="B44" t="s">
        <v>728</v>
      </c>
      <c r="C44" s="686">
        <f>'Section 4 data'!$K$16</f>
        <v>9.1182354541621366E-2</v>
      </c>
    </row>
    <row r="45" spans="2:3" x14ac:dyDescent="0.2">
      <c r="B45" t="s">
        <v>729</v>
      </c>
      <c r="C45" s="686">
        <f>'Section 4 data'!$J$16</f>
        <v>0.10683412436880835</v>
      </c>
    </row>
    <row r="47" spans="2:3" x14ac:dyDescent="0.2">
      <c r="B47" t="s">
        <v>730</v>
      </c>
      <c r="C47" s="686">
        <f>'Section 2 data'!$K$21</f>
        <v>3.4063460677083171E-2</v>
      </c>
    </row>
    <row r="48" spans="2:3" x14ac:dyDescent="0.2">
      <c r="B48" t="s">
        <v>731</v>
      </c>
      <c r="C48" s="686">
        <f>'Section 2 data'!$J$21</f>
        <v>4.1683249788662224E-2</v>
      </c>
    </row>
    <row r="49" spans="2:3" x14ac:dyDescent="0.2">
      <c r="B49" t="s">
        <v>732</v>
      </c>
      <c r="C49" s="686">
        <f>'Section 3 data'!$K$21</f>
        <v>3.988190289211567E-2</v>
      </c>
    </row>
    <row r="50" spans="2:3" x14ac:dyDescent="0.2">
      <c r="B50" t="s">
        <v>733</v>
      </c>
      <c r="C50" s="686">
        <f>'Section 3 data'!$J$21</f>
        <v>5.2486908323627582E-2</v>
      </c>
    </row>
    <row r="51" spans="2:3" x14ac:dyDescent="0.2">
      <c r="B51" t="s">
        <v>734</v>
      </c>
      <c r="C51" s="686">
        <f>'Section 4 data'!$K$21</f>
        <v>6.8180255505572801E-2</v>
      </c>
    </row>
    <row r="52" spans="2:3" x14ac:dyDescent="0.2">
      <c r="B52" t="s">
        <v>735</v>
      </c>
      <c r="C52" s="686">
        <f>'Section 4 data'!$J$21</f>
        <v>7.9883634643966431E-2</v>
      </c>
    </row>
    <row r="54" spans="2:3" x14ac:dyDescent="0.2">
      <c r="B54" t="s">
        <v>736</v>
      </c>
      <c r="C54" s="686">
        <f>'Section 2 data'!$K$12</f>
        <v>1.6221866404957517E-2</v>
      </c>
    </row>
    <row r="55" spans="2:3" x14ac:dyDescent="0.2">
      <c r="B55" t="s">
        <v>737</v>
      </c>
      <c r="C55" s="686">
        <f>'Section 2 data'!$J$12</f>
        <v>8.9143531418850216E-2</v>
      </c>
    </row>
    <row r="56" spans="2:3" x14ac:dyDescent="0.2">
      <c r="B56" t="s">
        <v>738</v>
      </c>
      <c r="C56" s="686">
        <f>'Section 3 data'!$K$12</f>
        <v>2.3404555433431083E-2</v>
      </c>
    </row>
    <row r="57" spans="2:3" x14ac:dyDescent="0.2">
      <c r="B57" t="s">
        <v>739</v>
      </c>
      <c r="C57" s="686">
        <f>'Section 3 data'!$J$12</f>
        <v>9.7612965643966834E-2</v>
      </c>
    </row>
    <row r="58" spans="2:3" x14ac:dyDescent="0.2">
      <c r="B58" t="s">
        <v>740</v>
      </c>
      <c r="C58" s="686">
        <f>'Section 4 data'!$K$12</f>
        <v>1.1714084105354251E-2</v>
      </c>
    </row>
    <row r="59" spans="2:3" x14ac:dyDescent="0.2">
      <c r="B59" t="s">
        <v>741</v>
      </c>
      <c r="C59" s="686">
        <f>'Section 4 data'!$J$12</f>
        <v>8.1827219180131555E-2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375</v>
      </c>
    </row>
    <row r="5" spans="2:4" ht="15" customHeight="1" x14ac:dyDescent="0.2">
      <c r="B5" s="810" t="s">
        <v>298</v>
      </c>
      <c r="C5" s="810" t="s">
        <v>299</v>
      </c>
      <c r="D5" s="810" t="s">
        <v>310</v>
      </c>
    </row>
    <row r="6" spans="2:4" ht="15" customHeight="1" x14ac:dyDescent="0.2">
      <c r="B6" s="811"/>
      <c r="C6" s="811"/>
      <c r="D6" s="811"/>
    </row>
    <row r="7" spans="2:4" ht="15" customHeight="1" x14ac:dyDescent="0.2">
      <c r="B7" s="269"/>
      <c r="C7" s="269"/>
      <c r="D7" s="270"/>
    </row>
    <row r="8" spans="2:4" ht="15" customHeight="1" x14ac:dyDescent="0.2">
      <c r="B8" s="271" t="s">
        <v>285</v>
      </c>
      <c r="C8" s="271" t="s">
        <v>285</v>
      </c>
      <c r="D8" s="267" t="s">
        <v>312</v>
      </c>
    </row>
    <row r="9" spans="2:4" ht="15" customHeight="1" x14ac:dyDescent="0.2">
      <c r="B9" s="271" t="s">
        <v>306</v>
      </c>
      <c r="C9" s="271" t="s">
        <v>297</v>
      </c>
      <c r="D9" s="267" t="s">
        <v>324</v>
      </c>
    </row>
    <row r="10" spans="2:4" ht="15" customHeight="1" x14ac:dyDescent="0.2">
      <c r="B10" s="271" t="s">
        <v>286</v>
      </c>
      <c r="C10" s="271" t="s">
        <v>286</v>
      </c>
      <c r="D10" s="267" t="s">
        <v>318</v>
      </c>
    </row>
    <row r="11" spans="2:4" ht="15" customHeight="1" x14ac:dyDescent="0.2">
      <c r="B11" s="271" t="s">
        <v>287</v>
      </c>
      <c r="C11" s="271" t="s">
        <v>287</v>
      </c>
      <c r="D11" s="267" t="s">
        <v>316</v>
      </c>
    </row>
    <row r="12" spans="2:4" ht="15" customHeight="1" x14ac:dyDescent="0.2">
      <c r="B12" s="271" t="s">
        <v>304</v>
      </c>
      <c r="C12" s="271" t="s">
        <v>300</v>
      </c>
      <c r="D12" s="267" t="s">
        <v>314</v>
      </c>
    </row>
    <row r="13" spans="2:4" ht="15" customHeight="1" x14ac:dyDescent="0.2">
      <c r="B13" s="271" t="s">
        <v>288</v>
      </c>
      <c r="C13" s="271" t="s">
        <v>301</v>
      </c>
      <c r="D13" s="267" t="s">
        <v>319</v>
      </c>
    </row>
    <row r="14" spans="2:4" ht="15" customHeight="1" x14ac:dyDescent="0.2">
      <c r="B14" s="271" t="s">
        <v>305</v>
      </c>
      <c r="C14" s="271" t="s">
        <v>302</v>
      </c>
      <c r="D14" s="267" t="s">
        <v>320</v>
      </c>
    </row>
    <row r="15" spans="2:4" ht="15" customHeight="1" x14ac:dyDescent="0.2">
      <c r="B15" s="271" t="s">
        <v>289</v>
      </c>
      <c r="C15" s="271" t="s">
        <v>303</v>
      </c>
      <c r="D15" s="267" t="s">
        <v>317</v>
      </c>
    </row>
    <row r="16" spans="2:4" ht="15" customHeight="1" x14ac:dyDescent="0.2">
      <c r="B16" s="271" t="s">
        <v>290</v>
      </c>
      <c r="C16" s="271" t="s">
        <v>290</v>
      </c>
      <c r="D16" s="267" t="s">
        <v>311</v>
      </c>
    </row>
    <row r="17" spans="2:4" ht="15" customHeight="1" x14ac:dyDescent="0.2">
      <c r="B17" s="271" t="s">
        <v>291</v>
      </c>
      <c r="C17" s="271" t="s">
        <v>291</v>
      </c>
      <c r="D17" s="267" t="s">
        <v>321</v>
      </c>
    </row>
    <row r="18" spans="2:4" ht="15" customHeight="1" x14ac:dyDescent="0.2">
      <c r="B18" s="271" t="s">
        <v>292</v>
      </c>
      <c r="C18" s="271" t="s">
        <v>292</v>
      </c>
      <c r="D18" s="267" t="s">
        <v>322</v>
      </c>
    </row>
    <row r="19" spans="2:4" ht="15" customHeight="1" x14ac:dyDescent="0.2">
      <c r="B19" s="271" t="s">
        <v>293</v>
      </c>
      <c r="C19" s="271" t="s">
        <v>293</v>
      </c>
      <c r="D19" s="267" t="s">
        <v>323</v>
      </c>
    </row>
    <row r="20" spans="2:4" ht="15" customHeight="1" x14ac:dyDescent="0.2">
      <c r="B20" s="271" t="s">
        <v>294</v>
      </c>
      <c r="C20" s="271" t="s">
        <v>294</v>
      </c>
      <c r="D20" s="267" t="s">
        <v>315</v>
      </c>
    </row>
    <row r="21" spans="2:4" ht="15" customHeight="1" x14ac:dyDescent="0.2">
      <c r="B21" s="272" t="s">
        <v>295</v>
      </c>
      <c r="C21" s="272" t="s">
        <v>295</v>
      </c>
      <c r="D21" s="268" t="s">
        <v>313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B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12" t="s">
        <v>358</v>
      </c>
      <c r="C2" s="812"/>
      <c r="D2" s="812"/>
      <c r="E2" s="812"/>
    </row>
    <row r="3" spans="2:5" ht="15" x14ac:dyDescent="0.2">
      <c r="B3" s="471"/>
      <c r="C3" s="471"/>
      <c r="D3" s="471"/>
      <c r="E3" s="471"/>
    </row>
    <row r="4" spans="2:5" ht="15" x14ac:dyDescent="0.2">
      <c r="B4" s="812" t="s">
        <v>291</v>
      </c>
      <c r="C4" s="812"/>
      <c r="D4" s="812"/>
      <c r="E4" s="812"/>
    </row>
    <row r="6" spans="2:5" x14ac:dyDescent="0.2">
      <c r="B6" s="508" t="s">
        <v>447</v>
      </c>
      <c r="C6" s="508"/>
      <c r="D6" s="508"/>
      <c r="E6" s="521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9" t="s">
        <v>448</v>
      </c>
      <c r="C16" s="509"/>
      <c r="D16" s="509"/>
      <c r="E16" s="523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462</v>
      </c>
    </row>
    <row r="19" spans="2:5" x14ac:dyDescent="0.2">
      <c r="D19" t="s">
        <v>115</v>
      </c>
      <c r="E19" t="s">
        <v>463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10" t="s">
        <v>449</v>
      </c>
      <c r="C25" s="510"/>
      <c r="D25" s="510"/>
      <c r="E25" s="524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464</v>
      </c>
    </row>
    <row r="28" spans="2:5" x14ac:dyDescent="0.2">
      <c r="D28" t="s">
        <v>142</v>
      </c>
      <c r="E28" t="s">
        <v>465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11" t="s">
        <v>450</v>
      </c>
      <c r="C32" s="511"/>
      <c r="D32" s="511"/>
      <c r="E32" s="525" t="s">
        <v>750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measureable trees by principal tree species</v>
      </c>
    </row>
    <row r="34" spans="2:5" x14ac:dyDescent="0.2">
      <c r="C34" t="str">
        <f>'Table 18'!$B$3</f>
        <v>Table 18</v>
      </c>
      <c r="D34" t="s">
        <v>152</v>
      </c>
      <c r="E34" t="str">
        <f>'Table 18'!$C$3</f>
        <v>Number of measureable trees by age class</v>
      </c>
    </row>
    <row r="35" spans="2:5" x14ac:dyDescent="0.2">
      <c r="C35" t="str">
        <f>'Table 19'!$B$3</f>
        <v>Table 19</v>
      </c>
      <c r="D35" t="s">
        <v>155</v>
      </c>
      <c r="E35" t="str">
        <f>'Table 19'!$C$3</f>
        <v>Number of measureable trees by mean stand dbh class</v>
      </c>
    </row>
    <row r="37" spans="2:5" x14ac:dyDescent="0.2">
      <c r="B37" s="512" t="s">
        <v>451</v>
      </c>
      <c r="C37" s="512"/>
      <c r="D37" s="512"/>
      <c r="E37" s="526" t="s">
        <v>751</v>
      </c>
    </row>
    <row r="38" spans="2:5" x14ac:dyDescent="0.2">
      <c r="C38" t="str">
        <f>'Table 20'!$B$3</f>
        <v>Table 20</v>
      </c>
      <c r="D38" t="s">
        <v>164</v>
      </c>
      <c r="E38" t="str">
        <f>'Table 20'!$C$3</f>
        <v>Biomass stocks by principal tree species</v>
      </c>
    </row>
    <row r="40" spans="2:5" x14ac:dyDescent="0.2">
      <c r="B40" s="513" t="s">
        <v>452</v>
      </c>
      <c r="C40" s="513"/>
      <c r="D40" s="513"/>
      <c r="E40" s="527" t="s">
        <v>752</v>
      </c>
    </row>
    <row r="41" spans="2:5" x14ac:dyDescent="0.2">
      <c r="C41" t="str">
        <f>'Table 21'!$B$3</f>
        <v>Table 21</v>
      </c>
      <c r="D41" t="s">
        <v>166</v>
      </c>
      <c r="E41" t="str">
        <f>'Table 21'!$C$3</f>
        <v>Carbon stocks by principal tree species</v>
      </c>
    </row>
    <row r="43" spans="2:5" x14ac:dyDescent="0.2">
      <c r="B43" s="515" t="s">
        <v>453</v>
      </c>
      <c r="C43" s="515"/>
      <c r="D43" s="515"/>
      <c r="E43" s="528" t="s">
        <v>158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169</v>
      </c>
      <c r="E45" t="s">
        <v>466</v>
      </c>
    </row>
    <row r="46" spans="2:5" x14ac:dyDescent="0.2">
      <c r="D46" t="s">
        <v>171</v>
      </c>
      <c r="E46" t="s">
        <v>467</v>
      </c>
    </row>
    <row r="47" spans="2:5" x14ac:dyDescent="0.2">
      <c r="D47" t="s">
        <v>174</v>
      </c>
      <c r="E47" t="s">
        <v>468</v>
      </c>
    </row>
    <row r="48" spans="2:5" x14ac:dyDescent="0.2">
      <c r="D48" t="s">
        <v>177</v>
      </c>
      <c r="E48" t="s">
        <v>756</v>
      </c>
    </row>
    <row r="49" spans="2:5" x14ac:dyDescent="0.2">
      <c r="D49" t="s">
        <v>180</v>
      </c>
      <c r="E49" t="s">
        <v>167</v>
      </c>
    </row>
    <row r="50" spans="2:5" x14ac:dyDescent="0.2">
      <c r="D50" t="s">
        <v>183</v>
      </c>
      <c r="E50" t="s">
        <v>172</v>
      </c>
    </row>
    <row r="51" spans="2:5" x14ac:dyDescent="0.2">
      <c r="D51" t="s">
        <v>187</v>
      </c>
      <c r="E51" t="s">
        <v>175</v>
      </c>
    </row>
    <row r="52" spans="2:5" x14ac:dyDescent="0.2">
      <c r="D52" t="s">
        <v>190</v>
      </c>
      <c r="E52" t="s">
        <v>178</v>
      </c>
    </row>
    <row r="53" spans="2:5" x14ac:dyDescent="0.2">
      <c r="D53" t="s">
        <v>192</v>
      </c>
      <c r="E53" t="s">
        <v>181</v>
      </c>
    </row>
    <row r="54" spans="2:5" x14ac:dyDescent="0.2">
      <c r="C54" t="str">
        <f>'Table 23'!$B$3</f>
        <v>Table 23</v>
      </c>
      <c r="D54" t="s">
        <v>194</v>
      </c>
      <c r="E54" t="str">
        <f>'Table 23'!$C$3</f>
        <v>Mean yield class by principal tree species (FC and PS)</v>
      </c>
    </row>
    <row r="56" spans="2:5" x14ac:dyDescent="0.2">
      <c r="B56" s="514" t="s">
        <v>454</v>
      </c>
      <c r="C56" s="514"/>
      <c r="D56" s="514"/>
      <c r="E56" s="529" t="s">
        <v>184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8" t="s">
        <v>455</v>
      </c>
      <c r="C60" s="508"/>
      <c r="D60" s="508"/>
      <c r="E60" s="521" t="s">
        <v>444</v>
      </c>
    </row>
    <row r="61" spans="2:5" x14ac:dyDescent="0.2">
      <c r="D61" t="s">
        <v>196</v>
      </c>
      <c r="E61" t="s">
        <v>769</v>
      </c>
    </row>
    <row r="62" spans="2:5" x14ac:dyDescent="0.2">
      <c r="C62" t="str">
        <f>'Table 26'!$B$3</f>
        <v>Table 26</v>
      </c>
      <c r="D62" t="s">
        <v>198</v>
      </c>
      <c r="E62" t="str">
        <f>'Table 26'!$C$3</f>
        <v>25–year forecast of softwood timber availability; average annual volume within period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200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202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204</v>
      </c>
      <c r="E68" t="s">
        <v>188</v>
      </c>
    </row>
    <row r="70" spans="2:5" x14ac:dyDescent="0.2">
      <c r="B70" s="509" t="s">
        <v>456</v>
      </c>
      <c r="C70" s="509"/>
      <c r="D70" s="509"/>
      <c r="E70" s="523" t="s">
        <v>445</v>
      </c>
    </row>
    <row r="71" spans="2:5" x14ac:dyDescent="0.2">
      <c r="D71" t="s">
        <v>206</v>
      </c>
      <c r="E71" t="s">
        <v>767</v>
      </c>
    </row>
    <row r="72" spans="2:5" x14ac:dyDescent="0.2">
      <c r="C72" t="str">
        <f>'Table 32'!$B$3</f>
        <v>Table 32</v>
      </c>
      <c r="D72" t="s">
        <v>208</v>
      </c>
      <c r="E72" t="str">
        <f>'Table 32'!$C$3</f>
        <v>50–year forecast of softwood timber availability; average annual volume within period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210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212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235</v>
      </c>
      <c r="E77" t="s">
        <v>188</v>
      </c>
    </row>
    <row r="79" spans="2:5" x14ac:dyDescent="0.2">
      <c r="B79" s="510" t="s">
        <v>457</v>
      </c>
      <c r="C79" s="510"/>
      <c r="D79" s="510"/>
      <c r="E79" s="524" t="s">
        <v>446</v>
      </c>
    </row>
    <row r="80" spans="2:5" x14ac:dyDescent="0.2">
      <c r="D80" t="s">
        <v>237</v>
      </c>
      <c r="E80" t="s">
        <v>768</v>
      </c>
    </row>
    <row r="81" spans="2:7" x14ac:dyDescent="0.2">
      <c r="C81" t="str">
        <f>'Table 37'!$B$3</f>
        <v>Table 37</v>
      </c>
      <c r="D81" t="s">
        <v>239</v>
      </c>
      <c r="E81" t="str">
        <f>'Table 37'!$C$3</f>
        <v>50–year forecast of hardwood timber availability; average annual volume within period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241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23"/>
    </row>
    <row r="86" spans="2:7" x14ac:dyDescent="0.2">
      <c r="C86" t="str">
        <f>'Table 42'!$B$3</f>
        <v>Table 42</v>
      </c>
      <c r="D86" t="s">
        <v>243</v>
      </c>
      <c r="E86" t="str">
        <f>'Table 42'!$C$3</f>
        <v>50–year forecast of net increment in broadleaves; average annual volume within period</v>
      </c>
      <c r="G86" s="323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23"/>
    </row>
    <row r="88" spans="2:7" x14ac:dyDescent="0.2">
      <c r="D88" t="s">
        <v>245</v>
      </c>
      <c r="E88" t="s">
        <v>188</v>
      </c>
    </row>
    <row r="90" spans="2:7" x14ac:dyDescent="0.2">
      <c r="B90" s="511" t="s">
        <v>458</v>
      </c>
      <c r="C90" s="511"/>
      <c r="D90" s="511"/>
      <c r="E90" s="525" t="s">
        <v>746</v>
      </c>
    </row>
    <row r="91" spans="2:7" x14ac:dyDescent="0.2">
      <c r="C91" t="str">
        <f>'Table 44'!$B$3</f>
        <v>Table 44</v>
      </c>
      <c r="D91" t="s">
        <v>247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250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252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254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255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256</v>
      </c>
      <c r="E96" t="str">
        <f>'Table 49'!$C$3</f>
        <v>Number of ash trees by mean stand dbh class</v>
      </c>
    </row>
    <row r="97" spans="2:5" x14ac:dyDescent="0.2">
      <c r="D97" t="s">
        <v>257</v>
      </c>
      <c r="E97" t="s">
        <v>396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12" t="s">
        <v>459</v>
      </c>
      <c r="C102" s="512"/>
      <c r="D102" s="512"/>
      <c r="E102" s="526" t="s">
        <v>747</v>
      </c>
    </row>
    <row r="103" spans="2:5" x14ac:dyDescent="0.2">
      <c r="C103" t="str">
        <f>'Table 53'!$B$3</f>
        <v>Table 53</v>
      </c>
      <c r="D103" t="s">
        <v>258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260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262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264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266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428</v>
      </c>
      <c r="E108" t="str">
        <f>'Table 58'!$C$3</f>
        <v>Number of oak trees by mean stand dbh class</v>
      </c>
    </row>
    <row r="109" spans="2:5" x14ac:dyDescent="0.2">
      <c r="D109" t="s">
        <v>429</v>
      </c>
      <c r="E109" t="s">
        <v>411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13" t="s">
        <v>460</v>
      </c>
      <c r="C114" s="513"/>
      <c r="D114" s="513"/>
      <c r="E114" s="527" t="s">
        <v>749</v>
      </c>
    </row>
    <row r="115" spans="2:5" x14ac:dyDescent="0.2">
      <c r="C115" t="str">
        <f>'Table 62'!$B$3</f>
        <v>Table 62</v>
      </c>
      <c r="D115" t="s">
        <v>469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470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471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472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497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498</v>
      </c>
      <c r="E120" t="str">
        <f>'Table 67'!$C$3</f>
        <v>Number of sweet chestnut trees by mean stand dbh class</v>
      </c>
    </row>
    <row r="121" spans="2:5" x14ac:dyDescent="0.2">
      <c r="D121" t="s">
        <v>499</v>
      </c>
      <c r="E121" t="s">
        <v>419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5" t="s">
        <v>614</v>
      </c>
      <c r="C126" s="515"/>
      <c r="D126" s="515"/>
      <c r="E126" s="528" t="s">
        <v>748</v>
      </c>
    </row>
    <row r="127" spans="2:5" x14ac:dyDescent="0.2">
      <c r="C127" t="str">
        <f>'Table 71'!$B$3</f>
        <v>Table 71</v>
      </c>
      <c r="D127" t="s">
        <v>615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616</v>
      </c>
      <c r="E128" t="str">
        <f>'Table 72'!$C$3</f>
        <v>Stocked area of larch by mean stand dbh class</v>
      </c>
    </row>
    <row r="129" spans="2:5" x14ac:dyDescent="0.2">
      <c r="C129" t="str">
        <f>'Table 73'!$B$3</f>
        <v>Table 73</v>
      </c>
      <c r="D129" t="s">
        <v>617</v>
      </c>
      <c r="E129" t="str">
        <f>'Table 73'!$C$3</f>
        <v>Standing volume of larch by age class</v>
      </c>
    </row>
    <row r="130" spans="2:5" x14ac:dyDescent="0.2">
      <c r="C130" t="str">
        <f>'Table 74'!$B$3</f>
        <v>Table 74</v>
      </c>
      <c r="D130" t="s">
        <v>618</v>
      </c>
      <c r="E130" t="str">
        <f>'Table 74'!$C$3</f>
        <v>Standing volume of larch by mean stand dbh class</v>
      </c>
    </row>
    <row r="131" spans="2:5" x14ac:dyDescent="0.2">
      <c r="C131" t="str">
        <f>'Table 75'!$B$3</f>
        <v>Table 75</v>
      </c>
      <c r="D131" t="s">
        <v>619</v>
      </c>
      <c r="E131" t="str">
        <f>'Table 75'!$C$3</f>
        <v>Number of larch trees by age class</v>
      </c>
    </row>
    <row r="132" spans="2:5" x14ac:dyDescent="0.2">
      <c r="C132" t="str">
        <f>'Table 76'!$B$3</f>
        <v>Table 76</v>
      </c>
      <c r="D132" t="s">
        <v>620</v>
      </c>
      <c r="E132" t="str">
        <f>'Table 76'!$C$3</f>
        <v>Number of larch trees by mean stand dbh class</v>
      </c>
    </row>
    <row r="133" spans="2:5" x14ac:dyDescent="0.2">
      <c r="D133" t="s">
        <v>621</v>
      </c>
      <c r="E133" t="s">
        <v>755</v>
      </c>
    </row>
    <row r="134" spans="2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2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2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2:5" ht="14.25" x14ac:dyDescent="0.2">
      <c r="B138" s="813" t="s">
        <v>778</v>
      </c>
      <c r="C138" s="813"/>
      <c r="D138" s="813"/>
      <c r="E138" s="813"/>
    </row>
  </sheetData>
  <mergeCells count="3">
    <mergeCell ref="B2:E2"/>
    <mergeCell ref="B4:E4"/>
    <mergeCell ref="B138:E138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5" t="s">
        <v>0</v>
      </c>
      <c r="C5" s="476" t="s">
        <v>1</v>
      </c>
      <c r="D5" s="477" t="s">
        <v>2</v>
      </c>
    </row>
    <row r="6" spans="2:4" ht="15" customHeight="1" x14ac:dyDescent="0.2">
      <c r="B6" s="482" t="str">
        <f>Index!$B$4</f>
        <v>Solent and South Downs</v>
      </c>
      <c r="C6" s="482"/>
      <c r="D6" s="482"/>
    </row>
    <row r="7" spans="2:4" ht="15" customHeight="1" x14ac:dyDescent="0.2">
      <c r="B7" s="28" t="s">
        <v>3</v>
      </c>
      <c r="C7" s="472">
        <v>119587.11067281994</v>
      </c>
      <c r="D7" s="478">
        <v>0.98925823682969094</v>
      </c>
    </row>
    <row r="8" spans="2:4" ht="15" customHeight="1" x14ac:dyDescent="0.2">
      <c r="B8" s="28" t="s">
        <v>4</v>
      </c>
      <c r="C8" s="472">
        <v>902.90244544346808</v>
      </c>
      <c r="D8" s="478">
        <v>7.469063147217847E-3</v>
      </c>
    </row>
    <row r="9" spans="2:4" ht="15" customHeight="1" x14ac:dyDescent="0.2">
      <c r="B9" s="28" t="s">
        <v>5</v>
      </c>
      <c r="C9" s="472">
        <v>395.62242222475993</v>
      </c>
      <c r="D9" s="478">
        <v>3.2727000230912823E-3</v>
      </c>
    </row>
    <row r="10" spans="2:4" ht="15" customHeight="1" x14ac:dyDescent="0.2">
      <c r="B10" s="118" t="s">
        <v>6</v>
      </c>
      <c r="C10" s="87">
        <v>120885.63554048816</v>
      </c>
      <c r="D10" s="479">
        <v>1</v>
      </c>
    </row>
    <row r="11" spans="2:4" ht="15" customHeight="1" x14ac:dyDescent="0.2">
      <c r="B11" s="28" t="s">
        <v>673</v>
      </c>
      <c r="C11" s="472">
        <f>C12-C10</f>
        <v>492914.36445951182</v>
      </c>
      <c r="D11" s="478"/>
    </row>
    <row r="12" spans="2:4" ht="15" customHeight="1" x14ac:dyDescent="0.2">
      <c r="B12" s="28" t="s">
        <v>307</v>
      </c>
      <c r="C12" s="472">
        <v>613800</v>
      </c>
      <c r="D12" s="478"/>
    </row>
    <row r="13" spans="2:4" ht="15" customHeight="1" x14ac:dyDescent="0.2">
      <c r="B13" s="480" t="s">
        <v>674</v>
      </c>
      <c r="C13" s="226"/>
      <c r="D13" s="481">
        <f>C10/C12</f>
        <v>0.1969462944615317</v>
      </c>
    </row>
    <row r="14" spans="2:4" ht="15" customHeight="1" x14ac:dyDescent="0.2">
      <c r="B14" s="480" t="s">
        <v>675</v>
      </c>
      <c r="C14" s="226"/>
      <c r="D14" s="481">
        <f>C11/C12</f>
        <v>0.80305370553846822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448" t="s">
        <v>9</v>
      </c>
      <c r="C5" s="447" t="s">
        <v>1</v>
      </c>
      <c r="D5" s="448" t="s">
        <v>10</v>
      </c>
    </row>
    <row r="6" spans="2:4" ht="15" customHeight="1" x14ac:dyDescent="0.2">
      <c r="B6" s="485" t="str">
        <f>Index!$B$4</f>
        <v>Solent and South Downs</v>
      </c>
      <c r="C6" s="482"/>
      <c r="D6" s="482"/>
    </row>
    <row r="7" spans="2:4" ht="15" customHeight="1" x14ac:dyDescent="0.2">
      <c r="B7" s="483" t="s">
        <v>11</v>
      </c>
      <c r="C7" s="472">
        <v>23907.63800077952</v>
      </c>
      <c r="D7" s="473">
        <v>0.1977707102575651</v>
      </c>
    </row>
    <row r="8" spans="2:4" ht="15" customHeight="1" x14ac:dyDescent="0.2">
      <c r="B8" s="483" t="s">
        <v>12</v>
      </c>
      <c r="C8" s="472">
        <v>96977.99753970874</v>
      </c>
      <c r="D8" s="473">
        <v>0.8022292897424349</v>
      </c>
    </row>
    <row r="9" spans="2:4" ht="15" customHeight="1" x14ac:dyDescent="0.2">
      <c r="B9" s="72" t="s">
        <v>13</v>
      </c>
      <c r="C9" s="87">
        <v>120885.63554048826</v>
      </c>
      <c r="D9" s="474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14" t="s">
        <v>16</v>
      </c>
      <c r="C5" s="816" t="s">
        <v>17</v>
      </c>
      <c r="D5" s="818" t="s">
        <v>18</v>
      </c>
    </row>
    <row r="6" spans="2:4" ht="15" customHeight="1" x14ac:dyDescent="0.2">
      <c r="B6" s="815"/>
      <c r="C6" s="817"/>
      <c r="D6" s="819"/>
    </row>
    <row r="7" spans="2:4" ht="15" customHeight="1" x14ac:dyDescent="0.2">
      <c r="B7" s="485" t="str">
        <f>Index!$B$4</f>
        <v>Solent and South Downs</v>
      </c>
      <c r="C7" s="482"/>
      <c r="D7" s="482"/>
    </row>
    <row r="8" spans="2:4" ht="15" customHeight="1" x14ac:dyDescent="0.2">
      <c r="B8" s="109" t="s">
        <v>19</v>
      </c>
      <c r="C8" s="472">
        <v>86613.289447613774</v>
      </c>
      <c r="D8" s="478">
        <v>0.71648950729637673</v>
      </c>
    </row>
    <row r="9" spans="2:4" ht="15" customHeight="1" x14ac:dyDescent="0.2">
      <c r="B9" s="109" t="s">
        <v>20</v>
      </c>
      <c r="C9" s="472">
        <v>22429.517718957872</v>
      </c>
      <c r="D9" s="478">
        <v>0.18554328327492273</v>
      </c>
    </row>
    <row r="10" spans="2:4" ht="15" customHeight="1" x14ac:dyDescent="0.2">
      <c r="B10" s="109" t="s">
        <v>21</v>
      </c>
      <c r="C10" s="472">
        <v>829.74488472069356</v>
      </c>
      <c r="D10" s="478">
        <v>6.8638832149977586E-3</v>
      </c>
    </row>
    <row r="11" spans="2:4" ht="15" customHeight="1" x14ac:dyDescent="0.2">
      <c r="B11" s="109" t="s">
        <v>22</v>
      </c>
      <c r="C11" s="472">
        <v>433.13334557390482</v>
      </c>
      <c r="D11" s="478">
        <v>3.5830009383442047E-3</v>
      </c>
    </row>
    <row r="12" spans="2:4" ht="15" customHeight="1" x14ac:dyDescent="0.2">
      <c r="B12" s="109" t="s">
        <v>23</v>
      </c>
      <c r="C12" s="472">
        <v>1832.4576773079702</v>
      </c>
      <c r="D12" s="478">
        <v>1.5158605645037331E-2</v>
      </c>
    </row>
    <row r="13" spans="2:4" ht="15" customHeight="1" x14ac:dyDescent="0.2">
      <c r="B13" s="109" t="s">
        <v>24</v>
      </c>
      <c r="C13" s="472">
        <v>2891.2280145412356</v>
      </c>
      <c r="D13" s="478">
        <v>2.3917051861574379E-2</v>
      </c>
    </row>
    <row r="14" spans="2:4" ht="15" customHeight="1" x14ac:dyDescent="0.2">
      <c r="B14" s="109" t="s">
        <v>25</v>
      </c>
      <c r="C14" s="472">
        <v>3565.9465980615628</v>
      </c>
      <c r="D14" s="478">
        <v>2.9498513881471223E-2</v>
      </c>
    </row>
    <row r="15" spans="2:4" ht="15" customHeight="1" x14ac:dyDescent="0.2">
      <c r="B15" s="109" t="s">
        <v>26</v>
      </c>
      <c r="C15" s="472">
        <v>496.54508291970444</v>
      </c>
      <c r="D15" s="478">
        <v>4.107560676664488E-3</v>
      </c>
    </row>
    <row r="16" spans="2:4" ht="15" customHeight="1" x14ac:dyDescent="0.2">
      <c r="B16" s="109" t="s">
        <v>27</v>
      </c>
      <c r="C16" s="472">
        <v>36.479208281195</v>
      </c>
      <c r="D16" s="478">
        <v>3.0176627783850315E-4</v>
      </c>
    </row>
    <row r="17" spans="2:4" ht="15" customHeight="1" x14ac:dyDescent="0.2">
      <c r="B17" s="109" t="s">
        <v>28</v>
      </c>
      <c r="C17" s="472">
        <v>458.76869484207009</v>
      </c>
      <c r="D17" s="478">
        <v>3.7950637624634461E-3</v>
      </c>
    </row>
    <row r="18" spans="2:4" ht="15" customHeight="1" x14ac:dyDescent="0.2">
      <c r="B18" s="109" t="s">
        <v>4</v>
      </c>
      <c r="C18" s="472">
        <v>893.03449083793828</v>
      </c>
      <c r="D18" s="478">
        <v>7.3874326494220589E-3</v>
      </c>
    </row>
    <row r="19" spans="2:4" ht="15" customHeight="1" x14ac:dyDescent="0.2">
      <c r="B19" s="109" t="s">
        <v>5</v>
      </c>
      <c r="C19" s="472">
        <v>405.49037683028996</v>
      </c>
      <c r="D19" s="478">
        <v>3.354330520887067E-3</v>
      </c>
    </row>
    <row r="20" spans="2:4" ht="15" customHeight="1" x14ac:dyDescent="0.2">
      <c r="B20" s="109" t="s">
        <v>670</v>
      </c>
      <c r="C20" s="472">
        <v>0</v>
      </c>
      <c r="D20" s="478">
        <v>0</v>
      </c>
    </row>
    <row r="21" spans="2:4" ht="15" customHeight="1" x14ac:dyDescent="0.2">
      <c r="B21" s="109" t="s">
        <v>671</v>
      </c>
      <c r="C21" s="472">
        <v>0</v>
      </c>
      <c r="D21" s="478">
        <v>0</v>
      </c>
    </row>
    <row r="22" spans="2:4" ht="15" customHeight="1" x14ac:dyDescent="0.2">
      <c r="B22" s="109" t="s">
        <v>29</v>
      </c>
      <c r="C22" s="472">
        <v>0</v>
      </c>
      <c r="D22" s="478">
        <v>0</v>
      </c>
    </row>
    <row r="23" spans="2:4" ht="15" customHeight="1" x14ac:dyDescent="0.2">
      <c r="B23" s="107" t="s">
        <v>30</v>
      </c>
      <c r="C23" s="87">
        <v>120885.63554048822</v>
      </c>
      <c r="D23" s="479">
        <v>0.99999999999999989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14" t="s">
        <v>16</v>
      </c>
      <c r="C5" s="820" t="s">
        <v>34</v>
      </c>
      <c r="D5" s="820"/>
      <c r="E5" s="821" t="s">
        <v>17</v>
      </c>
    </row>
    <row r="6" spans="2:5" ht="15" customHeight="1" x14ac:dyDescent="0.2">
      <c r="B6" s="815"/>
      <c r="C6" s="486" t="s">
        <v>35</v>
      </c>
      <c r="D6" s="486" t="s">
        <v>348</v>
      </c>
      <c r="E6" s="822"/>
    </row>
    <row r="7" spans="2:5" ht="15" customHeight="1" x14ac:dyDescent="0.2">
      <c r="B7" s="482" t="str">
        <f>Index!$B$4</f>
        <v>Solent and South Downs</v>
      </c>
      <c r="C7" s="482"/>
      <c r="D7" s="482"/>
      <c r="E7" s="482"/>
    </row>
    <row r="8" spans="2:5" ht="15" customHeight="1" x14ac:dyDescent="0.2">
      <c r="B8" s="109" t="s">
        <v>19</v>
      </c>
      <c r="C8" s="472">
        <v>79797.319329109407</v>
      </c>
      <c r="D8" s="472">
        <v>6815.9701151583895</v>
      </c>
      <c r="E8" s="488">
        <v>86613.289444267793</v>
      </c>
    </row>
    <row r="9" spans="2:5" ht="15" customHeight="1" x14ac:dyDescent="0.2">
      <c r="B9" s="109" t="s">
        <v>20</v>
      </c>
      <c r="C9" s="472">
        <v>22058.655164348456</v>
      </c>
      <c r="D9" s="472">
        <v>370.86255664007615</v>
      </c>
      <c r="E9" s="488">
        <v>22429.517720988533</v>
      </c>
    </row>
    <row r="10" spans="2:5" ht="15" customHeight="1" x14ac:dyDescent="0.2">
      <c r="B10" s="109" t="s">
        <v>21</v>
      </c>
      <c r="C10" s="472">
        <v>825.43157272221333</v>
      </c>
      <c r="D10" s="472">
        <v>4.3133125549999995</v>
      </c>
      <c r="E10" s="488">
        <v>829.74488527721337</v>
      </c>
    </row>
    <row r="11" spans="2:5" ht="15" customHeight="1" x14ac:dyDescent="0.2">
      <c r="B11" s="109" t="s">
        <v>22</v>
      </c>
      <c r="C11" s="472">
        <v>414.08125472191477</v>
      </c>
      <c r="D11" s="472">
        <v>19.052090860100002</v>
      </c>
      <c r="E11" s="488">
        <v>433.13334558201478</v>
      </c>
    </row>
    <row r="12" spans="2:5" ht="15" customHeight="1" x14ac:dyDescent="0.2">
      <c r="B12" s="489" t="s">
        <v>23</v>
      </c>
      <c r="C12" s="199">
        <v>1582.2354143900634</v>
      </c>
      <c r="D12" s="199">
        <v>250.22226321336143</v>
      </c>
      <c r="E12" s="490">
        <v>1832.4576776034248</v>
      </c>
    </row>
    <row r="13" spans="2:5" ht="15" customHeight="1" x14ac:dyDescent="0.2">
      <c r="B13" s="109" t="s">
        <v>24</v>
      </c>
      <c r="C13" s="472">
        <v>2632.7898808975287</v>
      </c>
      <c r="D13" s="472">
        <v>258.43813677197255</v>
      </c>
      <c r="E13" s="488">
        <v>2891.2280176695012</v>
      </c>
    </row>
    <row r="14" spans="2:5" ht="15" customHeight="1" x14ac:dyDescent="0.2">
      <c r="B14" s="109" t="s">
        <v>25</v>
      </c>
      <c r="C14" s="472">
        <v>3161.8353059042365</v>
      </c>
      <c r="D14" s="472">
        <v>404.11128524883094</v>
      </c>
      <c r="E14" s="488">
        <v>3565.9465911530674</v>
      </c>
    </row>
    <row r="15" spans="2:5" ht="15" customHeight="1" x14ac:dyDescent="0.2">
      <c r="B15" s="109" t="s">
        <v>26</v>
      </c>
      <c r="C15" s="472">
        <v>494.07328530200459</v>
      </c>
      <c r="D15" s="472">
        <v>2.4717971401200001</v>
      </c>
      <c r="E15" s="488">
        <v>496.54508244212457</v>
      </c>
    </row>
    <row r="16" spans="2:5" ht="15" customHeight="1" x14ac:dyDescent="0.2">
      <c r="B16" s="489" t="s">
        <v>27</v>
      </c>
      <c r="C16" s="199">
        <v>33.615389388894997</v>
      </c>
      <c r="D16" s="199">
        <v>2.8638190998000002</v>
      </c>
      <c r="E16" s="490">
        <v>36.479208488694994</v>
      </c>
    </row>
    <row r="17" spans="2:5" ht="15" customHeight="1" x14ac:dyDescent="0.2">
      <c r="B17" s="109" t="s">
        <v>28</v>
      </c>
      <c r="C17" s="472">
        <v>351.46078714317002</v>
      </c>
      <c r="D17" s="472">
        <v>107.30790760829998</v>
      </c>
      <c r="E17" s="488">
        <v>458.76869475146998</v>
      </c>
    </row>
    <row r="18" spans="2:5" ht="15" customHeight="1" x14ac:dyDescent="0.2">
      <c r="B18" s="109" t="s">
        <v>4</v>
      </c>
      <c r="C18" s="472">
        <v>775.50417038387945</v>
      </c>
      <c r="D18" s="472">
        <v>117.53032250163758</v>
      </c>
      <c r="E18" s="488">
        <v>893.03449288551701</v>
      </c>
    </row>
    <row r="19" spans="2:5" ht="15" customHeight="1" x14ac:dyDescent="0.2">
      <c r="B19" s="109" t="s">
        <v>5</v>
      </c>
      <c r="C19" s="472">
        <v>387.25255413165189</v>
      </c>
      <c r="D19" s="472">
        <v>18.23781993035</v>
      </c>
      <c r="E19" s="488">
        <v>405.49037406200188</v>
      </c>
    </row>
    <row r="20" spans="2:5" ht="15" customHeight="1" x14ac:dyDescent="0.2">
      <c r="B20" s="109" t="s">
        <v>670</v>
      </c>
      <c r="C20" s="472">
        <v>0</v>
      </c>
      <c r="D20" s="472">
        <v>0</v>
      </c>
      <c r="E20" s="488">
        <v>0</v>
      </c>
    </row>
    <row r="21" spans="2:5" ht="15" customHeight="1" x14ac:dyDescent="0.2">
      <c r="B21" s="109" t="s">
        <v>671</v>
      </c>
      <c r="C21" s="472">
        <v>0</v>
      </c>
      <c r="D21" s="472">
        <v>0</v>
      </c>
      <c r="E21" s="488">
        <v>0</v>
      </c>
    </row>
    <row r="22" spans="2:5" ht="15" customHeight="1" x14ac:dyDescent="0.2">
      <c r="B22" s="109" t="s">
        <v>29</v>
      </c>
      <c r="C22" s="199">
        <v>0</v>
      </c>
      <c r="D22" s="199">
        <v>0</v>
      </c>
      <c r="E22" s="490">
        <v>0</v>
      </c>
    </row>
    <row r="23" spans="2:5" ht="15" customHeight="1" x14ac:dyDescent="0.2">
      <c r="B23" s="491" t="s">
        <v>30</v>
      </c>
      <c r="C23" s="492">
        <v>112514.25410844342</v>
      </c>
      <c r="D23" s="492">
        <v>8371.3814267279377</v>
      </c>
      <c r="E23" s="493">
        <v>120885.63553517137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F30"/>
  <sheetViews>
    <sheetView workbookViewId="0"/>
  </sheetViews>
  <sheetFormatPr defaultRowHeight="15" customHeight="1" x14ac:dyDescent="0.2"/>
  <cols>
    <col min="2" max="2" width="30.625" customWidth="1"/>
    <col min="3" max="6" width="12.625" customWidth="1"/>
  </cols>
  <sheetData>
    <row r="3" spans="2:6" ht="15" customHeight="1" x14ac:dyDescent="0.2">
      <c r="B3" t="s">
        <v>39</v>
      </c>
      <c r="C3" t="s">
        <v>40</v>
      </c>
    </row>
    <row r="5" spans="2:6" ht="15" customHeight="1" x14ac:dyDescent="0.2">
      <c r="B5" s="823" t="s">
        <v>16</v>
      </c>
      <c r="C5" s="825" t="s">
        <v>11</v>
      </c>
      <c r="D5" s="826"/>
      <c r="E5" s="825" t="s">
        <v>12</v>
      </c>
      <c r="F5" s="826"/>
    </row>
    <row r="6" spans="2:6" ht="30" customHeight="1" x14ac:dyDescent="0.2">
      <c r="B6" s="824"/>
      <c r="C6" s="484" t="s">
        <v>1</v>
      </c>
      <c r="D6" s="484" t="s">
        <v>44</v>
      </c>
      <c r="E6" s="484" t="s">
        <v>1</v>
      </c>
      <c r="F6" s="484" t="s">
        <v>44</v>
      </c>
    </row>
    <row r="7" spans="2:6" ht="15" customHeight="1" x14ac:dyDescent="0.2">
      <c r="B7" s="494" t="str">
        <f>Index!$B$4</f>
        <v>Solent and South Downs</v>
      </c>
      <c r="C7" s="494"/>
      <c r="D7" s="494"/>
      <c r="E7" s="494"/>
      <c r="F7" s="494"/>
    </row>
    <row r="8" spans="2:6" ht="15" customHeight="1" x14ac:dyDescent="0.2">
      <c r="B8" s="483" t="s">
        <v>19</v>
      </c>
      <c r="C8" s="472">
        <v>13690.796215754852</v>
      </c>
      <c r="D8" s="473">
        <v>0.57266018688178699</v>
      </c>
      <c r="E8" s="472">
        <v>72922.493228512933</v>
      </c>
      <c r="F8" s="473">
        <v>0.75194672957763342</v>
      </c>
    </row>
    <row r="9" spans="2:6" ht="15" customHeight="1" x14ac:dyDescent="0.2">
      <c r="B9" s="483" t="s">
        <v>20</v>
      </c>
      <c r="C9" s="472">
        <v>7810.7887363841164</v>
      </c>
      <c r="D9" s="473">
        <v>0.32671056284692984</v>
      </c>
      <c r="E9" s="472">
        <v>14618.72898460442</v>
      </c>
      <c r="F9" s="473">
        <v>0.15074231507840088</v>
      </c>
    </row>
    <row r="10" spans="2:6" ht="15" customHeight="1" x14ac:dyDescent="0.2">
      <c r="B10" s="483" t="s">
        <v>21</v>
      </c>
      <c r="C10" s="472">
        <v>433.22453959183997</v>
      </c>
      <c r="D10" s="473">
        <v>1.8120965493514985E-2</v>
      </c>
      <c r="E10" s="472">
        <v>396.52034568537346</v>
      </c>
      <c r="F10" s="473">
        <v>4.0887545659578032E-3</v>
      </c>
    </row>
    <row r="11" spans="2:6" ht="15" customHeight="1" x14ac:dyDescent="0.2">
      <c r="B11" s="483" t="s">
        <v>22</v>
      </c>
      <c r="C11" s="472">
        <v>190.11008208516003</v>
      </c>
      <c r="D11" s="473">
        <v>7.9519462140352267E-3</v>
      </c>
      <c r="E11" s="472">
        <v>243.53444110455476</v>
      </c>
      <c r="F11" s="473">
        <v>2.5112268988697205E-3</v>
      </c>
    </row>
    <row r="12" spans="2:6" ht="15" customHeight="1" x14ac:dyDescent="0.2">
      <c r="B12" s="487" t="s">
        <v>23</v>
      </c>
      <c r="C12" s="199">
        <v>318.8386036097196</v>
      </c>
      <c r="D12" s="495">
        <v>1.3336417506394313E-2</v>
      </c>
      <c r="E12" s="199">
        <v>1514.8750637113756</v>
      </c>
      <c r="F12" s="495">
        <v>1.5620768016076061E-2</v>
      </c>
    </row>
    <row r="13" spans="2:6" ht="15" customHeight="1" x14ac:dyDescent="0.2">
      <c r="B13" s="483" t="s">
        <v>24</v>
      </c>
      <c r="C13" s="472">
        <v>565.48363009488821</v>
      </c>
      <c r="D13" s="473">
        <v>2.3653113828111666E-2</v>
      </c>
      <c r="E13" s="472">
        <v>2331.9937415679924</v>
      </c>
      <c r="F13" s="473">
        <v>2.4046559432253787E-2</v>
      </c>
    </row>
    <row r="14" spans="2:6" ht="15" customHeight="1" x14ac:dyDescent="0.2">
      <c r="B14" s="483" t="s">
        <v>25</v>
      </c>
      <c r="C14" s="472">
        <v>685.50060696073933</v>
      </c>
      <c r="D14" s="473">
        <v>2.8673197636085869E-2</v>
      </c>
      <c r="E14" s="472">
        <v>2872.4294628735779</v>
      </c>
      <c r="F14" s="473">
        <v>2.9619310104796192E-2</v>
      </c>
    </row>
    <row r="15" spans="2:6" ht="15" customHeight="1" x14ac:dyDescent="0.2">
      <c r="B15" s="483" t="s">
        <v>26</v>
      </c>
      <c r="C15" s="472">
        <v>30.476548286404512</v>
      </c>
      <c r="D15" s="473">
        <v>1.2747765405433686E-3</v>
      </c>
      <c r="E15" s="472">
        <v>466.0685341557201</v>
      </c>
      <c r="F15" s="473">
        <v>4.8059068539966594E-3</v>
      </c>
    </row>
    <row r="16" spans="2:6" ht="15" customHeight="1" x14ac:dyDescent="0.2">
      <c r="B16" s="487" t="s">
        <v>27</v>
      </c>
      <c r="C16" s="199">
        <v>4.8981064158700001</v>
      </c>
      <c r="D16" s="495">
        <v>2.0487855426926614E-4</v>
      </c>
      <c r="E16" s="199">
        <v>31.581102072825001</v>
      </c>
      <c r="F16" s="495">
        <v>3.2565132332629715E-4</v>
      </c>
    </row>
    <row r="17" spans="2:6" ht="15" customHeight="1" x14ac:dyDescent="0.2">
      <c r="B17" s="483" t="s">
        <v>28</v>
      </c>
      <c r="C17" s="472">
        <v>39.986713912755008</v>
      </c>
      <c r="D17" s="473">
        <v>1.6725688339233155E-3</v>
      </c>
      <c r="E17" s="472">
        <v>418.78198083871507</v>
      </c>
      <c r="F17" s="473">
        <v>4.3183073830309919E-3</v>
      </c>
    </row>
    <row r="18" spans="2:6" ht="15" customHeight="1" x14ac:dyDescent="0.2">
      <c r="B18" s="483" t="s">
        <v>296</v>
      </c>
      <c r="C18" s="472">
        <v>30.338873489505133</v>
      </c>
      <c r="D18" s="473">
        <v>1.2690178634234372E-3</v>
      </c>
      <c r="E18" s="472">
        <v>869.62486007301186</v>
      </c>
      <c r="F18" s="473">
        <v>8.9672135515469018E-3</v>
      </c>
    </row>
    <row r="19" spans="2:6" ht="15" customHeight="1" x14ac:dyDescent="0.2">
      <c r="B19" s="483" t="s">
        <v>43</v>
      </c>
      <c r="C19" s="472">
        <v>106.922530267995</v>
      </c>
      <c r="D19" s="473">
        <v>4.4723678009816583E-3</v>
      </c>
      <c r="E19" s="472">
        <v>291.63860311700688</v>
      </c>
      <c r="F19" s="473">
        <v>3.0072572141112285E-3</v>
      </c>
    </row>
    <row r="20" spans="2:6" ht="15" customHeight="1" x14ac:dyDescent="0.2">
      <c r="B20" s="483" t="s">
        <v>670</v>
      </c>
      <c r="C20" s="472">
        <v>0</v>
      </c>
      <c r="D20" s="473">
        <v>0</v>
      </c>
      <c r="E20" s="472">
        <v>0</v>
      </c>
      <c r="F20" s="473">
        <v>0</v>
      </c>
    </row>
    <row r="21" spans="2:6" ht="15" customHeight="1" x14ac:dyDescent="0.2">
      <c r="B21" s="483" t="s">
        <v>671</v>
      </c>
      <c r="C21" s="472">
        <v>0</v>
      </c>
      <c r="D21" s="473">
        <v>0</v>
      </c>
      <c r="E21" s="472">
        <v>0</v>
      </c>
      <c r="F21" s="473">
        <v>0</v>
      </c>
    </row>
    <row r="22" spans="2:6" ht="15" customHeight="1" x14ac:dyDescent="0.2">
      <c r="B22" s="487" t="s">
        <v>29</v>
      </c>
      <c r="C22" s="199">
        <v>0</v>
      </c>
      <c r="D22" s="495">
        <v>0</v>
      </c>
      <c r="E22" s="199">
        <v>0</v>
      </c>
      <c r="F22" s="495">
        <v>0</v>
      </c>
    </row>
    <row r="23" spans="2:6" ht="15" customHeight="1" x14ac:dyDescent="0.2">
      <c r="B23" s="72" t="s">
        <v>30</v>
      </c>
      <c r="C23" s="87">
        <v>23907.365186853847</v>
      </c>
      <c r="D23" s="474">
        <v>1.0000000000000002</v>
      </c>
      <c r="E23" s="87">
        <v>96978.270348317514</v>
      </c>
      <c r="F23" s="474">
        <v>0.99999999999999989</v>
      </c>
    </row>
    <row r="29" spans="2:6" ht="15" customHeight="1" x14ac:dyDescent="0.2">
      <c r="C29" s="773"/>
    </row>
    <row r="30" spans="2:6" ht="15" customHeight="1" x14ac:dyDescent="0.2">
      <c r="C30" s="773"/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3" t="s">
        <v>610</v>
      </c>
      <c r="C3" s="784"/>
      <c r="D3" s="784"/>
      <c r="E3" s="784"/>
      <c r="F3" s="784"/>
      <c r="G3" s="784"/>
      <c r="H3" s="784"/>
      <c r="J3" s="785" t="s">
        <v>742</v>
      </c>
      <c r="K3" s="785" t="s">
        <v>743</v>
      </c>
    </row>
    <row r="4" spans="1:19" x14ac:dyDescent="0.2">
      <c r="A4" s="149"/>
      <c r="B4" s="283"/>
      <c r="C4" s="283" t="s">
        <v>609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786"/>
      <c r="K4" s="786"/>
    </row>
    <row r="5" spans="1:19" s="23" customFormat="1" x14ac:dyDescent="0.2">
      <c r="A5" s="430"/>
      <c r="B5" s="438"/>
      <c r="C5" s="428" t="s">
        <v>106</v>
      </c>
      <c r="D5" s="429">
        <v>18891.375</v>
      </c>
      <c r="E5" s="431">
        <v>108672.41800000001</v>
      </c>
      <c r="F5" s="436">
        <v>3.26</v>
      </c>
      <c r="G5" s="443">
        <f>E5*F5/100</f>
        <v>3542.7208267999999</v>
      </c>
      <c r="H5" s="444">
        <f>SUM(D5,E5)</f>
        <v>127563.79300000001</v>
      </c>
      <c r="I5" s="430"/>
      <c r="J5" s="689"/>
      <c r="K5" s="689"/>
    </row>
    <row r="6" spans="1:19" s="24" customFormat="1" x14ac:dyDescent="0.2">
      <c r="A6" s="432"/>
      <c r="B6" s="439"/>
      <c r="C6" s="428" t="s">
        <v>92</v>
      </c>
      <c r="D6" s="429">
        <v>6295.808</v>
      </c>
      <c r="E6" s="431">
        <v>11965.755999999999</v>
      </c>
      <c r="F6" s="436">
        <v>9.36</v>
      </c>
      <c r="G6" s="443">
        <f t="shared" ref="G6:G26" si="0">E6*F6/100</f>
        <v>1119.9947615999999</v>
      </c>
      <c r="H6" s="444">
        <f>SUM(D6,E6)</f>
        <v>18261.563999999998</v>
      </c>
      <c r="I6" s="432"/>
      <c r="J6" s="690"/>
      <c r="K6" s="690"/>
    </row>
    <row r="7" spans="1:19" s="24" customFormat="1" x14ac:dyDescent="0.2">
      <c r="A7" s="432"/>
      <c r="B7" s="439"/>
      <c r="C7" s="428" t="s">
        <v>105</v>
      </c>
      <c r="D7" s="429">
        <v>12595.567999999999</v>
      </c>
      <c r="E7" s="431">
        <v>96279.448000000004</v>
      </c>
      <c r="F7" s="436">
        <v>3.61</v>
      </c>
      <c r="G7" s="443">
        <f>E7*F7/100</f>
        <v>3475.6880728000001</v>
      </c>
      <c r="H7" s="444">
        <f>SUM(D7,E7)</f>
        <v>108875.016</v>
      </c>
      <c r="I7" s="432"/>
      <c r="J7" s="690"/>
      <c r="K7" s="690"/>
    </row>
    <row r="8" spans="1:19" s="24" customFormat="1" x14ac:dyDescent="0.2">
      <c r="A8" s="432"/>
      <c r="B8" s="439"/>
      <c r="C8" s="428" t="s">
        <v>84</v>
      </c>
      <c r="D8" s="429">
        <v>67.352000000000004</v>
      </c>
      <c r="E8" s="433">
        <v>165.36199999999999</v>
      </c>
      <c r="F8" s="436">
        <v>68.510000000000005</v>
      </c>
      <c r="G8" s="443">
        <f t="shared" si="0"/>
        <v>113.28950619999999</v>
      </c>
      <c r="H8" s="444">
        <f>SUM(D8,E8)</f>
        <v>232.714</v>
      </c>
      <c r="I8" s="432"/>
      <c r="J8" s="691">
        <f>H8/$H$6</f>
        <v>1.2743377292328302E-2</v>
      </c>
      <c r="K8" s="691">
        <f>H8/$H$5</f>
        <v>1.824295080344624E-3</v>
      </c>
    </row>
    <row r="9" spans="1:19" s="24" customFormat="1" x14ac:dyDescent="0.2">
      <c r="A9" s="432"/>
      <c r="B9" s="439"/>
      <c r="C9" s="428" t="s">
        <v>85</v>
      </c>
      <c r="D9" s="429">
        <v>1276.2639999999999</v>
      </c>
      <c r="E9" s="433">
        <v>2782.828</v>
      </c>
      <c r="F9" s="436">
        <v>25.05</v>
      </c>
      <c r="G9" s="443">
        <f t="shared" si="0"/>
        <v>697.09841400000005</v>
      </c>
      <c r="H9" s="444">
        <f t="shared" ref="H9:H15" si="1">SUM(D9,E9)</f>
        <v>4059.0919999999996</v>
      </c>
      <c r="I9" s="432"/>
      <c r="J9" s="691">
        <f t="shared" ref="J9:J15" si="2">H9/$H$6</f>
        <v>0.22227515671713552</v>
      </c>
      <c r="K9" s="691">
        <f t="shared" ref="K9:K26" si="3">H9/$H$5</f>
        <v>3.1820094907337851E-2</v>
      </c>
    </row>
    <row r="10" spans="1:19" s="24" customFormat="1" x14ac:dyDescent="0.2">
      <c r="A10" s="432"/>
      <c r="B10" s="439"/>
      <c r="C10" s="428" t="s">
        <v>86</v>
      </c>
      <c r="D10" s="429">
        <v>2780.7359999999999</v>
      </c>
      <c r="E10" s="433">
        <v>1252.585</v>
      </c>
      <c r="F10" s="436">
        <v>33.61</v>
      </c>
      <c r="G10" s="443">
        <f t="shared" si="0"/>
        <v>420.99381849999997</v>
      </c>
      <c r="H10" s="444">
        <f t="shared" si="1"/>
        <v>4033.3209999999999</v>
      </c>
      <c r="I10" s="432"/>
      <c r="J10" s="691">
        <f t="shared" si="2"/>
        <v>0.22086394133602139</v>
      </c>
      <c r="K10" s="691">
        <f t="shared" si="3"/>
        <v>3.1618070497480423E-2</v>
      </c>
    </row>
    <row r="11" spans="1:19" s="24" customFormat="1" x14ac:dyDescent="0.2">
      <c r="A11" s="432"/>
      <c r="B11" s="439"/>
      <c r="C11" s="428" t="s">
        <v>87</v>
      </c>
      <c r="D11" s="429">
        <v>341.04500000000002</v>
      </c>
      <c r="E11" s="433">
        <v>2493.009</v>
      </c>
      <c r="F11" s="436">
        <v>29.42</v>
      </c>
      <c r="G11" s="443">
        <f t="shared" si="0"/>
        <v>733.44324780000011</v>
      </c>
      <c r="H11" s="444">
        <f t="shared" si="1"/>
        <v>2834.0540000000001</v>
      </c>
      <c r="I11" s="432"/>
      <c r="J11" s="691">
        <f t="shared" si="2"/>
        <v>0.15519229349687685</v>
      </c>
      <c r="K11" s="691">
        <f t="shared" si="3"/>
        <v>2.2216758637774277E-2</v>
      </c>
    </row>
    <row r="12" spans="1:19" s="24" customFormat="1" x14ac:dyDescent="0.2">
      <c r="A12" s="432"/>
      <c r="B12" s="439"/>
      <c r="C12" s="428" t="s">
        <v>88</v>
      </c>
      <c r="D12" s="429">
        <v>296.827</v>
      </c>
      <c r="E12" s="433">
        <v>1197.4659999999999</v>
      </c>
      <c r="F12" s="436">
        <v>24.18</v>
      </c>
      <c r="G12" s="443">
        <f t="shared" si="0"/>
        <v>289.54727879999996</v>
      </c>
      <c r="H12" s="444">
        <f t="shared" si="1"/>
        <v>1494.2929999999999</v>
      </c>
      <c r="I12" s="432"/>
      <c r="J12" s="691">
        <f t="shared" si="2"/>
        <v>8.1827219180131555E-2</v>
      </c>
      <c r="K12" s="691">
        <f t="shared" si="3"/>
        <v>1.1714084105354251E-2</v>
      </c>
    </row>
    <row r="13" spans="1:19" s="24" customFormat="1" x14ac:dyDescent="0.2">
      <c r="A13" s="432"/>
      <c r="B13" s="439"/>
      <c r="C13" s="428" t="s">
        <v>89</v>
      </c>
      <c r="D13" s="429">
        <v>965.12</v>
      </c>
      <c r="E13" s="433">
        <v>1530.903</v>
      </c>
      <c r="F13" s="436">
        <v>25.55</v>
      </c>
      <c r="G13" s="443">
        <f t="shared" si="0"/>
        <v>391.14571649999999</v>
      </c>
      <c r="H13" s="444">
        <f t="shared" si="1"/>
        <v>2496.0230000000001</v>
      </c>
      <c r="I13" s="432"/>
      <c r="J13" s="691">
        <f t="shared" si="2"/>
        <v>0.13668177599684234</v>
      </c>
      <c r="K13" s="691">
        <f t="shared" si="3"/>
        <v>1.9566860950896936E-2</v>
      </c>
    </row>
    <row r="14" spans="1:19" s="24" customFormat="1" x14ac:dyDescent="0.2">
      <c r="A14" s="432"/>
      <c r="B14" s="439"/>
      <c r="C14" s="428" t="s">
        <v>90</v>
      </c>
      <c r="D14" s="429">
        <v>20.785</v>
      </c>
      <c r="E14" s="433">
        <v>41.39</v>
      </c>
      <c r="F14" s="436">
        <v>100.55</v>
      </c>
      <c r="G14" s="443">
        <f t="shared" si="0"/>
        <v>41.617645000000003</v>
      </c>
      <c r="H14" s="444">
        <f t="shared" si="1"/>
        <v>62.174999999999997</v>
      </c>
      <c r="I14" s="432"/>
      <c r="J14" s="691">
        <f t="shared" si="2"/>
        <v>3.4046919530003016E-3</v>
      </c>
      <c r="K14" s="691">
        <f t="shared" si="3"/>
        <v>4.8740319284798934E-4</v>
      </c>
    </row>
    <row r="15" spans="1:19" s="24" customFormat="1" x14ac:dyDescent="0.2">
      <c r="A15" s="432"/>
      <c r="B15" s="439"/>
      <c r="C15" s="428" t="s">
        <v>91</v>
      </c>
      <c r="D15" s="429">
        <v>547.67899999999997</v>
      </c>
      <c r="E15" s="433">
        <v>2492.3679999999999</v>
      </c>
      <c r="F15" s="436">
        <v>19.399999999999999</v>
      </c>
      <c r="G15" s="443">
        <f t="shared" si="0"/>
        <v>483.51939199999993</v>
      </c>
      <c r="H15" s="444">
        <f t="shared" si="1"/>
        <v>3040.047</v>
      </c>
      <c r="I15" s="432"/>
      <c r="J15" s="692">
        <f t="shared" si="2"/>
        <v>0.16647243357688313</v>
      </c>
      <c r="K15" s="691">
        <f t="shared" si="3"/>
        <v>2.3831582054008066E-2</v>
      </c>
    </row>
    <row r="16" spans="1:19" s="24" customFormat="1" x14ac:dyDescent="0.2">
      <c r="A16" s="432"/>
      <c r="B16" s="439"/>
      <c r="C16" s="428" t="s">
        <v>94</v>
      </c>
      <c r="D16" s="429">
        <v>4901.0240000000003</v>
      </c>
      <c r="E16" s="433">
        <v>6730.5429999999997</v>
      </c>
      <c r="F16" s="436">
        <v>8.59</v>
      </c>
      <c r="G16" s="443">
        <f t="shared" si="0"/>
        <v>578.15364369999998</v>
      </c>
      <c r="H16" s="444">
        <f t="shared" ref="H16:H26" si="4">SUM(D16,E16)</f>
        <v>11631.566999999999</v>
      </c>
      <c r="I16" s="432"/>
      <c r="J16" s="691">
        <f>H16/$H$7</f>
        <v>0.10683412436880835</v>
      </c>
      <c r="K16" s="691">
        <f t="shared" si="3"/>
        <v>9.1182354541621366E-2</v>
      </c>
    </row>
    <row r="17" spans="1:11" s="24" customFormat="1" x14ac:dyDescent="0.2">
      <c r="A17" s="432"/>
      <c r="B17" s="439"/>
      <c r="C17" s="428" t="s">
        <v>95</v>
      </c>
      <c r="D17" s="429">
        <v>3660.297</v>
      </c>
      <c r="E17" s="433">
        <v>4903.1980000000003</v>
      </c>
      <c r="F17" s="436">
        <v>12.22</v>
      </c>
      <c r="G17" s="443">
        <f t="shared" si="0"/>
        <v>599.17079560000002</v>
      </c>
      <c r="H17" s="444">
        <f t="shared" si="4"/>
        <v>8563.4950000000008</v>
      </c>
      <c r="I17" s="432"/>
      <c r="J17" s="691">
        <f t="shared" ref="J17:J26" si="5">H17/$H$7</f>
        <v>7.8654362723583893E-2</v>
      </c>
      <c r="K17" s="691">
        <f t="shared" si="3"/>
        <v>6.7131078487137813E-2</v>
      </c>
    </row>
    <row r="18" spans="1:11" s="24" customFormat="1" x14ac:dyDescent="0.2">
      <c r="A18" s="432"/>
      <c r="B18" s="439"/>
      <c r="C18" s="428" t="s">
        <v>96</v>
      </c>
      <c r="D18" s="429">
        <v>52.823</v>
      </c>
      <c r="E18" s="433">
        <v>1975.771</v>
      </c>
      <c r="F18" s="436">
        <v>16.7</v>
      </c>
      <c r="G18" s="443">
        <f t="shared" si="0"/>
        <v>329.953757</v>
      </c>
      <c r="H18" s="444">
        <f t="shared" si="4"/>
        <v>2028.5940000000001</v>
      </c>
      <c r="I18" s="432"/>
      <c r="J18" s="691">
        <f t="shared" si="5"/>
        <v>1.8632318731415846E-2</v>
      </c>
      <c r="K18" s="691">
        <f t="shared" si="3"/>
        <v>1.5902584520985513E-2</v>
      </c>
    </row>
    <row r="19" spans="1:11" s="24" customFormat="1" x14ac:dyDescent="0.2">
      <c r="A19" s="432"/>
      <c r="B19" s="439"/>
      <c r="C19" s="428" t="s">
        <v>97</v>
      </c>
      <c r="D19" s="429">
        <v>438.51100000000002</v>
      </c>
      <c r="E19" s="433">
        <v>9674.259</v>
      </c>
      <c r="F19" s="436">
        <v>8.5</v>
      </c>
      <c r="G19" s="443">
        <f t="shared" si="0"/>
        <v>822.31201499999997</v>
      </c>
      <c r="H19" s="444">
        <f t="shared" si="4"/>
        <v>10112.77</v>
      </c>
      <c r="I19" s="432"/>
      <c r="J19" s="691">
        <f t="shared" si="5"/>
        <v>9.2884211378669285E-2</v>
      </c>
      <c r="K19" s="691">
        <f t="shared" si="3"/>
        <v>7.9276178311819254E-2</v>
      </c>
    </row>
    <row r="20" spans="1:11" s="24" customFormat="1" x14ac:dyDescent="0.2">
      <c r="A20" s="432"/>
      <c r="B20" s="439"/>
      <c r="C20" s="428" t="s">
        <v>98</v>
      </c>
      <c r="D20" s="429">
        <v>1072.1969999999999</v>
      </c>
      <c r="E20" s="433">
        <v>14614.971</v>
      </c>
      <c r="F20" s="436">
        <v>11.06</v>
      </c>
      <c r="G20" s="443">
        <f t="shared" si="0"/>
        <v>1616.4157926</v>
      </c>
      <c r="H20" s="444">
        <f t="shared" si="4"/>
        <v>15687.168</v>
      </c>
      <c r="I20" s="432"/>
      <c r="J20" s="691">
        <f t="shared" si="5"/>
        <v>0.14408418548475804</v>
      </c>
      <c r="K20" s="691">
        <f t="shared" si="3"/>
        <v>0.12297508274938171</v>
      </c>
    </row>
    <row r="21" spans="1:11" s="24" customFormat="1" x14ac:dyDescent="0.2">
      <c r="A21" s="432"/>
      <c r="B21" s="439"/>
      <c r="C21" s="428" t="s">
        <v>99</v>
      </c>
      <c r="D21" s="429">
        <v>164.21199999999999</v>
      </c>
      <c r="E21" s="433">
        <v>8533.1200000000008</v>
      </c>
      <c r="F21" s="436">
        <v>25.53</v>
      </c>
      <c r="G21" s="443">
        <f t="shared" si="0"/>
        <v>2178.5055360000006</v>
      </c>
      <c r="H21" s="444">
        <f t="shared" si="4"/>
        <v>8697.3320000000003</v>
      </c>
      <c r="I21" s="432"/>
      <c r="J21" s="691">
        <f t="shared" si="5"/>
        <v>7.9883634643966431E-2</v>
      </c>
      <c r="K21" s="691">
        <f t="shared" si="3"/>
        <v>6.8180255505572801E-2</v>
      </c>
    </row>
    <row r="22" spans="1:11" s="24" customFormat="1" x14ac:dyDescent="0.2">
      <c r="A22" s="432"/>
      <c r="B22" s="439"/>
      <c r="C22" s="428" t="s">
        <v>100</v>
      </c>
      <c r="D22" s="429">
        <v>48.430999999999997</v>
      </c>
      <c r="E22" s="433">
        <v>23579.513999999999</v>
      </c>
      <c r="F22" s="436">
        <v>8.3699999999999992</v>
      </c>
      <c r="G22" s="443">
        <f t="shared" si="0"/>
        <v>1973.6053217999997</v>
      </c>
      <c r="H22" s="444">
        <f t="shared" si="4"/>
        <v>23627.945</v>
      </c>
      <c r="I22" s="432"/>
      <c r="J22" s="691">
        <f t="shared" si="5"/>
        <v>0.21701898073659065</v>
      </c>
      <c r="K22" s="691">
        <f t="shared" si="3"/>
        <v>0.18522454094791616</v>
      </c>
    </row>
    <row r="23" spans="1:11" s="24" customFormat="1" x14ac:dyDescent="0.2">
      <c r="A23" s="432"/>
      <c r="B23" s="439"/>
      <c r="C23" s="428" t="s">
        <v>101</v>
      </c>
      <c r="D23" s="429">
        <v>0</v>
      </c>
      <c r="E23" s="433">
        <v>5631.7139999999999</v>
      </c>
      <c r="F23" s="436">
        <v>14.7</v>
      </c>
      <c r="G23" s="443">
        <f t="shared" si="0"/>
        <v>827.86195799999996</v>
      </c>
      <c r="H23" s="444">
        <f t="shared" si="4"/>
        <v>5631.7139999999999</v>
      </c>
      <c r="I23" s="432"/>
      <c r="J23" s="691">
        <f t="shared" si="5"/>
        <v>5.1726412605073692E-2</v>
      </c>
      <c r="K23" s="691">
        <f t="shared" si="3"/>
        <v>4.4148216884708026E-2</v>
      </c>
    </row>
    <row r="24" spans="1:11" s="24" customFormat="1" x14ac:dyDescent="0.2">
      <c r="A24" s="432"/>
      <c r="B24" s="439"/>
      <c r="C24" s="428" t="s">
        <v>102</v>
      </c>
      <c r="D24" s="429">
        <v>152.75299999999999</v>
      </c>
      <c r="E24" s="433">
        <v>1829.6279999999999</v>
      </c>
      <c r="F24" s="436">
        <v>21.26</v>
      </c>
      <c r="G24" s="443">
        <f t="shared" si="0"/>
        <v>388.97891280000005</v>
      </c>
      <c r="H24" s="444">
        <f t="shared" si="4"/>
        <v>1982.3809999999999</v>
      </c>
      <c r="I24" s="432"/>
      <c r="J24" s="691">
        <f t="shared" si="5"/>
        <v>1.8207859551543026E-2</v>
      </c>
      <c r="K24" s="691">
        <f t="shared" si="3"/>
        <v>1.5540310878024767E-2</v>
      </c>
    </row>
    <row r="25" spans="1:11" s="24" customFormat="1" x14ac:dyDescent="0.2">
      <c r="A25" s="432"/>
      <c r="B25" s="439"/>
      <c r="C25" s="428" t="s">
        <v>103</v>
      </c>
      <c r="D25" s="429">
        <v>0</v>
      </c>
      <c r="E25" s="433">
        <v>3966.3290000000002</v>
      </c>
      <c r="F25" s="436">
        <v>22.04</v>
      </c>
      <c r="G25" s="443">
        <f t="shared" si="0"/>
        <v>874.17891159999999</v>
      </c>
      <c r="H25" s="444">
        <f t="shared" si="4"/>
        <v>3966.3290000000002</v>
      </c>
      <c r="I25" s="432"/>
      <c r="J25" s="691">
        <f t="shared" si="5"/>
        <v>3.6430111753094942E-2</v>
      </c>
      <c r="K25" s="691">
        <f t="shared" si="3"/>
        <v>3.109290580596016E-2</v>
      </c>
    </row>
    <row r="26" spans="1:11" s="24" customFormat="1" ht="13.5" thickBot="1" x14ac:dyDescent="0.25">
      <c r="A26" s="432"/>
      <c r="B26" s="294"/>
      <c r="C26" s="434" t="s">
        <v>104</v>
      </c>
      <c r="D26" s="437">
        <v>2105.3200000000002</v>
      </c>
      <c r="E26" s="437">
        <v>14607.308999999999</v>
      </c>
      <c r="F26" s="435">
        <v>9.1</v>
      </c>
      <c r="G26" s="333">
        <f t="shared" si="0"/>
        <v>1329.2651189999999</v>
      </c>
      <c r="H26" s="341">
        <f t="shared" si="4"/>
        <v>16712.629000000001</v>
      </c>
      <c r="I26" s="432"/>
      <c r="J26" s="693">
        <f t="shared" si="5"/>
        <v>0.15350288444504109</v>
      </c>
      <c r="K26" s="693">
        <f t="shared" si="3"/>
        <v>0.1310138920061745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x14ac:dyDescent="0.2">
      <c r="B29" s="783" t="s">
        <v>610</v>
      </c>
      <c r="C29" s="784"/>
      <c r="D29" s="784"/>
      <c r="E29" s="784"/>
      <c r="F29" s="784"/>
      <c r="G29" s="784"/>
      <c r="H29" s="784"/>
    </row>
    <row r="30" spans="1:11" s="24" customFormat="1" x14ac:dyDescent="0.2">
      <c r="B30" s="283"/>
      <c r="C30" s="283" t="s">
        <v>685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1" s="23" customFormat="1" x14ac:dyDescent="0.2">
      <c r="B31" s="438" t="s">
        <v>92</v>
      </c>
      <c r="C31" s="428" t="s">
        <v>119</v>
      </c>
      <c r="D31" s="429">
        <v>54.572000000000003</v>
      </c>
      <c r="E31" s="431">
        <v>0</v>
      </c>
      <c r="F31" s="436">
        <v>0</v>
      </c>
      <c r="G31" s="443">
        <f>E31*F31/100</f>
        <v>0</v>
      </c>
      <c r="H31" s="444">
        <f>SUM(D31,E31)</f>
        <v>54.572000000000003</v>
      </c>
    </row>
    <row r="32" spans="1:11" s="23" customFormat="1" x14ac:dyDescent="0.2">
      <c r="B32" s="438"/>
      <c r="C32" s="428" t="s">
        <v>120</v>
      </c>
      <c r="D32" s="429">
        <v>1528.848</v>
      </c>
      <c r="E32" s="431">
        <v>316.79199999999997</v>
      </c>
      <c r="F32" s="436">
        <v>57.73</v>
      </c>
      <c r="G32" s="443">
        <f t="shared" ref="G32:G37" si="6">E32*F32/100</f>
        <v>182.88402159999998</v>
      </c>
      <c r="H32" s="444">
        <f t="shared" ref="H32:H37" si="7">SUM(D32,E32)</f>
        <v>1845.6399999999999</v>
      </c>
    </row>
    <row r="33" spans="2:8" s="23" customFormat="1" x14ac:dyDescent="0.2">
      <c r="B33" s="438"/>
      <c r="C33" s="428" t="s">
        <v>121</v>
      </c>
      <c r="D33" s="429">
        <v>2114.8629999999998</v>
      </c>
      <c r="E33" s="431">
        <v>5767.1729999999998</v>
      </c>
      <c r="F33" s="436">
        <v>19.243980695012734</v>
      </c>
      <c r="G33" s="443">
        <f t="shared" si="6"/>
        <v>1109.8336587679867</v>
      </c>
      <c r="H33" s="444">
        <f t="shared" si="7"/>
        <v>7882.0360000000001</v>
      </c>
    </row>
    <row r="34" spans="2:8" s="23" customFormat="1" x14ac:dyDescent="0.2">
      <c r="B34" s="438"/>
      <c r="C34" s="428" t="s">
        <v>122</v>
      </c>
      <c r="D34" s="429">
        <v>1348.8140000000001</v>
      </c>
      <c r="E34" s="431">
        <v>4993.3670000000002</v>
      </c>
      <c r="F34" s="436">
        <v>12.544628304712138</v>
      </c>
      <c r="G34" s="443">
        <f t="shared" si="6"/>
        <v>626.39933004015529</v>
      </c>
      <c r="H34" s="444">
        <f t="shared" si="7"/>
        <v>6342.1810000000005</v>
      </c>
    </row>
    <row r="35" spans="2:8" s="23" customFormat="1" x14ac:dyDescent="0.2">
      <c r="B35" s="438"/>
      <c r="C35" s="428" t="s">
        <v>123</v>
      </c>
      <c r="D35" s="429">
        <v>661.56899999999996</v>
      </c>
      <c r="E35" s="431">
        <v>624.80499999999995</v>
      </c>
      <c r="F35" s="436">
        <v>24.43</v>
      </c>
      <c r="G35" s="443">
        <f t="shared" si="6"/>
        <v>152.63986149999999</v>
      </c>
      <c r="H35" s="444">
        <f t="shared" si="7"/>
        <v>1286.3739999999998</v>
      </c>
    </row>
    <row r="36" spans="2:8" s="23" customFormat="1" x14ac:dyDescent="0.2">
      <c r="B36" s="438"/>
      <c r="C36" s="428" t="s">
        <v>124</v>
      </c>
      <c r="D36" s="429">
        <v>334.12</v>
      </c>
      <c r="E36" s="431">
        <v>58.744999999999997</v>
      </c>
      <c r="F36" s="436">
        <v>65.84</v>
      </c>
      <c r="G36" s="443">
        <f t="shared" si="6"/>
        <v>38.677708000000003</v>
      </c>
      <c r="H36" s="444">
        <f t="shared" si="7"/>
        <v>392.86500000000001</v>
      </c>
    </row>
    <row r="37" spans="2:8" s="23" customFormat="1" x14ac:dyDescent="0.2">
      <c r="B37" s="438"/>
      <c r="C37" s="428" t="s">
        <v>125</v>
      </c>
      <c r="D37" s="429">
        <v>253.02099999999999</v>
      </c>
      <c r="E37" s="431">
        <v>204.874</v>
      </c>
      <c r="F37" s="436">
        <v>36.198807370014499</v>
      </c>
      <c r="G37" s="443">
        <f t="shared" si="6"/>
        <v>74.161944611243513</v>
      </c>
      <c r="H37" s="444">
        <f t="shared" si="7"/>
        <v>457.89499999999998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>
        <v>1.857</v>
      </c>
      <c r="E39" s="431">
        <v>757.12099999999998</v>
      </c>
      <c r="F39" s="436">
        <v>22.11</v>
      </c>
      <c r="G39" s="443">
        <f>E39*F39/100</f>
        <v>167.39945309999999</v>
      </c>
      <c r="H39" s="444">
        <f>SUM(D39,E39)</f>
        <v>758.97799999999995</v>
      </c>
    </row>
    <row r="40" spans="2:8" s="23" customFormat="1" x14ac:dyDescent="0.2">
      <c r="B40" s="438"/>
      <c r="C40" s="428" t="s">
        <v>120</v>
      </c>
      <c r="D40" s="429">
        <v>438.86399999999998</v>
      </c>
      <c r="E40" s="431">
        <v>18046.37</v>
      </c>
      <c r="F40" s="436">
        <v>9.35</v>
      </c>
      <c r="G40" s="443">
        <f t="shared" ref="G40:G45" si="8">E40*F40/100</f>
        <v>1687.3355949999998</v>
      </c>
      <c r="H40" s="444">
        <f t="shared" ref="H40:H45" si="9">SUM(D40,E40)</f>
        <v>18485.234</v>
      </c>
    </row>
    <row r="41" spans="2:8" s="23" customFormat="1" x14ac:dyDescent="0.2">
      <c r="B41" s="438"/>
      <c r="C41" s="428" t="s">
        <v>121</v>
      </c>
      <c r="D41" s="429">
        <v>1732.595</v>
      </c>
      <c r="E41" s="431">
        <v>41174.737999999998</v>
      </c>
      <c r="F41" s="436">
        <v>6.2088155119703217</v>
      </c>
      <c r="G41" s="443">
        <f t="shared" si="8"/>
        <v>2556.4635199571385</v>
      </c>
      <c r="H41" s="444">
        <f t="shared" si="9"/>
        <v>42907.332999999999</v>
      </c>
    </row>
    <row r="42" spans="2:8" s="23" customFormat="1" x14ac:dyDescent="0.2">
      <c r="B42" s="438"/>
      <c r="C42" s="428" t="s">
        <v>122</v>
      </c>
      <c r="D42" s="429">
        <v>2517.2689999999998</v>
      </c>
      <c r="E42" s="431">
        <v>12314.09</v>
      </c>
      <c r="F42" s="436">
        <v>8.8508346410061254</v>
      </c>
      <c r="G42" s="443">
        <f t="shared" si="8"/>
        <v>1089.8997434446712</v>
      </c>
      <c r="H42" s="444">
        <f t="shared" si="9"/>
        <v>14831.359</v>
      </c>
    </row>
    <row r="43" spans="2:8" s="23" customFormat="1" x14ac:dyDescent="0.2">
      <c r="B43" s="438"/>
      <c r="C43" s="428" t="s">
        <v>123</v>
      </c>
      <c r="D43" s="429">
        <v>1935.4110000000001</v>
      </c>
      <c r="E43" s="431">
        <v>7210.1289999999999</v>
      </c>
      <c r="F43" s="436">
        <v>12.73</v>
      </c>
      <c r="G43" s="443">
        <f t="shared" si="8"/>
        <v>917.84942169999999</v>
      </c>
      <c r="H43" s="444">
        <f t="shared" si="9"/>
        <v>9145.5400000000009</v>
      </c>
    </row>
    <row r="44" spans="2:8" s="23" customFormat="1" x14ac:dyDescent="0.2">
      <c r="B44" s="438"/>
      <c r="C44" s="428" t="s">
        <v>124</v>
      </c>
      <c r="D44" s="429">
        <v>618.471</v>
      </c>
      <c r="E44" s="431">
        <v>8797.6509999999998</v>
      </c>
      <c r="F44" s="436">
        <v>21.57</v>
      </c>
      <c r="G44" s="443">
        <f t="shared" si="8"/>
        <v>1897.6533207</v>
      </c>
      <c r="H44" s="444">
        <f t="shared" si="9"/>
        <v>9416.1219999999994</v>
      </c>
    </row>
    <row r="45" spans="2:8" s="23" customFormat="1" x14ac:dyDescent="0.2">
      <c r="B45" s="438"/>
      <c r="C45" s="428" t="s">
        <v>125</v>
      </c>
      <c r="D45" s="429">
        <v>5351.1019999999999</v>
      </c>
      <c r="E45" s="431">
        <v>7979.35</v>
      </c>
      <c r="F45" s="436">
        <v>16.401167205861586</v>
      </c>
      <c r="G45" s="443">
        <f t="shared" si="8"/>
        <v>1308.7065354409167</v>
      </c>
      <c r="H45" s="444">
        <f t="shared" si="9"/>
        <v>13330.452000000001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>
        <v>56.43</v>
      </c>
      <c r="E47" s="431">
        <v>759.61599999999999</v>
      </c>
      <c r="F47" s="436">
        <v>22.1</v>
      </c>
      <c r="G47" s="443">
        <f>E47*F47/100</f>
        <v>167.87513600000003</v>
      </c>
      <c r="H47" s="444">
        <f>SUM(D47,E47)</f>
        <v>816.04599999999994</v>
      </c>
    </row>
    <row r="48" spans="2:8" s="23" customFormat="1" x14ac:dyDescent="0.2">
      <c r="B48" s="438"/>
      <c r="C48" s="428" t="s">
        <v>120</v>
      </c>
      <c r="D48" s="429">
        <v>1967.712</v>
      </c>
      <c r="E48" s="431">
        <v>18416.48</v>
      </c>
      <c r="F48" s="436">
        <v>9.2200000000000006</v>
      </c>
      <c r="G48" s="443">
        <f t="shared" ref="G48:G53" si="10">E48*F48/100</f>
        <v>1697.999456</v>
      </c>
      <c r="H48" s="444">
        <f t="shared" ref="H48:H53" si="11">SUM(D48,E48)</f>
        <v>20384.191999999999</v>
      </c>
    </row>
    <row r="49" spans="2:8" s="23" customFormat="1" x14ac:dyDescent="0.2">
      <c r="B49" s="438"/>
      <c r="C49" s="428" t="s">
        <v>121</v>
      </c>
      <c r="D49" s="429">
        <v>3847.4580000000001</v>
      </c>
      <c r="E49" s="431">
        <v>47135.41</v>
      </c>
      <c r="F49" s="436">
        <v>5.9054946747551194</v>
      </c>
      <c r="G49" s="443">
        <f t="shared" si="10"/>
        <v>2783.5791274739922</v>
      </c>
      <c r="H49" s="444">
        <f t="shared" si="11"/>
        <v>50982.868000000002</v>
      </c>
    </row>
    <row r="50" spans="2:8" s="23" customFormat="1" x14ac:dyDescent="0.2">
      <c r="B50" s="438"/>
      <c r="C50" s="428" t="s">
        <v>122</v>
      </c>
      <c r="D50" s="429">
        <v>3866.0830000000001</v>
      </c>
      <c r="E50" s="431">
        <v>17420.605</v>
      </c>
      <c r="F50" s="436">
        <v>7.4797510220846632</v>
      </c>
      <c r="G50" s="443">
        <f t="shared" si="10"/>
        <v>1303.017880540832</v>
      </c>
      <c r="H50" s="444">
        <f t="shared" si="11"/>
        <v>21286.687999999998</v>
      </c>
    </row>
    <row r="51" spans="2:8" s="23" customFormat="1" x14ac:dyDescent="0.2">
      <c r="B51" s="438"/>
      <c r="C51" s="428" t="s">
        <v>123</v>
      </c>
      <c r="D51" s="429">
        <v>2596.98</v>
      </c>
      <c r="E51" s="431">
        <v>7858.45</v>
      </c>
      <c r="F51" s="436">
        <v>11.89</v>
      </c>
      <c r="G51" s="443">
        <f t="shared" si="10"/>
        <v>934.36970499999995</v>
      </c>
      <c r="H51" s="444">
        <f t="shared" si="11"/>
        <v>10455.43</v>
      </c>
    </row>
    <row r="52" spans="2:8" s="23" customFormat="1" x14ac:dyDescent="0.2">
      <c r="B52" s="438"/>
      <c r="C52" s="428" t="s">
        <v>124</v>
      </c>
      <c r="D52" s="429">
        <v>952.59</v>
      </c>
      <c r="E52" s="431">
        <v>8888.2970000000005</v>
      </c>
      <c r="F52" s="436">
        <v>21.41</v>
      </c>
      <c r="G52" s="443">
        <f t="shared" si="10"/>
        <v>1902.9843877000001</v>
      </c>
      <c r="H52" s="444">
        <f t="shared" si="11"/>
        <v>9840.8870000000006</v>
      </c>
    </row>
    <row r="53" spans="2:8" s="23" customFormat="1" ht="13.5" thickBot="1" x14ac:dyDescent="0.25">
      <c r="B53" s="294"/>
      <c r="C53" s="434" t="s">
        <v>125</v>
      </c>
      <c r="D53" s="437">
        <v>5604.1220000000003</v>
      </c>
      <c r="E53" s="437">
        <v>8193.56</v>
      </c>
      <c r="F53" s="435">
        <v>16.050099848670275</v>
      </c>
      <c r="G53" s="333">
        <f t="shared" si="10"/>
        <v>1315.0745611607081</v>
      </c>
      <c r="H53" s="341">
        <f t="shared" si="11"/>
        <v>13797.682000000001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3" t="s">
        <v>610</v>
      </c>
      <c r="C56" s="784"/>
      <c r="D56" s="784"/>
      <c r="E56" s="784"/>
      <c r="F56" s="784"/>
      <c r="G56" s="784"/>
      <c r="H56" s="784"/>
    </row>
    <row r="57" spans="2:8" s="23" customFormat="1" ht="25.5" x14ac:dyDescent="0.2">
      <c r="B57" s="283"/>
      <c r="C57" s="530" t="s">
        <v>686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486</v>
      </c>
    </row>
    <row r="58" spans="2:8" s="23" customFormat="1" x14ac:dyDescent="0.2">
      <c r="B58" s="438" t="s">
        <v>92</v>
      </c>
      <c r="C58" s="428" t="s">
        <v>127</v>
      </c>
      <c r="D58" s="429">
        <v>45.177</v>
      </c>
      <c r="E58" s="431">
        <v>7.2169999999999996</v>
      </c>
      <c r="F58" s="436">
        <v>60.93</v>
      </c>
      <c r="G58" s="443">
        <f>E58*F58/100</f>
        <v>4.3973180999999997</v>
      </c>
      <c r="H58" s="444">
        <f t="shared" ref="H58:H86" si="12">SUM(D58,E58)</f>
        <v>52.393999999999998</v>
      </c>
    </row>
    <row r="59" spans="2:8" s="23" customFormat="1" x14ac:dyDescent="0.2">
      <c r="B59" s="438"/>
      <c r="C59" s="428" t="s">
        <v>128</v>
      </c>
      <c r="D59" s="429">
        <v>421.21100000000001</v>
      </c>
      <c r="E59" s="431">
        <v>442.98</v>
      </c>
      <c r="F59" s="436">
        <v>30.78</v>
      </c>
      <c r="G59" s="443">
        <f t="shared" ref="G59:G66" si="13">E59*F59/100</f>
        <v>136.34924400000003</v>
      </c>
      <c r="H59" s="444">
        <f t="shared" si="12"/>
        <v>864.19100000000003</v>
      </c>
    </row>
    <row r="60" spans="2:8" s="23" customFormat="1" x14ac:dyDescent="0.2">
      <c r="B60" s="438"/>
      <c r="C60" s="428" t="s">
        <v>129</v>
      </c>
      <c r="D60" s="429">
        <v>2175.7190000000001</v>
      </c>
      <c r="E60" s="431">
        <v>3172.8180000000002</v>
      </c>
      <c r="F60" s="436">
        <v>29.48</v>
      </c>
      <c r="G60" s="443">
        <f t="shared" si="13"/>
        <v>935.34674640000014</v>
      </c>
      <c r="H60" s="444">
        <f t="shared" si="12"/>
        <v>5348.5370000000003</v>
      </c>
    </row>
    <row r="61" spans="2:8" s="23" customFormat="1" x14ac:dyDescent="0.2">
      <c r="B61" s="438"/>
      <c r="C61" s="428" t="s">
        <v>130</v>
      </c>
      <c r="D61" s="429">
        <v>1133.9639999999999</v>
      </c>
      <c r="E61" s="431">
        <v>3037.43</v>
      </c>
      <c r="F61" s="436">
        <v>19.93</v>
      </c>
      <c r="G61" s="443">
        <f t="shared" si="13"/>
        <v>605.35979899999995</v>
      </c>
      <c r="H61" s="444">
        <f t="shared" si="12"/>
        <v>4171.3940000000002</v>
      </c>
    </row>
    <row r="62" spans="2:8" s="23" customFormat="1" x14ac:dyDescent="0.2">
      <c r="B62" s="438"/>
      <c r="C62" s="428" t="s">
        <v>131</v>
      </c>
      <c r="D62" s="429">
        <v>1281.5719999999999</v>
      </c>
      <c r="E62" s="431">
        <v>2846.165</v>
      </c>
      <c r="F62" s="436">
        <v>15.56</v>
      </c>
      <c r="G62" s="443">
        <f t="shared" si="13"/>
        <v>442.86327400000005</v>
      </c>
      <c r="H62" s="444">
        <f t="shared" si="12"/>
        <v>4127.7370000000001</v>
      </c>
    </row>
    <row r="63" spans="2:8" s="23" customFormat="1" x14ac:dyDescent="0.2">
      <c r="B63" s="438"/>
      <c r="C63" s="428" t="s">
        <v>132</v>
      </c>
      <c r="D63" s="429">
        <v>849.11400000000003</v>
      </c>
      <c r="E63" s="431">
        <v>1707.654</v>
      </c>
      <c r="F63" s="436">
        <v>16.96</v>
      </c>
      <c r="G63" s="443">
        <f t="shared" si="13"/>
        <v>289.61811840000001</v>
      </c>
      <c r="H63" s="444">
        <f t="shared" si="12"/>
        <v>2556.768</v>
      </c>
    </row>
    <row r="64" spans="2:8" s="23" customFormat="1" x14ac:dyDescent="0.2">
      <c r="B64" s="438"/>
      <c r="C64" s="428" t="s">
        <v>133</v>
      </c>
      <c r="D64" s="429">
        <v>360.62099999999998</v>
      </c>
      <c r="E64" s="431">
        <v>636.06100000000004</v>
      </c>
      <c r="F64" s="436">
        <v>18.34</v>
      </c>
      <c r="G64" s="443">
        <f t="shared" si="13"/>
        <v>116.65358739999999</v>
      </c>
      <c r="H64" s="444">
        <f t="shared" si="12"/>
        <v>996.68200000000002</v>
      </c>
    </row>
    <row r="65" spans="2:8" s="23" customFormat="1" x14ac:dyDescent="0.2">
      <c r="B65" s="438"/>
      <c r="C65" s="428" t="s">
        <v>134</v>
      </c>
      <c r="D65" s="429">
        <v>24.666</v>
      </c>
      <c r="E65" s="431">
        <v>106.373</v>
      </c>
      <c r="F65" s="436">
        <v>25.52</v>
      </c>
      <c r="G65" s="443">
        <f t="shared" si="13"/>
        <v>27.146389600000003</v>
      </c>
      <c r="H65" s="444">
        <f t="shared" si="12"/>
        <v>131.03900000000002</v>
      </c>
    </row>
    <row r="66" spans="2:8" s="23" customFormat="1" x14ac:dyDescent="0.2">
      <c r="B66" s="438"/>
      <c r="C66" s="428" t="s">
        <v>135</v>
      </c>
      <c r="D66" s="429">
        <v>3.7629999999999999</v>
      </c>
      <c r="E66" s="431">
        <v>9.06</v>
      </c>
      <c r="F66" s="436">
        <v>54.58</v>
      </c>
      <c r="G66" s="443">
        <f t="shared" si="13"/>
        <v>4.9449480000000001</v>
      </c>
      <c r="H66" s="444">
        <f t="shared" si="12"/>
        <v>12.823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>
        <v>589.95600000000002</v>
      </c>
      <c r="E68" s="431">
        <v>5767.1949999999997</v>
      </c>
      <c r="F68" s="436">
        <v>13.59</v>
      </c>
      <c r="G68" s="443">
        <f t="shared" ref="G68:G76" si="14">E68*F68/100</f>
        <v>783.76180049999994</v>
      </c>
      <c r="H68" s="444">
        <f t="shared" si="12"/>
        <v>6357.1509999999998</v>
      </c>
    </row>
    <row r="69" spans="2:8" s="23" customFormat="1" x14ac:dyDescent="0.2">
      <c r="B69" s="438"/>
      <c r="C69" s="428" t="s">
        <v>128</v>
      </c>
      <c r="D69" s="429">
        <v>1469.662</v>
      </c>
      <c r="E69" s="431">
        <v>39166.635999999999</v>
      </c>
      <c r="F69" s="436">
        <v>7.21</v>
      </c>
      <c r="G69" s="443">
        <f t="shared" si="14"/>
        <v>2823.9144555999997</v>
      </c>
      <c r="H69" s="444">
        <f t="shared" si="12"/>
        <v>40636.297999999995</v>
      </c>
    </row>
    <row r="70" spans="2:8" s="23" customFormat="1" x14ac:dyDescent="0.2">
      <c r="B70" s="438"/>
      <c r="C70" s="428" t="s">
        <v>129</v>
      </c>
      <c r="D70" s="429">
        <v>2258.4409999999998</v>
      </c>
      <c r="E70" s="431">
        <v>26479.541000000001</v>
      </c>
      <c r="F70" s="436">
        <v>8.2100000000000009</v>
      </c>
      <c r="G70" s="443">
        <f t="shared" si="14"/>
        <v>2173.9703161000002</v>
      </c>
      <c r="H70" s="444">
        <f t="shared" si="12"/>
        <v>28737.982</v>
      </c>
    </row>
    <row r="71" spans="2:8" s="23" customFormat="1" x14ac:dyDescent="0.2">
      <c r="B71" s="438"/>
      <c r="C71" s="428" t="s">
        <v>130</v>
      </c>
      <c r="D71" s="429">
        <v>1897.9380000000001</v>
      </c>
      <c r="E71" s="431">
        <v>8980.1779999999999</v>
      </c>
      <c r="F71" s="436">
        <v>8.23</v>
      </c>
      <c r="G71" s="443">
        <f t="shared" si="14"/>
        <v>739.06864940000003</v>
      </c>
      <c r="H71" s="444">
        <f t="shared" si="12"/>
        <v>10878.116</v>
      </c>
    </row>
    <row r="72" spans="2:8" s="23" customFormat="1" x14ac:dyDescent="0.2">
      <c r="B72" s="438"/>
      <c r="C72" s="428" t="s">
        <v>131</v>
      </c>
      <c r="D72" s="429">
        <v>4699.2740000000003</v>
      </c>
      <c r="E72" s="431">
        <v>9303.7990000000009</v>
      </c>
      <c r="F72" s="436">
        <v>6.72</v>
      </c>
      <c r="G72" s="443">
        <f t="shared" si="14"/>
        <v>625.21529280000004</v>
      </c>
      <c r="H72" s="444">
        <f t="shared" si="12"/>
        <v>14003.073</v>
      </c>
    </row>
    <row r="73" spans="2:8" s="23" customFormat="1" x14ac:dyDescent="0.2">
      <c r="B73" s="438"/>
      <c r="C73" s="428" t="s">
        <v>132</v>
      </c>
      <c r="D73" s="429">
        <v>1466.5029999999999</v>
      </c>
      <c r="E73" s="431">
        <v>3226.009</v>
      </c>
      <c r="F73" s="436">
        <v>9.5</v>
      </c>
      <c r="G73" s="443">
        <f t="shared" si="14"/>
        <v>306.47085500000003</v>
      </c>
      <c r="H73" s="444">
        <f t="shared" si="12"/>
        <v>4692.5119999999997</v>
      </c>
    </row>
    <row r="74" spans="2:8" s="23" customFormat="1" x14ac:dyDescent="0.2">
      <c r="B74" s="438"/>
      <c r="C74" s="428" t="s">
        <v>133</v>
      </c>
      <c r="D74" s="429">
        <v>192.29</v>
      </c>
      <c r="E74" s="431">
        <v>2277.011</v>
      </c>
      <c r="F74" s="436">
        <v>8.1999999999999993</v>
      </c>
      <c r="G74" s="443">
        <f t="shared" si="14"/>
        <v>186.71490199999997</v>
      </c>
      <c r="H74" s="444">
        <f t="shared" si="12"/>
        <v>2469.3009999999999</v>
      </c>
    </row>
    <row r="75" spans="2:8" s="23" customFormat="1" x14ac:dyDescent="0.2">
      <c r="B75" s="438"/>
      <c r="C75" s="428" t="s">
        <v>134</v>
      </c>
      <c r="D75" s="429">
        <v>18.103000000000002</v>
      </c>
      <c r="E75" s="431">
        <v>892.05399999999997</v>
      </c>
      <c r="F75" s="436">
        <v>11.38</v>
      </c>
      <c r="G75" s="443">
        <f t="shared" si="14"/>
        <v>101.5157452</v>
      </c>
      <c r="H75" s="444">
        <f t="shared" si="12"/>
        <v>910.15699999999993</v>
      </c>
    </row>
    <row r="76" spans="2:8" s="23" customFormat="1" x14ac:dyDescent="0.2">
      <c r="B76" s="438"/>
      <c r="C76" s="428" t="s">
        <v>135</v>
      </c>
      <c r="D76" s="429">
        <v>3.4009999999999998</v>
      </c>
      <c r="E76" s="431">
        <v>187.02500000000001</v>
      </c>
      <c r="F76" s="436">
        <v>20.34</v>
      </c>
      <c r="G76" s="443">
        <f t="shared" si="14"/>
        <v>38.040885000000003</v>
      </c>
      <c r="H76" s="444">
        <f t="shared" si="12"/>
        <v>190.42600000000002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>
        <v>635.13300000000004</v>
      </c>
      <c r="E78" s="431">
        <v>5790.45</v>
      </c>
      <c r="F78" s="436">
        <v>13.56</v>
      </c>
      <c r="G78" s="443">
        <f t="shared" ref="G78:G86" si="15">E78*F78/100</f>
        <v>785.18502000000012</v>
      </c>
      <c r="H78" s="444">
        <f t="shared" si="12"/>
        <v>6425.5829999999996</v>
      </c>
    </row>
    <row r="79" spans="2:8" s="23" customFormat="1" x14ac:dyDescent="0.2">
      <c r="B79" s="438"/>
      <c r="C79" s="428" t="s">
        <v>128</v>
      </c>
      <c r="D79" s="429">
        <v>1890.873</v>
      </c>
      <c r="E79" s="431">
        <v>39741.968999999997</v>
      </c>
      <c r="F79" s="436">
        <v>7.15</v>
      </c>
      <c r="G79" s="443">
        <f t="shared" si="15"/>
        <v>2841.5507834999999</v>
      </c>
      <c r="H79" s="444">
        <f t="shared" si="12"/>
        <v>41632.841999999997</v>
      </c>
    </row>
    <row r="80" spans="2:8" s="23" customFormat="1" x14ac:dyDescent="0.2">
      <c r="B80" s="438"/>
      <c r="C80" s="428" t="s">
        <v>129</v>
      </c>
      <c r="D80" s="429">
        <v>4434.16</v>
      </c>
      <c r="E80" s="431">
        <v>29755.464</v>
      </c>
      <c r="F80" s="436">
        <v>7.94</v>
      </c>
      <c r="G80" s="443">
        <f t="shared" si="15"/>
        <v>2362.5838416000001</v>
      </c>
      <c r="H80" s="444">
        <f t="shared" si="12"/>
        <v>34189.623999999996</v>
      </c>
    </row>
    <row r="81" spans="2:8" s="23" customFormat="1" x14ac:dyDescent="0.2">
      <c r="B81" s="438"/>
      <c r="C81" s="428" t="s">
        <v>130</v>
      </c>
      <c r="D81" s="429">
        <v>3031.902</v>
      </c>
      <c r="E81" s="431">
        <v>12096.394</v>
      </c>
      <c r="F81" s="436">
        <v>7.81</v>
      </c>
      <c r="G81" s="443">
        <f t="shared" si="15"/>
        <v>944.72837140000001</v>
      </c>
      <c r="H81" s="444">
        <f t="shared" si="12"/>
        <v>15128.296</v>
      </c>
    </row>
    <row r="82" spans="2:8" s="23" customFormat="1" x14ac:dyDescent="0.2">
      <c r="B82" s="438"/>
      <c r="C82" s="428" t="s">
        <v>131</v>
      </c>
      <c r="D82" s="429">
        <v>5980.8459999999995</v>
      </c>
      <c r="E82" s="431">
        <v>12231.691000000001</v>
      </c>
      <c r="F82" s="436">
        <v>6.24</v>
      </c>
      <c r="G82" s="443">
        <f t="shared" si="15"/>
        <v>763.25751840000009</v>
      </c>
      <c r="H82" s="444">
        <f t="shared" si="12"/>
        <v>18212.537</v>
      </c>
    </row>
    <row r="83" spans="2:8" s="23" customFormat="1" x14ac:dyDescent="0.2">
      <c r="B83" s="438"/>
      <c r="C83" s="428" t="s">
        <v>132</v>
      </c>
      <c r="D83" s="429">
        <v>2315.6170000000002</v>
      </c>
      <c r="E83" s="431">
        <v>4974.2910000000002</v>
      </c>
      <c r="F83" s="436">
        <v>8.52</v>
      </c>
      <c r="G83" s="443">
        <f t="shared" si="15"/>
        <v>423.80959319999999</v>
      </c>
      <c r="H83" s="444">
        <f t="shared" si="12"/>
        <v>7289.9080000000004</v>
      </c>
    </row>
    <row r="84" spans="2:8" s="23" customFormat="1" x14ac:dyDescent="0.2">
      <c r="B84" s="438"/>
      <c r="C84" s="428" t="s">
        <v>133</v>
      </c>
      <c r="D84" s="429">
        <v>552.91</v>
      </c>
      <c r="E84" s="431">
        <v>2889.1210000000001</v>
      </c>
      <c r="F84" s="436">
        <v>7.67</v>
      </c>
      <c r="G84" s="443">
        <f t="shared" si="15"/>
        <v>221.5955807</v>
      </c>
      <c r="H84" s="444">
        <f t="shared" si="12"/>
        <v>3442.0309999999999</v>
      </c>
    </row>
    <row r="85" spans="2:8" s="23" customFormat="1" x14ac:dyDescent="0.2">
      <c r="B85" s="438"/>
      <c r="C85" s="428" t="s">
        <v>134</v>
      </c>
      <c r="D85" s="429">
        <v>42.768999999999998</v>
      </c>
      <c r="E85" s="431">
        <v>996.21600000000001</v>
      </c>
      <c r="F85" s="436">
        <v>10.56</v>
      </c>
      <c r="G85" s="443">
        <f t="shared" si="15"/>
        <v>105.2004096</v>
      </c>
      <c r="H85" s="444">
        <f t="shared" si="12"/>
        <v>1038.9849999999999</v>
      </c>
    </row>
    <row r="86" spans="2:8" ht="13.5" thickBot="1" x14ac:dyDescent="0.25">
      <c r="B86" s="294"/>
      <c r="C86" s="434" t="s">
        <v>135</v>
      </c>
      <c r="D86" s="437">
        <v>7.1639999999999997</v>
      </c>
      <c r="E86" s="437">
        <v>196.821</v>
      </c>
      <c r="F86" s="435">
        <v>19.579999999999998</v>
      </c>
      <c r="G86" s="333">
        <f t="shared" si="15"/>
        <v>38.537551799999996</v>
      </c>
      <c r="H86" s="341">
        <f t="shared" si="12"/>
        <v>203.98499999999999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672</v>
      </c>
    </row>
    <row r="5" spans="2:7" ht="15" customHeight="1" x14ac:dyDescent="0.2">
      <c r="B5" s="827" t="s">
        <v>16</v>
      </c>
      <c r="C5" s="820" t="s">
        <v>35</v>
      </c>
      <c r="D5" s="820"/>
      <c r="E5" s="820" t="s">
        <v>348</v>
      </c>
      <c r="F5" s="820"/>
      <c r="G5" s="821" t="s">
        <v>17</v>
      </c>
    </row>
    <row r="6" spans="2:7" ht="30" customHeight="1" x14ac:dyDescent="0.2">
      <c r="B6" s="828"/>
      <c r="C6" s="484" t="s">
        <v>11</v>
      </c>
      <c r="D6" s="484" t="s">
        <v>42</v>
      </c>
      <c r="E6" s="484" t="s">
        <v>11</v>
      </c>
      <c r="F6" s="484" t="s">
        <v>42</v>
      </c>
      <c r="G6" s="822"/>
    </row>
    <row r="7" spans="2:7" ht="15" customHeight="1" x14ac:dyDescent="0.2">
      <c r="B7" s="482" t="str">
        <f>Index!$B$4</f>
        <v>Solent and South Downs</v>
      </c>
      <c r="C7" s="482"/>
      <c r="D7" s="482"/>
      <c r="E7" s="482"/>
      <c r="F7" s="482"/>
      <c r="G7" s="482"/>
    </row>
    <row r="8" spans="2:7" ht="15" customHeight="1" x14ac:dyDescent="0.2">
      <c r="B8" s="109" t="s">
        <v>19</v>
      </c>
      <c r="C8" s="472">
        <v>13570.497661467054</v>
      </c>
      <c r="D8" s="472">
        <v>66226.088873924338</v>
      </c>
      <c r="E8" s="472">
        <v>120.55958568553336</v>
      </c>
      <c r="F8" s="472">
        <v>6696.1432923927223</v>
      </c>
      <c r="G8" s="488">
        <v>86613.289413469654</v>
      </c>
    </row>
    <row r="9" spans="2:7" ht="15" customHeight="1" x14ac:dyDescent="0.2">
      <c r="B9" s="109" t="s">
        <v>20</v>
      </c>
      <c r="C9" s="472">
        <v>7790.2459046753347</v>
      </c>
      <c r="D9" s="472">
        <v>14268.409049304897</v>
      </c>
      <c r="E9" s="472">
        <v>20.554630880719998</v>
      </c>
      <c r="F9" s="472">
        <v>350.30792213485574</v>
      </c>
      <c r="G9" s="488">
        <v>22429.51750699581</v>
      </c>
    </row>
    <row r="10" spans="2:7" ht="15" customHeight="1" x14ac:dyDescent="0.2">
      <c r="B10" s="109" t="s">
        <v>21</v>
      </c>
      <c r="C10" s="472">
        <v>433.22454196658248</v>
      </c>
      <c r="D10" s="472">
        <v>392.20703246042842</v>
      </c>
      <c r="E10" s="472">
        <v>0</v>
      </c>
      <c r="F10" s="472">
        <v>4.3133125549999995</v>
      </c>
      <c r="G10" s="488">
        <v>829.74488698201094</v>
      </c>
    </row>
    <row r="11" spans="2:7" ht="15" customHeight="1" x14ac:dyDescent="0.2">
      <c r="B11" s="109" t="s">
        <v>22</v>
      </c>
      <c r="C11" s="472">
        <v>190.11008202344001</v>
      </c>
      <c r="D11" s="472">
        <v>223.97117283433977</v>
      </c>
      <c r="E11" s="472">
        <v>0</v>
      </c>
      <c r="F11" s="472">
        <v>19.052090860100002</v>
      </c>
      <c r="G11" s="488">
        <v>433.13334571787976</v>
      </c>
    </row>
    <row r="12" spans="2:7" ht="15" customHeight="1" x14ac:dyDescent="0.2">
      <c r="B12" s="109" t="s">
        <v>23</v>
      </c>
      <c r="C12" s="472">
        <v>318.09615629947689</v>
      </c>
      <c r="D12" s="472">
        <v>1264.1392577918682</v>
      </c>
      <c r="E12" s="472">
        <v>0.74244786912479999</v>
      </c>
      <c r="F12" s="472">
        <v>249.47981492698662</v>
      </c>
      <c r="G12" s="488">
        <v>1832.4576768874565</v>
      </c>
    </row>
    <row r="13" spans="2:7" ht="15" customHeight="1" x14ac:dyDescent="0.2">
      <c r="B13" s="109" t="s">
        <v>24</v>
      </c>
      <c r="C13" s="472">
        <v>559.01245815452808</v>
      </c>
      <c r="D13" s="472">
        <v>2073.7774226071451</v>
      </c>
      <c r="E13" s="472">
        <v>6.471171483</v>
      </c>
      <c r="F13" s="472">
        <v>251.96696528897255</v>
      </c>
      <c r="G13" s="488">
        <v>2891.2280175336455</v>
      </c>
    </row>
    <row r="14" spans="2:7" ht="15" customHeight="1" x14ac:dyDescent="0.2">
      <c r="B14" s="109" t="s">
        <v>25</v>
      </c>
      <c r="C14" s="472">
        <v>684.42186126886929</v>
      </c>
      <c r="D14" s="472">
        <v>2477.4134524982101</v>
      </c>
      <c r="E14" s="472">
        <v>1.07874570274</v>
      </c>
      <c r="F14" s="472">
        <v>403.03253903734651</v>
      </c>
      <c r="G14" s="488">
        <v>3565.9465985071656</v>
      </c>
    </row>
    <row r="15" spans="2:7" ht="15" customHeight="1" x14ac:dyDescent="0.2">
      <c r="B15" s="109" t="s">
        <v>26</v>
      </c>
      <c r="C15" s="472">
        <v>30.476548286404512</v>
      </c>
      <c r="D15" s="472">
        <v>463.59673748429987</v>
      </c>
      <c r="E15" s="472">
        <v>0</v>
      </c>
      <c r="F15" s="472">
        <v>2.4717971489999999</v>
      </c>
      <c r="G15" s="488">
        <v>496.54508291970438</v>
      </c>
    </row>
    <row r="16" spans="2:7" ht="15" customHeight="1" x14ac:dyDescent="0.2">
      <c r="B16" s="109" t="s">
        <v>27</v>
      </c>
      <c r="C16" s="472">
        <v>4.8981064158700001</v>
      </c>
      <c r="D16" s="472">
        <v>28.717282973025</v>
      </c>
      <c r="E16" s="472">
        <v>0</v>
      </c>
      <c r="F16" s="472">
        <v>2.8638181223499997</v>
      </c>
      <c r="G16" s="488">
        <v>36.479207511244994</v>
      </c>
    </row>
    <row r="17" spans="2:7" ht="15" customHeight="1" x14ac:dyDescent="0.2">
      <c r="B17" s="109" t="s">
        <v>28</v>
      </c>
      <c r="C17" s="472">
        <v>35.228126312154998</v>
      </c>
      <c r="D17" s="472">
        <v>316.23266101673465</v>
      </c>
      <c r="E17" s="472">
        <v>4.7585876006000003</v>
      </c>
      <c r="F17" s="472">
        <v>102.54931992779997</v>
      </c>
      <c r="G17" s="488">
        <v>458.76869485728957</v>
      </c>
    </row>
    <row r="18" spans="2:7" ht="15" customHeight="1" x14ac:dyDescent="0.2">
      <c r="B18" s="109" t="s">
        <v>4</v>
      </c>
      <c r="C18" s="472">
        <v>23.409632812505141</v>
      </c>
      <c r="D18" s="472">
        <v>751.52757755954633</v>
      </c>
      <c r="E18" s="472">
        <v>0</v>
      </c>
      <c r="F18" s="472">
        <v>118.09728209141268</v>
      </c>
      <c r="G18" s="488">
        <v>893.03449246346418</v>
      </c>
    </row>
    <row r="19" spans="2:7" ht="15" customHeight="1" x14ac:dyDescent="0.2">
      <c r="B19" s="109" t="s">
        <v>43</v>
      </c>
      <c r="C19" s="472">
        <v>113.851770944995</v>
      </c>
      <c r="D19" s="472">
        <v>273.40078659096383</v>
      </c>
      <c r="E19" s="472">
        <v>0</v>
      </c>
      <c r="F19" s="472">
        <v>18.23781993035</v>
      </c>
      <c r="G19" s="488">
        <v>405.49037746630881</v>
      </c>
    </row>
    <row r="20" spans="2:7" ht="15" customHeight="1" x14ac:dyDescent="0.2">
      <c r="B20" s="109" t="s">
        <v>670</v>
      </c>
      <c r="C20" s="472">
        <v>0</v>
      </c>
      <c r="D20" s="472">
        <v>0</v>
      </c>
      <c r="E20" s="472">
        <v>0</v>
      </c>
      <c r="F20" s="472">
        <v>0</v>
      </c>
      <c r="G20" s="488">
        <v>0</v>
      </c>
    </row>
    <row r="21" spans="2:7" ht="15" customHeight="1" x14ac:dyDescent="0.2">
      <c r="B21" s="109" t="s">
        <v>671</v>
      </c>
      <c r="C21" s="472">
        <v>0</v>
      </c>
      <c r="D21" s="472">
        <v>0</v>
      </c>
      <c r="E21" s="472">
        <v>0</v>
      </c>
      <c r="F21" s="472">
        <v>0</v>
      </c>
      <c r="G21" s="488">
        <v>0</v>
      </c>
    </row>
    <row r="22" spans="2:7" ht="15" customHeight="1" x14ac:dyDescent="0.2">
      <c r="B22" s="489" t="s">
        <v>29</v>
      </c>
      <c r="C22" s="472">
        <v>0</v>
      </c>
      <c r="D22" s="472">
        <v>0</v>
      </c>
      <c r="E22" s="472">
        <v>0</v>
      </c>
      <c r="F22" s="472">
        <v>0</v>
      </c>
      <c r="G22" s="488">
        <v>0</v>
      </c>
    </row>
    <row r="23" spans="2:7" ht="15" customHeight="1" x14ac:dyDescent="0.2">
      <c r="B23" s="496" t="s">
        <v>36</v>
      </c>
      <c r="C23" s="226">
        <v>23753.472850627215</v>
      </c>
      <c r="D23" s="226">
        <v>88759.481307045819</v>
      </c>
      <c r="E23" s="226">
        <v>154.16516922171817</v>
      </c>
      <c r="F23" s="226">
        <v>8218.5159744168959</v>
      </c>
      <c r="G23" s="228">
        <v>120885.63530131166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8" t="s">
        <v>45</v>
      </c>
      <c r="C5" s="476" t="s">
        <v>46</v>
      </c>
      <c r="D5" s="476" t="s">
        <v>47</v>
      </c>
      <c r="E5" s="499" t="s">
        <v>18</v>
      </c>
      <c r="F5" s="500" t="s">
        <v>48</v>
      </c>
    </row>
    <row r="6" spans="2:6" ht="15" customHeight="1" x14ac:dyDescent="0.2">
      <c r="B6" s="69" t="str">
        <f>Index!B4</f>
        <v>Solent and South Downs</v>
      </c>
      <c r="C6" s="482"/>
      <c r="D6" s="482"/>
      <c r="E6" s="482"/>
      <c r="F6" s="482"/>
    </row>
    <row r="7" spans="2:6" ht="15" customHeight="1" x14ac:dyDescent="0.2">
      <c r="B7" s="109" t="s">
        <v>49</v>
      </c>
      <c r="C7" s="242">
        <v>8371.3813820996693</v>
      </c>
      <c r="D7" s="242">
        <v>8335</v>
      </c>
      <c r="E7" s="497">
        <v>6.9250423177145706E-2</v>
      </c>
      <c r="F7" s="501">
        <v>1.0043648928733857</v>
      </c>
    </row>
    <row r="8" spans="2:6" ht="15" customHeight="1" x14ac:dyDescent="0.2">
      <c r="B8" s="109" t="s">
        <v>349</v>
      </c>
      <c r="C8" s="242">
        <v>17682.666667909849</v>
      </c>
      <c r="D8" s="242">
        <v>4227</v>
      </c>
      <c r="E8" s="497">
        <v>0.14627599601083219</v>
      </c>
      <c r="F8" s="501">
        <v>4.1832663042133547</v>
      </c>
    </row>
    <row r="9" spans="2:6" ht="15" customHeight="1" x14ac:dyDescent="0.2">
      <c r="B9" s="109" t="s">
        <v>350</v>
      </c>
      <c r="C9" s="242">
        <v>10545.201258509373</v>
      </c>
      <c r="D9" s="242">
        <v>761</v>
      </c>
      <c r="E9" s="497">
        <v>8.7232873083699272E-2</v>
      </c>
      <c r="F9" s="501">
        <v>13.857031877147664</v>
      </c>
    </row>
    <row r="10" spans="2:6" ht="15" customHeight="1" x14ac:dyDescent="0.2">
      <c r="B10" s="109" t="s">
        <v>351</v>
      </c>
      <c r="C10" s="242">
        <v>17265.330527141585</v>
      </c>
      <c r="D10" s="242">
        <v>586</v>
      </c>
      <c r="E10" s="497">
        <v>0.14282367398222207</v>
      </c>
      <c r="F10" s="501">
        <v>29.463021377374719</v>
      </c>
    </row>
    <row r="11" spans="2:6" ht="15" customHeight="1" x14ac:dyDescent="0.2">
      <c r="B11" s="109" t="s">
        <v>352</v>
      </c>
      <c r="C11" s="242">
        <v>15285.402119777045</v>
      </c>
      <c r="D11" s="242">
        <v>228</v>
      </c>
      <c r="E11" s="497">
        <v>0.12644514888436575</v>
      </c>
      <c r="F11" s="501">
        <v>67.041237367443188</v>
      </c>
    </row>
    <row r="12" spans="2:6" ht="15" customHeight="1" x14ac:dyDescent="0.2">
      <c r="B12" s="109" t="s">
        <v>353</v>
      </c>
      <c r="C12" s="242">
        <v>37338.91980473102</v>
      </c>
      <c r="D12" s="242">
        <v>200</v>
      </c>
      <c r="E12" s="497">
        <v>0.30887805481950076</v>
      </c>
      <c r="F12" s="501">
        <v>186.69459902365509</v>
      </c>
    </row>
    <row r="13" spans="2:6" ht="15" customHeight="1" x14ac:dyDescent="0.2">
      <c r="B13" s="109" t="s">
        <v>50</v>
      </c>
      <c r="C13" s="242">
        <v>14396.733273213104</v>
      </c>
      <c r="D13" s="242">
        <v>20</v>
      </c>
      <c r="E13" s="497">
        <v>0.11909383004223417</v>
      </c>
      <c r="F13" s="501">
        <v>719.83666366065518</v>
      </c>
    </row>
    <row r="14" spans="2:6" ht="15" customHeight="1" x14ac:dyDescent="0.2">
      <c r="B14" s="496" t="s">
        <v>51</v>
      </c>
      <c r="C14" s="502">
        <v>120885.63503338165</v>
      </c>
      <c r="D14" s="502">
        <v>14357</v>
      </c>
      <c r="E14" s="503">
        <v>0.99999999999999978</v>
      </c>
      <c r="F14" s="504">
        <v>8.4199787583326362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/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29" t="s">
        <v>56</v>
      </c>
      <c r="C5" s="831" t="s">
        <v>17</v>
      </c>
      <c r="D5" s="818" t="s">
        <v>18</v>
      </c>
    </row>
    <row r="6" spans="2:4" ht="15" customHeight="1" x14ac:dyDescent="0.2">
      <c r="B6" s="830"/>
      <c r="C6" s="832"/>
      <c r="D6" s="819"/>
    </row>
    <row r="7" spans="2:4" ht="15" customHeight="1" x14ac:dyDescent="0.2">
      <c r="B7" s="482" t="str">
        <f>Index!$B$4</f>
        <v>Solent and South Downs</v>
      </c>
      <c r="C7" s="482"/>
      <c r="D7" s="482"/>
    </row>
    <row r="8" spans="2:4" ht="15" customHeight="1" x14ac:dyDescent="0.2">
      <c r="B8" s="109" t="s">
        <v>57</v>
      </c>
      <c r="C8" s="472">
        <v>291.21971095024992</v>
      </c>
      <c r="D8" s="478">
        <v>7.4751191733782418E-2</v>
      </c>
    </row>
    <row r="9" spans="2:4" ht="15" customHeight="1" x14ac:dyDescent="0.2">
      <c r="B9" s="109" t="s">
        <v>58</v>
      </c>
      <c r="C9" s="472">
        <v>181.64777563030006</v>
      </c>
      <c r="D9" s="478">
        <v>4.6625922606163474E-2</v>
      </c>
    </row>
    <row r="10" spans="2:4" ht="15" customHeight="1" x14ac:dyDescent="0.2">
      <c r="B10" s="109" t="s">
        <v>59</v>
      </c>
      <c r="C10" s="472">
        <v>2847.2093476320856</v>
      </c>
      <c r="D10" s="478">
        <v>0.73083065413598491</v>
      </c>
    </row>
    <row r="11" spans="2:4" ht="15" customHeight="1" x14ac:dyDescent="0.2">
      <c r="B11" s="109" t="s">
        <v>60</v>
      </c>
      <c r="C11" s="472">
        <v>5.3603467929999997</v>
      </c>
      <c r="D11" s="478">
        <v>1.3759106812366844E-3</v>
      </c>
    </row>
    <row r="12" spans="2:4" ht="15" customHeight="1" x14ac:dyDescent="0.2">
      <c r="B12" s="109" t="s">
        <v>61</v>
      </c>
      <c r="C12" s="472">
        <v>87.29324872155</v>
      </c>
      <c r="D12" s="478">
        <v>2.2406705751329026E-2</v>
      </c>
    </row>
    <row r="13" spans="2:4" ht="15" customHeight="1" x14ac:dyDescent="0.2">
      <c r="B13" s="109" t="s">
        <v>62</v>
      </c>
      <c r="C13" s="472">
        <v>0.81291236499999997</v>
      </c>
      <c r="D13" s="478">
        <v>2.0866090368882486E-4</v>
      </c>
    </row>
    <row r="14" spans="2:4" ht="15" customHeight="1" x14ac:dyDescent="0.2">
      <c r="B14" s="109" t="s">
        <v>63</v>
      </c>
      <c r="C14" s="472">
        <v>2.1554176694999998</v>
      </c>
      <c r="D14" s="478">
        <v>5.5325938946042578E-4</v>
      </c>
    </row>
    <row r="15" spans="2:4" ht="15" customHeight="1" x14ac:dyDescent="0.2">
      <c r="B15" s="109" t="s">
        <v>64</v>
      </c>
      <c r="C15" s="472">
        <v>178.21673874435498</v>
      </c>
      <c r="D15" s="478">
        <v>4.5745233262471437E-2</v>
      </c>
    </row>
    <row r="16" spans="2:4" ht="15" customHeight="1" x14ac:dyDescent="0.2">
      <c r="B16" s="109" t="s">
        <v>65</v>
      </c>
      <c r="C16" s="472">
        <v>182.75521661230005</v>
      </c>
      <c r="D16" s="478">
        <v>4.6910184042002444E-2</v>
      </c>
    </row>
    <row r="17" spans="2:4" ht="15" customHeight="1" x14ac:dyDescent="0.2">
      <c r="B17" s="109" t="s">
        <v>66</v>
      </c>
      <c r="C17" s="472">
        <v>119.1830391254</v>
      </c>
      <c r="D17" s="478">
        <v>3.0592277493880337E-2</v>
      </c>
    </row>
    <row r="18" spans="2:4" ht="15" customHeight="1" x14ac:dyDescent="0.2">
      <c r="B18" s="109" t="s">
        <v>67</v>
      </c>
      <c r="C18" s="472">
        <v>0</v>
      </c>
      <c r="D18" s="478">
        <v>0</v>
      </c>
    </row>
    <row r="19" spans="2:4" ht="15" customHeight="1" x14ac:dyDescent="0.2">
      <c r="B19" s="496" t="s">
        <v>30</v>
      </c>
      <c r="C19" s="226">
        <v>3895.8537542437407</v>
      </c>
      <c r="D19" s="481">
        <v>1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436</v>
      </c>
    </row>
    <row r="5" spans="2:6" ht="15" customHeight="1" x14ac:dyDescent="0.2">
      <c r="B5" s="833" t="s">
        <v>77</v>
      </c>
      <c r="C5" s="40" t="s">
        <v>78</v>
      </c>
      <c r="D5" s="835" t="s">
        <v>79</v>
      </c>
      <c r="E5" s="835"/>
      <c r="F5" s="41" t="s">
        <v>80</v>
      </c>
    </row>
    <row r="6" spans="2:6" ht="30" customHeight="1" x14ac:dyDescent="0.2">
      <c r="B6" s="834"/>
      <c r="C6" s="36" t="s">
        <v>81</v>
      </c>
      <c r="D6" s="36" t="s">
        <v>81</v>
      </c>
      <c r="E6" s="3" t="s">
        <v>82</v>
      </c>
      <c r="F6" s="209" t="s">
        <v>81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33" t="s">
        <v>84</v>
      </c>
      <c r="C8" s="60">
        <f>'Section 2 data'!$D$8</f>
        <v>5.0450000000000002E-2</v>
      </c>
      <c r="D8" s="262">
        <f>'Section 2 data'!$E$8</f>
        <v>0.13224</v>
      </c>
      <c r="E8" s="202">
        <f>'Section 2 data'!$F$8</f>
        <v>73.19</v>
      </c>
      <c r="F8" s="263">
        <f>SUM(C8,D8)</f>
        <v>0.18268999999999999</v>
      </c>
    </row>
    <row r="9" spans="2:6" ht="15" customHeight="1" x14ac:dyDescent="0.2">
      <c r="B9" s="133" t="s">
        <v>85</v>
      </c>
      <c r="C9" s="60">
        <f>'Section 2 data'!$D$9</f>
        <v>2.1136500000000003</v>
      </c>
      <c r="D9" s="262">
        <f>'Section 2 data'!$E$9</f>
        <v>3.6228000000000002</v>
      </c>
      <c r="E9" s="202">
        <f>'Section 2 data'!$F$9</f>
        <v>15.09</v>
      </c>
      <c r="F9" s="263">
        <f t="shared" ref="F9:F16" si="0">SUM(C9,D9)</f>
        <v>5.7364500000000005</v>
      </c>
    </row>
    <row r="10" spans="2:6" ht="15" customHeight="1" x14ac:dyDescent="0.2">
      <c r="B10" s="133" t="s">
        <v>86</v>
      </c>
      <c r="C10" s="60">
        <f>'Section 2 data'!$D$10</f>
        <v>2.6033900000000001</v>
      </c>
      <c r="D10" s="262">
        <f>'Section 2 data'!$E$10</f>
        <v>1.21838</v>
      </c>
      <c r="E10" s="202">
        <f>'Section 2 data'!$F$10</f>
        <v>28.6</v>
      </c>
      <c r="F10" s="263">
        <f t="shared" si="0"/>
        <v>3.8217699999999999</v>
      </c>
    </row>
    <row r="11" spans="2:6" ht="15" customHeight="1" x14ac:dyDescent="0.2">
      <c r="B11" s="133" t="s">
        <v>87</v>
      </c>
      <c r="C11" s="60">
        <f>'Section 2 data'!$D$11</f>
        <v>0.49801999999999996</v>
      </c>
      <c r="D11" s="262">
        <f>'Section 2 data'!$E$11</f>
        <v>2.1951199999999997</v>
      </c>
      <c r="E11" s="202">
        <f>'Section 2 data'!$F$11</f>
        <v>19.3</v>
      </c>
      <c r="F11" s="263">
        <f t="shared" si="0"/>
        <v>2.6931399999999996</v>
      </c>
    </row>
    <row r="12" spans="2:6" ht="15" customHeight="1" x14ac:dyDescent="0.2">
      <c r="B12" s="133" t="s">
        <v>88</v>
      </c>
      <c r="C12" s="60">
        <f>'Section 2 data'!$D$12</f>
        <v>0.33038999999999996</v>
      </c>
      <c r="D12" s="262">
        <f>'Section 2 data'!$E$12</f>
        <v>1.52352</v>
      </c>
      <c r="E12" s="202">
        <f>'Section 2 data'!$F$12</f>
        <v>19.39</v>
      </c>
      <c r="F12" s="263">
        <f t="shared" si="0"/>
        <v>1.8539099999999999</v>
      </c>
    </row>
    <row r="13" spans="2:6" ht="15" customHeight="1" x14ac:dyDescent="0.2">
      <c r="B13" s="133" t="s">
        <v>89</v>
      </c>
      <c r="C13" s="60">
        <f>'Section 2 data'!$D$13</f>
        <v>1.2274700000000001</v>
      </c>
      <c r="D13" s="262">
        <f>'Section 2 data'!$E$13</f>
        <v>1.89917</v>
      </c>
      <c r="E13" s="202">
        <f>'Section 2 data'!$F$13</f>
        <v>21.21</v>
      </c>
      <c r="F13" s="263">
        <f t="shared" si="0"/>
        <v>3.1266400000000001</v>
      </c>
    </row>
    <row r="14" spans="2:6" ht="15" customHeight="1" x14ac:dyDescent="0.2">
      <c r="B14" s="133" t="s">
        <v>90</v>
      </c>
      <c r="C14" s="60">
        <f>'Section 2 data'!$D$14</f>
        <v>2.0460000000000002E-2</v>
      </c>
      <c r="D14" s="262">
        <f>'Section 2 data'!$E$14</f>
        <v>2.2969999999999997E-2</v>
      </c>
      <c r="E14" s="202">
        <f>'Section 2 data'!$F$14</f>
        <v>100.55</v>
      </c>
      <c r="F14" s="263">
        <f t="shared" si="0"/>
        <v>4.3429999999999996E-2</v>
      </c>
    </row>
    <row r="15" spans="2:6" ht="15" customHeight="1" x14ac:dyDescent="0.2">
      <c r="B15" s="133" t="s">
        <v>91</v>
      </c>
      <c r="C15" s="60">
        <f>'Section 2 data'!$D$15</f>
        <v>0.81801000000000001</v>
      </c>
      <c r="D15" s="262">
        <f>'Section 2 data'!$E$15</f>
        <v>2.50813</v>
      </c>
      <c r="E15" s="202">
        <f>'Section 2 data'!$F$15</f>
        <v>16.440000000000001</v>
      </c>
      <c r="F15" s="263">
        <f t="shared" si="0"/>
        <v>3.3261400000000001</v>
      </c>
    </row>
    <row r="16" spans="2:6" ht="15" customHeight="1" x14ac:dyDescent="0.2">
      <c r="B16" s="132" t="s">
        <v>92</v>
      </c>
      <c r="C16" s="264">
        <f>'Section 2 data'!$D$6</f>
        <v>7.6618399999999998</v>
      </c>
      <c r="D16" s="265">
        <f>'Section 2 data'!$E$6</f>
        <v>13.135069999999999</v>
      </c>
      <c r="E16" s="206">
        <f>'Section 2 data'!$F$6</f>
        <v>5.31</v>
      </c>
      <c r="F16" s="266">
        <f t="shared" si="0"/>
        <v>20.796909999999997</v>
      </c>
    </row>
    <row r="17" spans="2:6" ht="15" customHeight="1" x14ac:dyDescent="0.2">
      <c r="B17" s="200" t="s">
        <v>93</v>
      </c>
      <c r="C17" s="201"/>
      <c r="D17" s="201"/>
      <c r="E17" s="4"/>
      <c r="F17" s="201"/>
    </row>
    <row r="18" spans="2:6" ht="15" customHeight="1" x14ac:dyDescent="0.2">
      <c r="B18" s="133" t="s">
        <v>94</v>
      </c>
      <c r="C18" s="60">
        <f>'Section 2 data'!$D$16</f>
        <v>5.36287</v>
      </c>
      <c r="D18" s="262">
        <f>'Section 2 data'!$E$16</f>
        <v>14.03899</v>
      </c>
      <c r="E18" s="202">
        <f>'Section 2 data'!$F$16</f>
        <v>6.43</v>
      </c>
      <c r="F18" s="263">
        <f t="shared" ref="F18:F29" si="1">SUM(C18,D18)</f>
        <v>19.401859999999999</v>
      </c>
    </row>
    <row r="19" spans="2:6" ht="15" customHeight="1" x14ac:dyDescent="0.2">
      <c r="B19" s="133" t="s">
        <v>95</v>
      </c>
      <c r="C19" s="60">
        <f>'Section 2 data'!$D$17</f>
        <v>5.5062299999999995</v>
      </c>
      <c r="D19" s="262">
        <f>'Section 2 data'!$E$17</f>
        <v>6.5040399999999998</v>
      </c>
      <c r="E19" s="202">
        <f>'Section 2 data'!$F$17</f>
        <v>11.01</v>
      </c>
      <c r="F19" s="263">
        <f t="shared" si="1"/>
        <v>12.010269999999998</v>
      </c>
    </row>
    <row r="20" spans="2:6" ht="15" customHeight="1" x14ac:dyDescent="0.2">
      <c r="B20" s="133" t="s">
        <v>96</v>
      </c>
      <c r="C20" s="60">
        <f>'Section 2 data'!$D$18</f>
        <v>6.497E-2</v>
      </c>
      <c r="D20" s="262">
        <f>'Section 2 data'!$E$18</f>
        <v>2.23882</v>
      </c>
      <c r="E20" s="202">
        <f>'Section 2 data'!$F$18</f>
        <v>16.04</v>
      </c>
      <c r="F20" s="263">
        <f t="shared" si="1"/>
        <v>2.3037900000000002</v>
      </c>
    </row>
    <row r="21" spans="2:6" ht="15" customHeight="1" x14ac:dyDescent="0.2">
      <c r="B21" s="133" t="s">
        <v>97</v>
      </c>
      <c r="C21" s="60">
        <f>'Section 2 data'!$D$19</f>
        <v>0.33735999999999999</v>
      </c>
      <c r="D21" s="262">
        <f>'Section 2 data'!$E$19</f>
        <v>11.74414</v>
      </c>
      <c r="E21" s="202">
        <f>'Section 2 data'!$F$19</f>
        <v>6.98</v>
      </c>
      <c r="F21" s="263">
        <f t="shared" si="1"/>
        <v>12.0815</v>
      </c>
    </row>
    <row r="22" spans="2:6" ht="15" customHeight="1" x14ac:dyDescent="0.2">
      <c r="B22" s="133" t="s">
        <v>98</v>
      </c>
      <c r="C22" s="60">
        <f>'Section 2 data'!$D$20</f>
        <v>0.63760000000000006</v>
      </c>
      <c r="D22" s="262">
        <f>'Section 2 data'!$E$20</f>
        <v>9.2865300000000008</v>
      </c>
      <c r="E22" s="202">
        <f>'Section 2 data'!$F$20</f>
        <v>8.6300000000000008</v>
      </c>
      <c r="F22" s="263">
        <f t="shared" si="1"/>
        <v>9.9241300000000017</v>
      </c>
    </row>
    <row r="23" spans="2:6" ht="15" customHeight="1" x14ac:dyDescent="0.2">
      <c r="B23" s="133" t="s">
        <v>99</v>
      </c>
      <c r="C23" s="60">
        <f>'Section 2 data'!$D$21</f>
        <v>0.14022000000000001</v>
      </c>
      <c r="D23" s="262">
        <f>'Section 2 data'!$E$21</f>
        <v>3.75271</v>
      </c>
      <c r="E23" s="202">
        <f>'Section 2 data'!$F$21</f>
        <v>16.52</v>
      </c>
      <c r="F23" s="263">
        <f t="shared" si="1"/>
        <v>3.8929299999999998</v>
      </c>
    </row>
    <row r="24" spans="2:6" ht="15" customHeight="1" x14ac:dyDescent="0.2">
      <c r="B24" s="133" t="s">
        <v>100</v>
      </c>
      <c r="C24" s="60">
        <f>'Section 2 data'!$D$22</f>
        <v>2.2929999999999999E-2</v>
      </c>
      <c r="D24" s="262">
        <f>'Section 2 data'!$E$22</f>
        <v>11.026909999999999</v>
      </c>
      <c r="E24" s="202">
        <f>'Section 2 data'!$F$22</f>
        <v>7.37</v>
      </c>
      <c r="F24" s="263">
        <f t="shared" si="1"/>
        <v>11.04984</v>
      </c>
    </row>
    <row r="25" spans="2:6" ht="15" customHeight="1" x14ac:dyDescent="0.2">
      <c r="B25" s="133" t="s">
        <v>101</v>
      </c>
      <c r="C25" s="60">
        <f>'Section 2 data'!$D$23</f>
        <v>0</v>
      </c>
      <c r="D25" s="262">
        <f>'Section 2 data'!$E$23</f>
        <v>4.1679599999999999</v>
      </c>
      <c r="E25" s="202">
        <f>'Section 2 data'!$F$23</f>
        <v>12.39</v>
      </c>
      <c r="F25" s="263">
        <f t="shared" si="1"/>
        <v>4.1679599999999999</v>
      </c>
    </row>
    <row r="26" spans="2:6" ht="15" customHeight="1" x14ac:dyDescent="0.2">
      <c r="B26" s="133" t="s">
        <v>102</v>
      </c>
      <c r="C26" s="60">
        <f>'Section 2 data'!$D$24</f>
        <v>8.2349999999999993E-2</v>
      </c>
      <c r="D26" s="262">
        <f>'Section 2 data'!$E$24</f>
        <v>1.6039700000000001</v>
      </c>
      <c r="E26" s="202">
        <f>'Section 2 data'!$F$24</f>
        <v>18.2</v>
      </c>
      <c r="F26" s="263">
        <f t="shared" si="1"/>
        <v>1.68632</v>
      </c>
    </row>
    <row r="27" spans="2:6" ht="15" customHeight="1" x14ac:dyDescent="0.2">
      <c r="B27" s="133" t="s">
        <v>103</v>
      </c>
      <c r="C27" s="60">
        <f>'Section 2 data'!$D$25</f>
        <v>0</v>
      </c>
      <c r="D27" s="262">
        <f>'Section 2 data'!$E$25</f>
        <v>2.8358099999999999</v>
      </c>
      <c r="E27" s="202">
        <f>'Section 2 data'!$F$25</f>
        <v>15.92</v>
      </c>
      <c r="F27" s="263">
        <f t="shared" si="1"/>
        <v>2.8358099999999999</v>
      </c>
    </row>
    <row r="28" spans="2:6" ht="15" customHeight="1" x14ac:dyDescent="0.2">
      <c r="B28" s="133" t="s">
        <v>104</v>
      </c>
      <c r="C28" s="60">
        <f>'Section 2 data'!$D$26</f>
        <v>1.3154300000000001</v>
      </c>
      <c r="D28" s="262">
        <f>'Section 2 data'!$E$26</f>
        <v>12.704040000000001</v>
      </c>
      <c r="E28" s="202">
        <f>'Section 2 data'!$F$26</f>
        <v>8.57</v>
      </c>
      <c r="F28" s="263">
        <f t="shared" si="1"/>
        <v>14.019470000000002</v>
      </c>
    </row>
    <row r="29" spans="2:6" ht="15" customHeight="1" x14ac:dyDescent="0.2">
      <c r="B29" s="132" t="s">
        <v>105</v>
      </c>
      <c r="C29" s="264">
        <f>'Section 2 data'!$D$7</f>
        <v>13.469959999999999</v>
      </c>
      <c r="D29" s="265">
        <f>'Section 2 data'!$E$7</f>
        <v>79.923190000000005</v>
      </c>
      <c r="E29" s="206">
        <f>'Section 2 data'!$F$7</f>
        <v>1.91</v>
      </c>
      <c r="F29" s="266">
        <f t="shared" si="1"/>
        <v>93.393150000000006</v>
      </c>
    </row>
    <row r="30" spans="2:6" ht="15" customHeight="1" x14ac:dyDescent="0.2">
      <c r="B30" s="200" t="s">
        <v>106</v>
      </c>
      <c r="C30" s="208"/>
      <c r="D30" s="208"/>
      <c r="E30" s="5"/>
      <c r="F30" s="208"/>
    </row>
    <row r="31" spans="2:6" ht="15" customHeight="1" x14ac:dyDescent="0.2">
      <c r="B31" s="132" t="s">
        <v>106</v>
      </c>
      <c r="C31" s="264">
        <f>'Section 2 data'!$D$5</f>
        <v>21.131790000000002</v>
      </c>
      <c r="D31" s="265">
        <f>'Section 2 data'!$E$5</f>
        <v>93.152839999999998</v>
      </c>
      <c r="E31" s="206">
        <f>'Section 2 data'!$F$5</f>
        <v>1.5</v>
      </c>
      <c r="F31" s="266">
        <f>SUM(C31,D31)</f>
        <v>114.28462999999999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36" t="s">
        <v>267</v>
      </c>
      <c r="C5" s="6" t="s">
        <v>78</v>
      </c>
      <c r="D5" s="838" t="s">
        <v>79</v>
      </c>
      <c r="E5" s="838"/>
      <c r="F5" s="7" t="s">
        <v>80</v>
      </c>
    </row>
    <row r="6" spans="2:6" ht="30" customHeight="1" x14ac:dyDescent="0.2">
      <c r="B6" s="837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359</v>
      </c>
      <c r="C8" s="57">
        <f>'Section 2 data'!$D$31</f>
        <v>0.51773999999999998</v>
      </c>
      <c r="D8" s="256">
        <f>'Section 2 data'!$E$31</f>
        <v>0.15909000000000001</v>
      </c>
      <c r="E8" s="220">
        <f>'Section 2 data'!$F$31</f>
        <v>33.049999999999997</v>
      </c>
      <c r="F8" s="257">
        <f>SUM(C8,D8)</f>
        <v>0.67683000000000004</v>
      </c>
    </row>
    <row r="9" spans="2:6" ht="15" customHeight="1" x14ac:dyDescent="0.2">
      <c r="B9" s="222" t="s">
        <v>360</v>
      </c>
      <c r="C9" s="57">
        <f>'Section 2 data'!$D$32</f>
        <v>0.73490999999999995</v>
      </c>
      <c r="D9" s="261">
        <f>'Section 2 data'!$E$32</f>
        <v>0.13428999999999999</v>
      </c>
      <c r="E9" s="220">
        <f>'Section 2 data'!$F$32</f>
        <v>50.56</v>
      </c>
      <c r="F9" s="257">
        <f t="shared" ref="F9:F15" si="0">SUM(C9,D9)</f>
        <v>0.86919999999999997</v>
      </c>
    </row>
    <row r="10" spans="2:6" ht="15" customHeight="1" x14ac:dyDescent="0.2">
      <c r="B10" s="219" t="s">
        <v>361</v>
      </c>
      <c r="C10" s="57">
        <f>'Section 2 data'!$D$33</f>
        <v>1.3595900000000001</v>
      </c>
      <c r="D10" s="256">
        <f>'Section 2 data'!$E$33</f>
        <v>3.4825699999999995</v>
      </c>
      <c r="E10" s="220">
        <f>'Section 2 data'!$F$33</f>
        <v>15.661791452091901</v>
      </c>
      <c r="F10" s="257">
        <f t="shared" si="0"/>
        <v>4.8421599999999998</v>
      </c>
    </row>
    <row r="11" spans="2:6" ht="15" customHeight="1" x14ac:dyDescent="0.2">
      <c r="B11" s="219" t="s">
        <v>362</v>
      </c>
      <c r="C11" s="57">
        <f>'Section 2 data'!$D$34</f>
        <v>2.8225599999999997</v>
      </c>
      <c r="D11" s="256">
        <f>'Section 2 data'!$E$34</f>
        <v>7.3123399999999998</v>
      </c>
      <c r="E11" s="243">
        <f>'Section 2 data'!$F$34</f>
        <v>10.055784307669825</v>
      </c>
      <c r="F11" s="257">
        <f t="shared" si="0"/>
        <v>10.1349</v>
      </c>
    </row>
    <row r="12" spans="2:6" ht="15" customHeight="1" x14ac:dyDescent="0.2">
      <c r="B12" s="219" t="s">
        <v>363</v>
      </c>
      <c r="C12" s="57">
        <f>'Section 2 data'!$D$35</f>
        <v>1.3451</v>
      </c>
      <c r="D12" s="256">
        <f>'Section 2 data'!$E$35</f>
        <v>1.3744000000000001</v>
      </c>
      <c r="E12" s="243">
        <f>'Section 2 data'!$F$35</f>
        <v>22.17</v>
      </c>
      <c r="F12" s="257">
        <f t="shared" si="0"/>
        <v>2.7195</v>
      </c>
    </row>
    <row r="13" spans="2:6" ht="15" customHeight="1" x14ac:dyDescent="0.2">
      <c r="B13" s="219" t="s">
        <v>364</v>
      </c>
      <c r="C13" s="57">
        <f>'Section 2 data'!$D$36</f>
        <v>0.53855999999999993</v>
      </c>
      <c r="D13" s="256">
        <f>'Section 2 data'!$E$36</f>
        <v>0.25290000000000001</v>
      </c>
      <c r="E13" s="220">
        <f>'Section 2 data'!$F$36</f>
        <v>59.54</v>
      </c>
      <c r="F13" s="257">
        <f t="shared" si="0"/>
        <v>0.79145999999999994</v>
      </c>
    </row>
    <row r="14" spans="2:6" ht="15" customHeight="1" x14ac:dyDescent="0.2">
      <c r="B14" s="219" t="s">
        <v>365</v>
      </c>
      <c r="C14" s="57">
        <f>'Section 2 data'!$D$37</f>
        <v>0.34338999999999997</v>
      </c>
      <c r="D14" s="256">
        <f>'Section 2 data'!$E$37</f>
        <v>0.41948000000000002</v>
      </c>
      <c r="E14" s="220">
        <f>'Section 2 data'!$F$37</f>
        <v>36.936005469237926</v>
      </c>
      <c r="F14" s="257">
        <f t="shared" si="0"/>
        <v>0.76286999999999994</v>
      </c>
    </row>
    <row r="15" spans="2:6" ht="15" customHeight="1" x14ac:dyDescent="0.2">
      <c r="B15" s="223" t="s">
        <v>80</v>
      </c>
      <c r="C15" s="73">
        <f>'Section 2 data'!$D$6</f>
        <v>7.6618399999999998</v>
      </c>
      <c r="D15" s="73">
        <f>'Section 2 data'!$E$6</f>
        <v>13.135069999999999</v>
      </c>
      <c r="E15" s="244">
        <f>'Section 2 data'!$F$6</f>
        <v>5.31</v>
      </c>
      <c r="F15" s="258">
        <f t="shared" si="0"/>
        <v>20.796909999999997</v>
      </c>
    </row>
    <row r="16" spans="2:6" ht="15" customHeight="1" x14ac:dyDescent="0.2">
      <c r="B16" s="217" t="s">
        <v>105</v>
      </c>
      <c r="C16" s="218"/>
      <c r="D16" s="218"/>
      <c r="E16" s="218"/>
      <c r="F16" s="218"/>
    </row>
    <row r="17" spans="2:6" ht="15" customHeight="1" x14ac:dyDescent="0.2">
      <c r="B17" s="219" t="s">
        <v>359</v>
      </c>
      <c r="C17" s="57">
        <f>'Section 2 data'!$D$39</f>
        <v>0.27206999999999998</v>
      </c>
      <c r="D17" s="256">
        <f>'Section 2 data'!$E$39</f>
        <v>9.8889699999999987</v>
      </c>
      <c r="E17" s="220">
        <f>'Section 2 data'!$F$39</f>
        <v>12.58</v>
      </c>
      <c r="F17" s="257">
        <f t="shared" ref="F17:F24" si="1">SUM(C17,D17)</f>
        <v>10.161039999999998</v>
      </c>
    </row>
    <row r="18" spans="2:6" ht="15" customHeight="1" x14ac:dyDescent="0.2">
      <c r="B18" s="222" t="s">
        <v>360</v>
      </c>
      <c r="C18" s="57">
        <f>'Section 2 data'!$D$40</f>
        <v>0.19717999999999999</v>
      </c>
      <c r="D18" s="261">
        <f>'Section 2 data'!$E$40</f>
        <v>9.2830300000000001</v>
      </c>
      <c r="E18" s="220">
        <f>'Section 2 data'!$F$40</f>
        <v>8.19</v>
      </c>
      <c r="F18" s="257">
        <f t="shared" si="1"/>
        <v>9.4802099999999996</v>
      </c>
    </row>
    <row r="19" spans="2:6" ht="15" customHeight="1" x14ac:dyDescent="0.2">
      <c r="B19" s="219" t="s">
        <v>361</v>
      </c>
      <c r="C19" s="57">
        <f>'Section 2 data'!$D$41</f>
        <v>0.56577999999999995</v>
      </c>
      <c r="D19" s="256">
        <f>'Section 2 data'!$E$41</f>
        <v>19.944949999999999</v>
      </c>
      <c r="E19" s="220">
        <f>'Section 2 data'!$F$41</f>
        <v>5.567375199756035</v>
      </c>
      <c r="F19" s="257">
        <f t="shared" si="1"/>
        <v>20.510729999999999</v>
      </c>
    </row>
    <row r="20" spans="2:6" ht="15" customHeight="1" x14ac:dyDescent="0.2">
      <c r="B20" s="219" t="s">
        <v>362</v>
      </c>
      <c r="C20" s="57">
        <f>'Section 2 data'!$D$42</f>
        <v>2.2667299999999999</v>
      </c>
      <c r="D20" s="256">
        <f>'Section 2 data'!$E$42</f>
        <v>12.224309999999999</v>
      </c>
      <c r="E20" s="243">
        <f>'Section 2 data'!$F$42</f>
        <v>6.9343860767815428</v>
      </c>
      <c r="F20" s="257">
        <f t="shared" si="1"/>
        <v>14.491039999999998</v>
      </c>
    </row>
    <row r="21" spans="2:6" ht="15" customHeight="1" x14ac:dyDescent="0.2">
      <c r="B21" s="219" t="s">
        <v>363</v>
      </c>
      <c r="C21" s="57">
        <f>'Section 2 data'!$D$43</f>
        <v>2.8204400000000001</v>
      </c>
      <c r="D21" s="256">
        <f>'Section 2 data'!$E$43</f>
        <v>9.4512400000000003</v>
      </c>
      <c r="E21" s="243">
        <f>'Section 2 data'!$F$43</f>
        <v>8.39</v>
      </c>
      <c r="F21" s="257">
        <f t="shared" si="1"/>
        <v>12.27168</v>
      </c>
    </row>
    <row r="22" spans="2:6" ht="15" customHeight="1" x14ac:dyDescent="0.2">
      <c r="B22" s="219" t="s">
        <v>364</v>
      </c>
      <c r="C22" s="57">
        <f>'Section 2 data'!$D$44</f>
        <v>0.91048000000000007</v>
      </c>
      <c r="D22" s="256">
        <f>'Section 2 data'!$E$44</f>
        <v>9.9128899999999991</v>
      </c>
      <c r="E22" s="243">
        <f>'Section 2 data'!$F$44</f>
        <v>8.66</v>
      </c>
      <c r="F22" s="257">
        <f t="shared" si="1"/>
        <v>10.823369999999999</v>
      </c>
    </row>
    <row r="23" spans="2:6" ht="15" customHeight="1" x14ac:dyDescent="0.2">
      <c r="B23" s="219" t="s">
        <v>365</v>
      </c>
      <c r="C23" s="57">
        <f>'Section 2 data'!$D$45</f>
        <v>6.4372800000000003</v>
      </c>
      <c r="D23" s="256">
        <f>'Section 2 data'!$E$45</f>
        <v>9.2177999999999987</v>
      </c>
      <c r="E23" s="220">
        <f>'Section 2 data'!$F$45</f>
        <v>8.9377759095836105</v>
      </c>
      <c r="F23" s="257">
        <f t="shared" si="1"/>
        <v>15.655079999999998</v>
      </c>
    </row>
    <row r="24" spans="2:6" ht="15" customHeight="1" x14ac:dyDescent="0.2">
      <c r="B24" s="223" t="s">
        <v>80</v>
      </c>
      <c r="C24" s="73">
        <f>'Section 2 data'!$D$7</f>
        <v>13.469959999999999</v>
      </c>
      <c r="D24" s="73">
        <f>'Section 2 data'!$E$7</f>
        <v>79.923190000000005</v>
      </c>
      <c r="E24" s="244">
        <f>'Section 2 data'!$F$7</f>
        <v>1.91</v>
      </c>
      <c r="F24" s="258">
        <f t="shared" si="1"/>
        <v>93.393150000000006</v>
      </c>
    </row>
    <row r="25" spans="2:6" ht="15" customHeight="1" x14ac:dyDescent="0.2">
      <c r="B25" s="217" t="s">
        <v>106</v>
      </c>
      <c r="C25" s="218"/>
      <c r="D25" s="218"/>
      <c r="E25" s="218"/>
      <c r="F25" s="218"/>
    </row>
    <row r="26" spans="2:6" ht="15" customHeight="1" x14ac:dyDescent="0.2">
      <c r="B26" s="219" t="s">
        <v>359</v>
      </c>
      <c r="C26" s="57">
        <f>'Section 2 data'!$D$47</f>
        <v>0.7898099999999999</v>
      </c>
      <c r="D26" s="256">
        <f>'Section 2 data'!$E$47</f>
        <v>10.076610000000001</v>
      </c>
      <c r="E26" s="220">
        <f>'Section 2 data'!$F$47</f>
        <v>12.41</v>
      </c>
      <c r="F26" s="257">
        <f t="shared" ref="F26:F33" si="2">SUM(C26,D26)</f>
        <v>10.86642</v>
      </c>
    </row>
    <row r="27" spans="2:6" ht="15" customHeight="1" x14ac:dyDescent="0.2">
      <c r="B27" s="222" t="s">
        <v>360</v>
      </c>
      <c r="C27" s="57">
        <f>'Section 2 data'!$D$48</f>
        <v>0.93209000000000009</v>
      </c>
      <c r="D27" s="261">
        <f>'Section 2 data'!$E$48</f>
        <v>9.4447299999999998</v>
      </c>
      <c r="E27" s="220">
        <f>'Section 2 data'!$F$48</f>
        <v>8.1300000000000008</v>
      </c>
      <c r="F27" s="257">
        <f t="shared" si="2"/>
        <v>10.37682</v>
      </c>
    </row>
    <row r="28" spans="2:6" ht="15" customHeight="1" x14ac:dyDescent="0.2">
      <c r="B28" s="219" t="s">
        <v>361</v>
      </c>
      <c r="C28" s="57">
        <f>'Section 2 data'!$D$49</f>
        <v>1.9253600000000002</v>
      </c>
      <c r="D28" s="256">
        <f>'Section 2 data'!$E$49</f>
        <v>23.52948</v>
      </c>
      <c r="E28" s="220">
        <f>'Section 2 data'!$F$49</f>
        <v>5.2139981914396305</v>
      </c>
      <c r="F28" s="257">
        <f t="shared" si="2"/>
        <v>25.454840000000001</v>
      </c>
    </row>
    <row r="29" spans="2:6" ht="15" customHeight="1" x14ac:dyDescent="0.2">
      <c r="B29" s="219" t="s">
        <v>362</v>
      </c>
      <c r="C29" s="57">
        <f>'Section 2 data'!$D$50</f>
        <v>5.0892800000000005</v>
      </c>
      <c r="D29" s="256">
        <f>'Section 2 data'!$E$50</f>
        <v>19.641150000000003</v>
      </c>
      <c r="E29" s="243">
        <f>'Section 2 data'!$F$50</f>
        <v>5.8409743781589869</v>
      </c>
      <c r="F29" s="257">
        <f t="shared" si="2"/>
        <v>24.730430000000005</v>
      </c>
    </row>
    <row r="30" spans="2:6" ht="15" customHeight="1" x14ac:dyDescent="0.2">
      <c r="B30" s="219" t="s">
        <v>363</v>
      </c>
      <c r="C30" s="57">
        <f>'Section 2 data'!$D$51</f>
        <v>4.16554</v>
      </c>
      <c r="D30" s="256">
        <f>'Section 2 data'!$E$51</f>
        <v>10.81174</v>
      </c>
      <c r="E30" s="243">
        <f>'Section 2 data'!$F$51</f>
        <v>7.85</v>
      </c>
      <c r="F30" s="257">
        <f t="shared" si="2"/>
        <v>14.97728</v>
      </c>
    </row>
    <row r="31" spans="2:6" ht="15" customHeight="1" x14ac:dyDescent="0.2">
      <c r="B31" s="219" t="s">
        <v>364</v>
      </c>
      <c r="C31" s="57">
        <f>'Section 2 data'!$D$52</f>
        <v>1.4490399999999999</v>
      </c>
      <c r="D31" s="256">
        <f>'Section 2 data'!$E$52</f>
        <v>10.2036</v>
      </c>
      <c r="E31" s="243">
        <f>'Section 2 data'!$F$52</f>
        <v>8.5299999999999994</v>
      </c>
      <c r="F31" s="257">
        <f t="shared" si="2"/>
        <v>11.65264</v>
      </c>
    </row>
    <row r="32" spans="2:6" ht="15" customHeight="1" x14ac:dyDescent="0.2">
      <c r="B32" s="219" t="s">
        <v>365</v>
      </c>
      <c r="C32" s="57">
        <f>'Section 2 data'!$D$53</f>
        <v>6.7806800000000003</v>
      </c>
      <c r="D32" s="256">
        <f>'Section 2 data'!$E$53</f>
        <v>9.4455400000000012</v>
      </c>
      <c r="E32" s="220">
        <f>'Section 2 data'!$F$53</f>
        <v>8.7162119607676196</v>
      </c>
      <c r="F32" s="257">
        <f t="shared" si="2"/>
        <v>16.226220000000001</v>
      </c>
    </row>
    <row r="33" spans="2:6" ht="15" customHeight="1" x14ac:dyDescent="0.2">
      <c r="B33" s="225" t="s">
        <v>80</v>
      </c>
      <c r="C33" s="259">
        <f>'Section 2 data'!$D$5</f>
        <v>21.131790000000002</v>
      </c>
      <c r="D33" s="259">
        <f>'Section 2 data'!$E$5</f>
        <v>93.152839999999998</v>
      </c>
      <c r="E33" s="245">
        <f>'Section 2 data'!$F$5</f>
        <v>1.5</v>
      </c>
      <c r="F33" s="260">
        <f t="shared" si="2"/>
        <v>114.28462999999999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39" t="s">
        <v>269</v>
      </c>
      <c r="C5" s="39" t="s">
        <v>78</v>
      </c>
      <c r="D5" s="841" t="s">
        <v>79</v>
      </c>
      <c r="E5" s="841"/>
      <c r="F5" s="216" t="s">
        <v>80</v>
      </c>
    </row>
    <row r="6" spans="2:6" ht="30" customHeight="1" x14ac:dyDescent="0.2">
      <c r="B6" s="840"/>
      <c r="C6" s="254" t="s">
        <v>81</v>
      </c>
      <c r="D6" s="254" t="s">
        <v>81</v>
      </c>
      <c r="E6" s="11" t="s">
        <v>82</v>
      </c>
      <c r="F6" s="255" t="s">
        <v>81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366</v>
      </c>
      <c r="C8" s="57">
        <f>'Section 2 data'!$D$58</f>
        <v>0.61836000000000002</v>
      </c>
      <c r="D8" s="256">
        <f>'Section 2 data'!$E$58</f>
        <v>0.17918999999999999</v>
      </c>
      <c r="E8" s="220">
        <f>'Section 2 data'!$F$58</f>
        <v>31.96</v>
      </c>
      <c r="F8" s="257">
        <f>SUM(C8,D8)</f>
        <v>0.79754999999999998</v>
      </c>
    </row>
    <row r="9" spans="2:6" ht="15" customHeight="1" x14ac:dyDescent="0.2">
      <c r="B9" s="221" t="s">
        <v>367</v>
      </c>
      <c r="C9" s="57">
        <f>'Section 2 data'!$D$59</f>
        <v>0.17818999999999999</v>
      </c>
      <c r="D9" s="256">
        <f>'Section 2 data'!$E$59</f>
        <v>0.21636000000000002</v>
      </c>
      <c r="E9" s="220">
        <f>'Section 2 data'!$F$59</f>
        <v>37.85</v>
      </c>
      <c r="F9" s="257">
        <f t="shared" ref="F9:F17" si="0">SUM(C9,D9)</f>
        <v>0.39455000000000001</v>
      </c>
    </row>
    <row r="10" spans="2:6" ht="15" customHeight="1" x14ac:dyDescent="0.2">
      <c r="B10" s="222" t="s">
        <v>368</v>
      </c>
      <c r="C10" s="57">
        <f>'Section 2 data'!$D$60</f>
        <v>0.9368200000000001</v>
      </c>
      <c r="D10" s="256">
        <f>'Section 2 data'!$E$60</f>
        <v>1.28176</v>
      </c>
      <c r="E10" s="220">
        <f>'Section 2 data'!$F$60</f>
        <v>24.71</v>
      </c>
      <c r="F10" s="257">
        <f t="shared" si="0"/>
        <v>2.2185800000000002</v>
      </c>
    </row>
    <row r="11" spans="2:6" ht="15" customHeight="1" x14ac:dyDescent="0.2">
      <c r="B11" s="219" t="s">
        <v>369</v>
      </c>
      <c r="C11" s="57">
        <f>'Section 2 data'!$D$61</f>
        <v>0.68380999999999992</v>
      </c>
      <c r="D11" s="256">
        <f>'Section 2 data'!$E$61</f>
        <v>1.8852800000000001</v>
      </c>
      <c r="E11" s="220">
        <f>'Section 2 data'!$F$61</f>
        <v>19.84</v>
      </c>
      <c r="F11" s="257">
        <f t="shared" si="0"/>
        <v>2.5690900000000001</v>
      </c>
    </row>
    <row r="12" spans="2:6" ht="15" customHeight="1" x14ac:dyDescent="0.2">
      <c r="B12" s="219" t="s">
        <v>370</v>
      </c>
      <c r="C12" s="57">
        <f>'Section 2 data'!$D$62</f>
        <v>1.45126</v>
      </c>
      <c r="D12" s="256">
        <f>'Section 2 data'!$E$62</f>
        <v>3.3459400000000001</v>
      </c>
      <c r="E12" s="220">
        <f>'Section 2 data'!$F$62</f>
        <v>14.45</v>
      </c>
      <c r="F12" s="257">
        <f t="shared" si="0"/>
        <v>4.7972000000000001</v>
      </c>
    </row>
    <row r="13" spans="2:6" ht="15" customHeight="1" x14ac:dyDescent="0.2">
      <c r="B13" s="219" t="s">
        <v>371</v>
      </c>
      <c r="C13" s="57">
        <f>'Section 2 data'!$D$63</f>
        <v>1.83744</v>
      </c>
      <c r="D13" s="256">
        <f>'Section 2 data'!$E$63</f>
        <v>3.37479</v>
      </c>
      <c r="E13" s="220">
        <f>'Section 2 data'!$F$63</f>
        <v>14.76</v>
      </c>
      <c r="F13" s="257">
        <f t="shared" si="0"/>
        <v>5.2122299999999999</v>
      </c>
    </row>
    <row r="14" spans="2:6" ht="15" customHeight="1" x14ac:dyDescent="0.2">
      <c r="B14" s="219" t="s">
        <v>372</v>
      </c>
      <c r="C14" s="57">
        <f>'Section 2 data'!$D$64</f>
        <v>1.6838</v>
      </c>
      <c r="D14" s="256">
        <f>'Section 2 data'!$E$64</f>
        <v>2.17719</v>
      </c>
      <c r="E14" s="220">
        <f>'Section 2 data'!$F$64</f>
        <v>18.170000000000002</v>
      </c>
      <c r="F14" s="257">
        <f t="shared" si="0"/>
        <v>3.8609900000000001</v>
      </c>
    </row>
    <row r="15" spans="2:6" ht="15" customHeight="1" x14ac:dyDescent="0.2">
      <c r="B15" s="219" t="s">
        <v>373</v>
      </c>
      <c r="C15" s="57">
        <f>'Section 2 data'!$D$65</f>
        <v>0.22236</v>
      </c>
      <c r="D15" s="256">
        <f>'Section 2 data'!$E$65</f>
        <v>0.63227999999999995</v>
      </c>
      <c r="E15" s="220">
        <f>'Section 2 data'!$F$65</f>
        <v>28</v>
      </c>
      <c r="F15" s="257">
        <f t="shared" si="0"/>
        <v>0.85463999999999996</v>
      </c>
    </row>
    <row r="16" spans="2:6" ht="15" customHeight="1" x14ac:dyDescent="0.2">
      <c r="B16" s="219" t="s">
        <v>374</v>
      </c>
      <c r="C16" s="57">
        <f>'Section 2 data'!$D$66</f>
        <v>4.981E-2</v>
      </c>
      <c r="D16" s="256">
        <f>'Section 2 data'!$E$66</f>
        <v>4.2290000000000001E-2</v>
      </c>
      <c r="E16" s="220">
        <f>'Section 2 data'!$F$66</f>
        <v>54.21</v>
      </c>
      <c r="F16" s="257">
        <f t="shared" si="0"/>
        <v>9.2100000000000001E-2</v>
      </c>
    </row>
    <row r="17" spans="2:6" ht="15" customHeight="1" x14ac:dyDescent="0.2">
      <c r="B17" s="223" t="s">
        <v>80</v>
      </c>
      <c r="C17" s="73">
        <f>'Section 2 data'!$D$6</f>
        <v>7.6618399999999998</v>
      </c>
      <c r="D17" s="73">
        <f>'Section 2 data'!$E$6</f>
        <v>13.135069999999999</v>
      </c>
      <c r="E17" s="224">
        <f>'Section 2 data'!$F$6</f>
        <v>5.31</v>
      </c>
      <c r="F17" s="258">
        <f t="shared" si="0"/>
        <v>20.796909999999997</v>
      </c>
    </row>
    <row r="18" spans="2:6" ht="15" customHeight="1" x14ac:dyDescent="0.2">
      <c r="B18" s="217" t="s">
        <v>105</v>
      </c>
      <c r="C18" s="218"/>
      <c r="D18" s="218"/>
      <c r="E18" s="218"/>
      <c r="F18" s="218"/>
    </row>
    <row r="19" spans="2:6" ht="15" customHeight="1" x14ac:dyDescent="0.2">
      <c r="B19" s="219" t="s">
        <v>366</v>
      </c>
      <c r="C19" s="57">
        <f>'Section 2 data'!$D$68</f>
        <v>0.44400000000000001</v>
      </c>
      <c r="D19" s="256">
        <f>'Section 2 data'!$E$68</f>
        <v>13.250459999999999</v>
      </c>
      <c r="E19" s="220">
        <f>'Section 2 data'!$F$68</f>
        <v>10.19</v>
      </c>
      <c r="F19" s="257">
        <f t="shared" ref="F19:F28" si="1">SUM(C19,D19)</f>
        <v>13.694459999999999</v>
      </c>
    </row>
    <row r="20" spans="2:6" ht="15" customHeight="1" x14ac:dyDescent="0.2">
      <c r="B20" s="221" t="s">
        <v>367</v>
      </c>
      <c r="C20" s="57">
        <f>'Section 2 data'!$D$69</f>
        <v>0.43995999999999996</v>
      </c>
      <c r="D20" s="256">
        <f>'Section 2 data'!$E$69</f>
        <v>13.2319</v>
      </c>
      <c r="E20" s="220">
        <f>'Section 2 data'!$F$69</f>
        <v>6.32</v>
      </c>
      <c r="F20" s="257">
        <f t="shared" si="1"/>
        <v>13.671859999999999</v>
      </c>
    </row>
    <row r="21" spans="2:6" ht="15" customHeight="1" x14ac:dyDescent="0.2">
      <c r="B21" s="222" t="s">
        <v>368</v>
      </c>
      <c r="C21" s="57">
        <f>'Section 2 data'!$D$70</f>
        <v>0.92037999999999998</v>
      </c>
      <c r="D21" s="256">
        <f>'Section 2 data'!$E$70</f>
        <v>11.459440000000001</v>
      </c>
      <c r="E21" s="220">
        <f>'Section 2 data'!$F$70</f>
        <v>7.18</v>
      </c>
      <c r="F21" s="257">
        <f t="shared" si="1"/>
        <v>12.37982</v>
      </c>
    </row>
    <row r="22" spans="2:6" ht="15" customHeight="1" x14ac:dyDescent="0.2">
      <c r="B22" s="219" t="s">
        <v>369</v>
      </c>
      <c r="C22" s="57">
        <f>'Section 2 data'!$D$71</f>
        <v>1.2947200000000001</v>
      </c>
      <c r="D22" s="256">
        <f>'Section 2 data'!$E$71</f>
        <v>7.3218999999999994</v>
      </c>
      <c r="E22" s="220">
        <f>'Section 2 data'!$F$71</f>
        <v>8.27</v>
      </c>
      <c r="F22" s="257">
        <f t="shared" si="1"/>
        <v>8.6166199999999993</v>
      </c>
    </row>
    <row r="23" spans="2:6" ht="15" customHeight="1" x14ac:dyDescent="0.2">
      <c r="B23" s="219" t="s">
        <v>370</v>
      </c>
      <c r="C23" s="57">
        <f>'Section 2 data'!$D$72</f>
        <v>5.7720600000000006</v>
      </c>
      <c r="D23" s="256">
        <f>'Section 2 data'!$E$72</f>
        <v>11.334350000000001</v>
      </c>
      <c r="E23" s="220">
        <f>'Section 2 data'!$F$72</f>
        <v>6.16</v>
      </c>
      <c r="F23" s="257">
        <f t="shared" si="1"/>
        <v>17.10641</v>
      </c>
    </row>
    <row r="24" spans="2:6" ht="15" customHeight="1" x14ac:dyDescent="0.2">
      <c r="B24" s="219" t="s">
        <v>371</v>
      </c>
      <c r="C24" s="57">
        <f>'Section 2 data'!$D$73</f>
        <v>3.0894400000000002</v>
      </c>
      <c r="D24" s="256">
        <f>'Section 2 data'!$E$73</f>
        <v>7.2948999999999993</v>
      </c>
      <c r="E24" s="220">
        <f>'Section 2 data'!$F$73</f>
        <v>8.57</v>
      </c>
      <c r="F24" s="257">
        <f t="shared" si="1"/>
        <v>10.38434</v>
      </c>
    </row>
    <row r="25" spans="2:6" ht="15" customHeight="1" x14ac:dyDescent="0.2">
      <c r="B25" s="219" t="s">
        <v>372</v>
      </c>
      <c r="C25" s="57">
        <f>'Section 2 data'!$D$74</f>
        <v>1.1696900000000001</v>
      </c>
      <c r="D25" s="256">
        <f>'Section 2 data'!$E$74</f>
        <v>8.9655400000000007</v>
      </c>
      <c r="E25" s="220">
        <f>'Section 2 data'!$F$74</f>
        <v>8.42</v>
      </c>
      <c r="F25" s="257">
        <f t="shared" si="1"/>
        <v>10.13523</v>
      </c>
    </row>
    <row r="26" spans="2:6" ht="15" customHeight="1" x14ac:dyDescent="0.2">
      <c r="B26" s="219" t="s">
        <v>373</v>
      </c>
      <c r="C26" s="57">
        <f>'Section 2 data'!$D$75</f>
        <v>0.25502000000000002</v>
      </c>
      <c r="D26" s="256">
        <f>'Section 2 data'!$E$75</f>
        <v>5.1941199999999998</v>
      </c>
      <c r="E26" s="220">
        <f>'Section 2 data'!$F$75</f>
        <v>11.46</v>
      </c>
      <c r="F26" s="257">
        <f t="shared" si="1"/>
        <v>5.4491399999999999</v>
      </c>
    </row>
    <row r="27" spans="2:6" ht="15" customHeight="1" x14ac:dyDescent="0.2">
      <c r="B27" s="219" t="s">
        <v>374</v>
      </c>
      <c r="C27" s="57">
        <f>'Section 2 data'!$D$76</f>
        <v>8.4709999999999994E-2</v>
      </c>
      <c r="D27" s="256">
        <f>'Section 2 data'!$E$76</f>
        <v>1.8705699999999998</v>
      </c>
      <c r="E27" s="220">
        <f>'Section 2 data'!$F$76</f>
        <v>21.68</v>
      </c>
      <c r="F27" s="257">
        <f t="shared" si="1"/>
        <v>1.9552799999999999</v>
      </c>
    </row>
    <row r="28" spans="2:6" ht="15" customHeight="1" x14ac:dyDescent="0.2">
      <c r="B28" s="223" t="s">
        <v>80</v>
      </c>
      <c r="C28" s="73">
        <f>'Section 2 data'!$D$7</f>
        <v>13.469959999999999</v>
      </c>
      <c r="D28" s="73">
        <f>'Section 2 data'!$E$7</f>
        <v>79.923190000000005</v>
      </c>
      <c r="E28" s="224">
        <f>'Section 2 data'!$F$7</f>
        <v>1.91</v>
      </c>
      <c r="F28" s="258">
        <f t="shared" si="1"/>
        <v>93.393150000000006</v>
      </c>
    </row>
    <row r="29" spans="2:6" ht="15" customHeight="1" x14ac:dyDescent="0.2">
      <c r="B29" s="217" t="s">
        <v>106</v>
      </c>
      <c r="C29" s="218"/>
      <c r="D29" s="218"/>
      <c r="E29" s="218"/>
      <c r="F29" s="218"/>
    </row>
    <row r="30" spans="2:6" ht="15" customHeight="1" x14ac:dyDescent="0.2">
      <c r="B30" s="219" t="s">
        <v>366</v>
      </c>
      <c r="C30" s="57">
        <f>'Section 2 data'!$D$78</f>
        <v>1.0623499999999999</v>
      </c>
      <c r="D30" s="256">
        <f>'Section 2 data'!$E$78</f>
        <v>13.46782</v>
      </c>
      <c r="E30" s="220">
        <f>'Section 2 data'!$F$78</f>
        <v>10.08</v>
      </c>
      <c r="F30" s="257">
        <f t="shared" ref="F30:F39" si="2">SUM(C30,D30)</f>
        <v>14.53017</v>
      </c>
    </row>
    <row r="31" spans="2:6" ht="15" customHeight="1" x14ac:dyDescent="0.2">
      <c r="B31" s="221" t="s">
        <v>367</v>
      </c>
      <c r="C31" s="57">
        <f>'Section 2 data'!$D$79</f>
        <v>0.61814000000000002</v>
      </c>
      <c r="D31" s="256">
        <f>'Section 2 data'!$E$79</f>
        <v>13.492239999999999</v>
      </c>
      <c r="E31" s="220">
        <f>'Section 2 data'!$F$79</f>
        <v>6.26</v>
      </c>
      <c r="F31" s="257">
        <f t="shared" si="2"/>
        <v>14.110379999999999</v>
      </c>
    </row>
    <row r="32" spans="2:6" ht="15" customHeight="1" x14ac:dyDescent="0.2">
      <c r="B32" s="222" t="s">
        <v>368</v>
      </c>
      <c r="C32" s="57">
        <f>'Section 2 data'!$D$80</f>
        <v>1.8572</v>
      </c>
      <c r="D32" s="256">
        <f>'Section 2 data'!$E$80</f>
        <v>12.78205</v>
      </c>
      <c r="E32" s="220">
        <f>'Section 2 data'!$F$80</f>
        <v>6.86</v>
      </c>
      <c r="F32" s="257">
        <f t="shared" si="2"/>
        <v>14.639250000000001</v>
      </c>
    </row>
    <row r="33" spans="2:6" ht="15" customHeight="1" x14ac:dyDescent="0.2">
      <c r="B33" s="219" t="s">
        <v>369</v>
      </c>
      <c r="C33" s="57">
        <f>'Section 2 data'!$D$81</f>
        <v>1.9785299999999999</v>
      </c>
      <c r="D33" s="256">
        <f>'Section 2 data'!$E$81</f>
        <v>9.2618399999999994</v>
      </c>
      <c r="E33" s="220">
        <f>'Section 2 data'!$F$81</f>
        <v>7.71</v>
      </c>
      <c r="F33" s="257">
        <f t="shared" si="2"/>
        <v>11.240369999999999</v>
      </c>
    </row>
    <row r="34" spans="2:6" ht="15" customHeight="1" x14ac:dyDescent="0.2">
      <c r="B34" s="219" t="s">
        <v>370</v>
      </c>
      <c r="C34" s="57">
        <f>'Section 2 data'!$D$82</f>
        <v>7.2233100000000006</v>
      </c>
      <c r="D34" s="256">
        <f>'Section 2 data'!$E$82</f>
        <v>14.776129999999998</v>
      </c>
      <c r="E34" s="220">
        <f>'Section 2 data'!$F$82</f>
        <v>5.67</v>
      </c>
      <c r="F34" s="257">
        <f t="shared" si="2"/>
        <v>21.99944</v>
      </c>
    </row>
    <row r="35" spans="2:6" ht="15" customHeight="1" x14ac:dyDescent="0.2">
      <c r="B35" s="219" t="s">
        <v>371</v>
      </c>
      <c r="C35" s="57">
        <f>'Section 2 data'!$D$83</f>
        <v>4.9268799999999997</v>
      </c>
      <c r="D35" s="256">
        <f>'Section 2 data'!$E$83</f>
        <v>10.755090000000001</v>
      </c>
      <c r="E35" s="220">
        <f>'Section 2 data'!$F$83</f>
        <v>7.48</v>
      </c>
      <c r="F35" s="257">
        <f t="shared" si="2"/>
        <v>15.68197</v>
      </c>
    </row>
    <row r="36" spans="2:6" ht="15" customHeight="1" x14ac:dyDescent="0.2">
      <c r="B36" s="219" t="s">
        <v>372</v>
      </c>
      <c r="C36" s="57">
        <f>'Section 2 data'!$D$84</f>
        <v>2.8534800000000002</v>
      </c>
      <c r="D36" s="256">
        <f>'Section 2 data'!$E$84</f>
        <v>10.85435</v>
      </c>
      <c r="E36" s="220">
        <f>'Section 2 data'!$F$84</f>
        <v>7.69</v>
      </c>
      <c r="F36" s="257">
        <f t="shared" si="2"/>
        <v>13.707830000000001</v>
      </c>
    </row>
    <row r="37" spans="2:6" ht="15" customHeight="1" x14ac:dyDescent="0.2">
      <c r="B37" s="219" t="s">
        <v>373</v>
      </c>
      <c r="C37" s="57">
        <f>'Section 2 data'!$D$85</f>
        <v>0.47737999999999997</v>
      </c>
      <c r="D37" s="256">
        <f>'Section 2 data'!$E$85</f>
        <v>5.8431199999999999</v>
      </c>
      <c r="E37" s="220">
        <f>'Section 2 data'!$F$85</f>
        <v>10.56</v>
      </c>
      <c r="F37" s="257">
        <f t="shared" si="2"/>
        <v>6.3205</v>
      </c>
    </row>
    <row r="38" spans="2:6" ht="15" customHeight="1" x14ac:dyDescent="0.2">
      <c r="B38" s="219" t="s">
        <v>374</v>
      </c>
      <c r="C38" s="57">
        <f>'Section 2 data'!$D$86</f>
        <v>0.13452</v>
      </c>
      <c r="D38" s="256">
        <f>'Section 2 data'!$E$86</f>
        <v>1.9202000000000001</v>
      </c>
      <c r="E38" s="220">
        <f>'Section 2 data'!$F$86</f>
        <v>21.3</v>
      </c>
      <c r="F38" s="257">
        <f t="shared" si="2"/>
        <v>2.0547200000000001</v>
      </c>
    </row>
    <row r="39" spans="2:6" ht="15" customHeight="1" x14ac:dyDescent="0.2">
      <c r="B39" s="225" t="s">
        <v>80</v>
      </c>
      <c r="C39" s="259">
        <f>'Section 2 data'!$D$5</f>
        <v>21.131790000000002</v>
      </c>
      <c r="D39" s="259">
        <f>'Section 2 data'!$E$5</f>
        <v>93.152839999999998</v>
      </c>
      <c r="E39" s="227">
        <f>'Section 2 data'!$F$5</f>
        <v>1.5</v>
      </c>
      <c r="F39" s="260">
        <f t="shared" si="2"/>
        <v>114.28462999999999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/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36" t="s">
        <v>76</v>
      </c>
      <c r="C5" s="14" t="s">
        <v>78</v>
      </c>
      <c r="D5" s="842" t="s">
        <v>79</v>
      </c>
      <c r="E5" s="843"/>
      <c r="F5" s="15" t="s">
        <v>80</v>
      </c>
    </row>
    <row r="6" spans="2:6" ht="30" customHeight="1" x14ac:dyDescent="0.2">
      <c r="B6" s="837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15" customHeight="1" x14ac:dyDescent="0.2">
      <c r="B7" s="250" t="str">
        <f>Index!$B$4</f>
        <v>Solent and South Downs</v>
      </c>
      <c r="C7" s="251">
        <f>'Section 2 data'!$D$91</f>
        <v>0.54664999999999997</v>
      </c>
      <c r="D7" s="251">
        <f>'Section 2 data'!$E$91</f>
        <v>0.54794000000000009</v>
      </c>
      <c r="E7" s="252">
        <f>'Section 2 data'!$F$91</f>
        <v>37.29</v>
      </c>
      <c r="F7" s="253">
        <f>SUM(C7,D7)</f>
        <v>1.0945900000000002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754</v>
      </c>
    </row>
    <row r="5" spans="2:4" ht="30" customHeight="1" x14ac:dyDescent="0.2">
      <c r="B5" s="833"/>
      <c r="C5" s="40" t="s">
        <v>676</v>
      </c>
      <c r="D5" s="229" t="s">
        <v>677</v>
      </c>
    </row>
    <row r="6" spans="2:4" ht="30" customHeight="1" x14ac:dyDescent="0.2">
      <c r="B6" s="834"/>
      <c r="C6" s="844" t="s">
        <v>81</v>
      </c>
      <c r="D6" s="845"/>
    </row>
    <row r="7" spans="2:4" ht="15" customHeight="1" x14ac:dyDescent="0.2">
      <c r="B7" s="200" t="str">
        <f>Index!$B$4</f>
        <v>Solent and South Downs</v>
      </c>
      <c r="C7" s="201"/>
      <c r="D7" s="201"/>
    </row>
    <row r="8" spans="2:4" ht="15" customHeight="1" x14ac:dyDescent="0.2">
      <c r="B8" s="133" t="s">
        <v>19</v>
      </c>
      <c r="C8" s="60">
        <f>'Section 2 data'!$H$96</f>
        <v>88.97877141612264</v>
      </c>
      <c r="D8" s="505">
        <f>'Section 2 data'!$H$7</f>
        <v>93.393150000000006</v>
      </c>
    </row>
    <row r="9" spans="2:4" ht="15" customHeight="1" x14ac:dyDescent="0.2">
      <c r="B9" s="506" t="s">
        <v>20</v>
      </c>
      <c r="C9" s="62">
        <f>'Section 2 data'!$H$97</f>
        <v>25.320745733499109</v>
      </c>
      <c r="D9" s="507">
        <f>'Section 2 data'!$H$6</f>
        <v>20.796909999999997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3" t="s">
        <v>687</v>
      </c>
      <c r="C3" s="784"/>
      <c r="D3" s="784"/>
      <c r="E3" s="784"/>
      <c r="F3" s="784"/>
      <c r="G3" s="784"/>
      <c r="H3" s="784"/>
    </row>
    <row r="4" spans="1:19" x14ac:dyDescent="0.2">
      <c r="A4" s="149"/>
      <c r="B4" s="283"/>
      <c r="C4" s="283" t="s">
        <v>609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4605.9610000000002</v>
      </c>
      <c r="E5" s="431">
        <v>18500.07</v>
      </c>
      <c r="F5" s="436">
        <v>2.95</v>
      </c>
      <c r="G5" s="443">
        <f>E5*F5/100</f>
        <v>545.75206500000002</v>
      </c>
      <c r="H5" s="444">
        <f>SUM(D5,E5)</f>
        <v>23106.030999999999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1374.81</v>
      </c>
      <c r="E6" s="431">
        <v>2884.9929999999999</v>
      </c>
      <c r="F6" s="436">
        <v>6.44</v>
      </c>
      <c r="G6" s="443">
        <f t="shared" ref="G6:G26" si="0">E6*F6/100</f>
        <v>185.79354920000003</v>
      </c>
      <c r="H6" s="444">
        <f>SUM(D6,E6)</f>
        <v>4259.8029999999999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3231.15</v>
      </c>
      <c r="E7" s="431">
        <v>15602.014999999999</v>
      </c>
      <c r="F7" s="436">
        <v>3.39</v>
      </c>
      <c r="G7" s="443">
        <f>E7*F7/100</f>
        <v>528.90830849999998</v>
      </c>
      <c r="H7" s="444">
        <f>SUM(D7,E7)</f>
        <v>18833.165000000001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8.0459999999999994</v>
      </c>
      <c r="E8" s="433">
        <v>14.096</v>
      </c>
      <c r="F8" s="436">
        <v>65.540000000000006</v>
      </c>
      <c r="G8" s="443">
        <f t="shared" si="0"/>
        <v>9.2385184000000002</v>
      </c>
      <c r="H8" s="444">
        <f>SUM(D8,E8)</f>
        <v>22.141999999999999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469.39699999999999</v>
      </c>
      <c r="E9" s="433">
        <v>894.053</v>
      </c>
      <c r="F9" s="436">
        <v>16.46</v>
      </c>
      <c r="G9" s="443">
        <f t="shared" si="0"/>
        <v>147.16112380000001</v>
      </c>
      <c r="H9" s="444">
        <f t="shared" ref="H9:H26" si="1">SUM(D9,E9)</f>
        <v>1363.45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339.54500000000002</v>
      </c>
      <c r="E10" s="433">
        <v>230.977</v>
      </c>
      <c r="F10" s="436">
        <v>31</v>
      </c>
      <c r="G10" s="443">
        <f t="shared" si="0"/>
        <v>71.602869999999996</v>
      </c>
      <c r="H10" s="444">
        <f t="shared" si="1"/>
        <v>570.52200000000005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77.991</v>
      </c>
      <c r="E11" s="433">
        <v>337.91</v>
      </c>
      <c r="F11" s="436">
        <v>19.75</v>
      </c>
      <c r="G11" s="443">
        <f t="shared" si="0"/>
        <v>66.737225000000009</v>
      </c>
      <c r="H11" s="444">
        <f t="shared" si="1"/>
        <v>415.90100000000001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43.689</v>
      </c>
      <c r="E12" s="433">
        <v>364.85899999999998</v>
      </c>
      <c r="F12" s="436">
        <v>19.63</v>
      </c>
      <c r="G12" s="443">
        <f t="shared" si="0"/>
        <v>71.621821699999998</v>
      </c>
      <c r="H12" s="444">
        <f t="shared" si="1"/>
        <v>408.548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259.99900000000002</v>
      </c>
      <c r="E13" s="433">
        <v>521.05799999999999</v>
      </c>
      <c r="F13" s="436">
        <v>20.64</v>
      </c>
      <c r="G13" s="443">
        <f t="shared" si="0"/>
        <v>107.5463712</v>
      </c>
      <c r="H13" s="444">
        <f t="shared" si="1"/>
        <v>781.05700000000002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3.3319999999999999</v>
      </c>
      <c r="E14" s="433">
        <v>9.0730000000000004</v>
      </c>
      <c r="F14" s="436">
        <v>100.55</v>
      </c>
      <c r="G14" s="443">
        <f t="shared" si="0"/>
        <v>9.1229015000000011</v>
      </c>
      <c r="H14" s="444">
        <f t="shared" si="1"/>
        <v>12.405000000000001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172.81200000000001</v>
      </c>
      <c r="E15" s="433">
        <v>509.87200000000001</v>
      </c>
      <c r="F15" s="436">
        <v>18.57</v>
      </c>
      <c r="G15" s="443">
        <f t="shared" si="0"/>
        <v>94.683230400000014</v>
      </c>
      <c r="H15" s="444">
        <f t="shared" si="1"/>
        <v>682.68399999999997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1465.4169999999999</v>
      </c>
      <c r="E16" s="433">
        <v>5098.5339999999997</v>
      </c>
      <c r="F16" s="436">
        <v>8.1999999999999993</v>
      </c>
      <c r="G16" s="443">
        <f t="shared" si="0"/>
        <v>418.07978799999995</v>
      </c>
      <c r="H16" s="444">
        <f t="shared" si="1"/>
        <v>6563.9509999999991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1392.991</v>
      </c>
      <c r="E17" s="433">
        <v>1823.0619999999999</v>
      </c>
      <c r="F17" s="436">
        <v>12.77</v>
      </c>
      <c r="G17" s="443">
        <f t="shared" si="0"/>
        <v>232.8050174</v>
      </c>
      <c r="H17" s="444">
        <f t="shared" si="1"/>
        <v>3216.0529999999999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6.8979999999999997</v>
      </c>
      <c r="E18" s="433">
        <v>402.68099999999998</v>
      </c>
      <c r="F18" s="436">
        <v>20.89</v>
      </c>
      <c r="G18" s="443">
        <f t="shared" si="0"/>
        <v>84.120060900000013</v>
      </c>
      <c r="H18" s="444">
        <f t="shared" si="1"/>
        <v>409.57900000000001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40.350999999999999</v>
      </c>
      <c r="E19" s="433">
        <v>2659.6419999999998</v>
      </c>
      <c r="F19" s="436">
        <v>9.86</v>
      </c>
      <c r="G19" s="443">
        <f t="shared" si="0"/>
        <v>262.24070119999999</v>
      </c>
      <c r="H19" s="444">
        <f t="shared" si="1"/>
        <v>2699.9929999999999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75.997</v>
      </c>
      <c r="E20" s="433">
        <v>1260.653</v>
      </c>
      <c r="F20" s="436">
        <v>9.8000000000000007</v>
      </c>
      <c r="G20" s="443">
        <f t="shared" si="0"/>
        <v>123.543994</v>
      </c>
      <c r="H20" s="444">
        <f t="shared" si="1"/>
        <v>1336.65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27.167999999999999</v>
      </c>
      <c r="E21" s="433">
        <v>874.14400000000001</v>
      </c>
      <c r="F21" s="436">
        <v>15.92</v>
      </c>
      <c r="G21" s="443">
        <f t="shared" si="0"/>
        <v>139.16372480000001</v>
      </c>
      <c r="H21" s="444">
        <f t="shared" si="1"/>
        <v>901.31200000000001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2.7959999999999998</v>
      </c>
      <c r="E22" s="433">
        <v>832.71</v>
      </c>
      <c r="F22" s="436">
        <v>9.42</v>
      </c>
      <c r="G22" s="443">
        <f t="shared" si="0"/>
        <v>78.441282000000001</v>
      </c>
      <c r="H22" s="444">
        <f t="shared" si="1"/>
        <v>835.50600000000009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275.33</v>
      </c>
      <c r="F23" s="436">
        <v>16.41</v>
      </c>
      <c r="G23" s="443">
        <f t="shared" si="0"/>
        <v>45.181652999999997</v>
      </c>
      <c r="H23" s="444">
        <f t="shared" si="1"/>
        <v>275.33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13.731999999999999</v>
      </c>
      <c r="E24" s="433">
        <v>496.09</v>
      </c>
      <c r="F24" s="436">
        <v>22.26</v>
      </c>
      <c r="G24" s="443">
        <f t="shared" si="0"/>
        <v>110.42963400000001</v>
      </c>
      <c r="H24" s="444">
        <f t="shared" si="1"/>
        <v>509.822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0</v>
      </c>
      <c r="E25" s="433">
        <v>481.34800000000001</v>
      </c>
      <c r="F25" s="436">
        <v>24.22</v>
      </c>
      <c r="G25" s="443">
        <f t="shared" si="0"/>
        <v>116.5824856</v>
      </c>
      <c r="H25" s="444">
        <f t="shared" si="1"/>
        <v>481.34800000000001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205.79900000000001</v>
      </c>
      <c r="E26" s="437">
        <v>1445.2729999999999</v>
      </c>
      <c r="F26" s="435">
        <v>12.47</v>
      </c>
      <c r="G26" s="333">
        <f t="shared" si="0"/>
        <v>180.22554309999998</v>
      </c>
      <c r="H26" s="341">
        <f t="shared" si="1"/>
        <v>1651.0719999999999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s="24" customFormat="1" x14ac:dyDescent="0.2">
      <c r="B29" s="783" t="s">
        <v>687</v>
      </c>
      <c r="C29" s="784"/>
      <c r="D29" s="784"/>
      <c r="E29" s="784"/>
      <c r="F29" s="784"/>
      <c r="G29" s="784"/>
      <c r="H29" s="784"/>
    </row>
    <row r="30" spans="1:10" s="24" customFormat="1" x14ac:dyDescent="0.2">
      <c r="B30" s="283"/>
      <c r="C30" s="283" t="s">
        <v>685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0" s="23" customFormat="1" x14ac:dyDescent="0.2">
      <c r="B31" s="438" t="s">
        <v>92</v>
      </c>
      <c r="C31" s="428" t="s">
        <v>119</v>
      </c>
      <c r="D31" s="429"/>
      <c r="E31" s="431"/>
      <c r="F31" s="436"/>
      <c r="G31" s="443">
        <f>E31*F31/100</f>
        <v>0</v>
      </c>
      <c r="H31" s="444">
        <f>SUM(D31,E31)</f>
        <v>0</v>
      </c>
    </row>
    <row r="32" spans="1:10" s="23" customFormat="1" x14ac:dyDescent="0.2">
      <c r="B32" s="438"/>
      <c r="C32" s="428" t="s">
        <v>120</v>
      </c>
      <c r="D32" s="429"/>
      <c r="E32" s="431"/>
      <c r="F32" s="436"/>
      <c r="G32" s="443">
        <f t="shared" ref="G32:G37" si="2">E32*F32/100</f>
        <v>0</v>
      </c>
      <c r="H32" s="444">
        <f t="shared" ref="H32:H37" si="3">SUM(D32,E32)</f>
        <v>0</v>
      </c>
    </row>
    <row r="33" spans="2:8" s="23" customFormat="1" x14ac:dyDescent="0.2">
      <c r="B33" s="438"/>
      <c r="C33" s="428" t="s">
        <v>121</v>
      </c>
      <c r="D33" s="429"/>
      <c r="E33" s="431"/>
      <c r="F33" s="436"/>
      <c r="G33" s="443">
        <f t="shared" si="2"/>
        <v>0</v>
      </c>
      <c r="H33" s="444">
        <f t="shared" si="3"/>
        <v>0</v>
      </c>
    </row>
    <row r="34" spans="2:8" s="23" customFormat="1" x14ac:dyDescent="0.2">
      <c r="B34" s="438"/>
      <c r="C34" s="428" t="s">
        <v>122</v>
      </c>
      <c r="D34" s="429"/>
      <c r="E34" s="431"/>
      <c r="F34" s="436"/>
      <c r="G34" s="443">
        <f t="shared" si="2"/>
        <v>0</v>
      </c>
      <c r="H34" s="444">
        <f t="shared" si="3"/>
        <v>0</v>
      </c>
    </row>
    <row r="35" spans="2:8" s="23" customFormat="1" x14ac:dyDescent="0.2">
      <c r="B35" s="438"/>
      <c r="C35" s="428" t="s">
        <v>123</v>
      </c>
      <c r="D35" s="429"/>
      <c r="E35" s="431"/>
      <c r="F35" s="436"/>
      <c r="G35" s="443">
        <f t="shared" si="2"/>
        <v>0</v>
      </c>
      <c r="H35" s="444">
        <f t="shared" si="3"/>
        <v>0</v>
      </c>
    </row>
    <row r="36" spans="2:8" s="23" customFormat="1" x14ac:dyDescent="0.2">
      <c r="B36" s="438"/>
      <c r="C36" s="428" t="s">
        <v>124</v>
      </c>
      <c r="D36" s="429"/>
      <c r="E36" s="431"/>
      <c r="F36" s="436"/>
      <c r="G36" s="443">
        <f t="shared" si="2"/>
        <v>0</v>
      </c>
      <c r="H36" s="444">
        <f t="shared" si="3"/>
        <v>0</v>
      </c>
    </row>
    <row r="37" spans="2:8" s="23" customFormat="1" x14ac:dyDescent="0.2">
      <c r="B37" s="438"/>
      <c r="C37" s="428" t="s">
        <v>125</v>
      </c>
      <c r="D37" s="429"/>
      <c r="E37" s="431"/>
      <c r="F37" s="436"/>
      <c r="G37" s="443">
        <f t="shared" si="2"/>
        <v>0</v>
      </c>
      <c r="H37" s="444">
        <f t="shared" si="3"/>
        <v>0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/>
      <c r="E39" s="431"/>
      <c r="F39" s="436"/>
      <c r="G39" s="443">
        <f>E39*F39/100</f>
        <v>0</v>
      </c>
      <c r="H39" s="444">
        <f>SUM(D39,E39)</f>
        <v>0</v>
      </c>
    </row>
    <row r="40" spans="2:8" s="23" customFormat="1" x14ac:dyDescent="0.2">
      <c r="B40" s="438"/>
      <c r="C40" s="428" t="s">
        <v>120</v>
      </c>
      <c r="D40" s="429"/>
      <c r="E40" s="431"/>
      <c r="F40" s="436"/>
      <c r="G40" s="443">
        <f t="shared" ref="G40:G45" si="4">E40*F40/100</f>
        <v>0</v>
      </c>
      <c r="H40" s="444">
        <f t="shared" ref="H40:H45" si="5">SUM(D40,E40)</f>
        <v>0</v>
      </c>
    </row>
    <row r="41" spans="2:8" s="23" customFormat="1" x14ac:dyDescent="0.2">
      <c r="B41" s="438"/>
      <c r="C41" s="428" t="s">
        <v>121</v>
      </c>
      <c r="D41" s="429"/>
      <c r="E41" s="431"/>
      <c r="F41" s="436"/>
      <c r="G41" s="443">
        <f t="shared" si="4"/>
        <v>0</v>
      </c>
      <c r="H41" s="444">
        <f t="shared" si="5"/>
        <v>0</v>
      </c>
    </row>
    <row r="42" spans="2:8" s="23" customFormat="1" x14ac:dyDescent="0.2">
      <c r="B42" s="438"/>
      <c r="C42" s="428" t="s">
        <v>122</v>
      </c>
      <c r="D42" s="429"/>
      <c r="E42" s="431"/>
      <c r="F42" s="436"/>
      <c r="G42" s="443">
        <f t="shared" si="4"/>
        <v>0</v>
      </c>
      <c r="H42" s="444">
        <f t="shared" si="5"/>
        <v>0</v>
      </c>
    </row>
    <row r="43" spans="2:8" s="23" customFormat="1" x14ac:dyDescent="0.2">
      <c r="B43" s="438"/>
      <c r="C43" s="428" t="s">
        <v>123</v>
      </c>
      <c r="D43" s="429"/>
      <c r="E43" s="431"/>
      <c r="F43" s="436"/>
      <c r="G43" s="443">
        <f t="shared" si="4"/>
        <v>0</v>
      </c>
      <c r="H43" s="444">
        <f t="shared" si="5"/>
        <v>0</v>
      </c>
    </row>
    <row r="44" spans="2:8" s="23" customFormat="1" x14ac:dyDescent="0.2">
      <c r="B44" s="438"/>
      <c r="C44" s="428" t="s">
        <v>124</v>
      </c>
      <c r="D44" s="429"/>
      <c r="E44" s="431"/>
      <c r="F44" s="436"/>
      <c r="G44" s="443">
        <f t="shared" si="4"/>
        <v>0</v>
      </c>
      <c r="H44" s="444">
        <f t="shared" si="5"/>
        <v>0</v>
      </c>
    </row>
    <row r="45" spans="2:8" s="23" customFormat="1" x14ac:dyDescent="0.2">
      <c r="B45" s="438"/>
      <c r="C45" s="428" t="s">
        <v>125</v>
      </c>
      <c r="D45" s="429"/>
      <c r="E45" s="431"/>
      <c r="F45" s="436"/>
      <c r="G45" s="443">
        <f t="shared" si="4"/>
        <v>0</v>
      </c>
      <c r="H45" s="444">
        <f t="shared" si="5"/>
        <v>0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/>
      <c r="E47" s="431"/>
      <c r="F47" s="436"/>
      <c r="G47" s="443">
        <f>E47*F47/100</f>
        <v>0</v>
      </c>
      <c r="H47" s="444">
        <f>SUM(D47,E47)</f>
        <v>0</v>
      </c>
    </row>
    <row r="48" spans="2:8" s="23" customFormat="1" x14ac:dyDescent="0.2">
      <c r="B48" s="438"/>
      <c r="C48" s="428" t="s">
        <v>120</v>
      </c>
      <c r="D48" s="429"/>
      <c r="E48" s="431"/>
      <c r="F48" s="436"/>
      <c r="G48" s="443">
        <f t="shared" ref="G48:G53" si="6">E48*F48/100</f>
        <v>0</v>
      </c>
      <c r="H48" s="444">
        <f t="shared" ref="H48:H53" si="7">SUM(D48,E48)</f>
        <v>0</v>
      </c>
    </row>
    <row r="49" spans="2:8" s="23" customFormat="1" x14ac:dyDescent="0.2">
      <c r="B49" s="438"/>
      <c r="C49" s="428" t="s">
        <v>121</v>
      </c>
      <c r="D49" s="429"/>
      <c r="E49" s="431"/>
      <c r="F49" s="436"/>
      <c r="G49" s="443">
        <f t="shared" si="6"/>
        <v>0</v>
      </c>
      <c r="H49" s="444">
        <f t="shared" si="7"/>
        <v>0</v>
      </c>
    </row>
    <row r="50" spans="2:8" s="23" customFormat="1" x14ac:dyDescent="0.2">
      <c r="B50" s="438"/>
      <c r="C50" s="428" t="s">
        <v>122</v>
      </c>
      <c r="D50" s="429"/>
      <c r="E50" s="431"/>
      <c r="F50" s="436"/>
      <c r="G50" s="443">
        <f t="shared" si="6"/>
        <v>0</v>
      </c>
      <c r="H50" s="444">
        <f t="shared" si="7"/>
        <v>0</v>
      </c>
    </row>
    <row r="51" spans="2:8" s="23" customFormat="1" x14ac:dyDescent="0.2">
      <c r="B51" s="438"/>
      <c r="C51" s="428" t="s">
        <v>123</v>
      </c>
      <c r="D51" s="429"/>
      <c r="E51" s="431"/>
      <c r="F51" s="436"/>
      <c r="G51" s="443">
        <f t="shared" si="6"/>
        <v>0</v>
      </c>
      <c r="H51" s="444">
        <f t="shared" si="7"/>
        <v>0</v>
      </c>
    </row>
    <row r="52" spans="2:8" s="23" customFormat="1" x14ac:dyDescent="0.2">
      <c r="B52" s="438"/>
      <c r="C52" s="428" t="s">
        <v>124</v>
      </c>
      <c r="D52" s="429"/>
      <c r="E52" s="431"/>
      <c r="F52" s="436"/>
      <c r="G52" s="443">
        <f t="shared" si="6"/>
        <v>0</v>
      </c>
      <c r="H52" s="444">
        <f t="shared" si="7"/>
        <v>0</v>
      </c>
    </row>
    <row r="53" spans="2:8" s="23" customFormat="1" ht="13.5" thickBot="1" x14ac:dyDescent="0.25">
      <c r="B53" s="294"/>
      <c r="C53" s="434" t="s">
        <v>125</v>
      </c>
      <c r="D53" s="437"/>
      <c r="E53" s="437"/>
      <c r="F53" s="435"/>
      <c r="G53" s="333">
        <f t="shared" si="6"/>
        <v>0</v>
      </c>
      <c r="H53" s="341">
        <f t="shared" si="7"/>
        <v>0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3" t="s">
        <v>687</v>
      </c>
      <c r="C56" s="784"/>
      <c r="D56" s="784"/>
      <c r="E56" s="784"/>
      <c r="F56" s="784"/>
      <c r="G56" s="784"/>
      <c r="H56" s="784"/>
    </row>
    <row r="57" spans="2:8" s="23" customFormat="1" ht="25.5" x14ac:dyDescent="0.2">
      <c r="B57" s="283"/>
      <c r="C57" s="530" t="s">
        <v>686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486</v>
      </c>
    </row>
    <row r="58" spans="2:8" s="23" customFormat="1" x14ac:dyDescent="0.2">
      <c r="B58" s="438" t="s">
        <v>92</v>
      </c>
      <c r="C58" s="428" t="s">
        <v>127</v>
      </c>
      <c r="D58" s="429"/>
      <c r="E58" s="431"/>
      <c r="F58" s="436"/>
      <c r="G58" s="443">
        <f>E58*F58/100</f>
        <v>0</v>
      </c>
      <c r="H58" s="444">
        <f t="shared" ref="H58:H86" si="8">SUM(D58,E58)</f>
        <v>0</v>
      </c>
    </row>
    <row r="59" spans="2:8" s="23" customFormat="1" x14ac:dyDescent="0.2">
      <c r="B59" s="438"/>
      <c r="C59" s="428" t="s">
        <v>128</v>
      </c>
      <c r="D59" s="429"/>
      <c r="E59" s="431"/>
      <c r="F59" s="436"/>
      <c r="G59" s="443">
        <f t="shared" ref="G59:G66" si="9">E59*F59/100</f>
        <v>0</v>
      </c>
      <c r="H59" s="444">
        <f t="shared" si="8"/>
        <v>0</v>
      </c>
    </row>
    <row r="60" spans="2:8" s="23" customFormat="1" x14ac:dyDescent="0.2">
      <c r="B60" s="438"/>
      <c r="C60" s="428" t="s">
        <v>129</v>
      </c>
      <c r="D60" s="429"/>
      <c r="E60" s="431"/>
      <c r="F60" s="436"/>
      <c r="G60" s="443">
        <f t="shared" si="9"/>
        <v>0</v>
      </c>
      <c r="H60" s="444">
        <f t="shared" si="8"/>
        <v>0</v>
      </c>
    </row>
    <row r="61" spans="2:8" s="23" customFormat="1" x14ac:dyDescent="0.2">
      <c r="B61" s="438"/>
      <c r="C61" s="428" t="s">
        <v>130</v>
      </c>
      <c r="D61" s="429"/>
      <c r="E61" s="431"/>
      <c r="F61" s="436"/>
      <c r="G61" s="443">
        <f t="shared" si="9"/>
        <v>0</v>
      </c>
      <c r="H61" s="444">
        <f t="shared" si="8"/>
        <v>0</v>
      </c>
    </row>
    <row r="62" spans="2:8" s="23" customFormat="1" x14ac:dyDescent="0.2">
      <c r="B62" s="438"/>
      <c r="C62" s="428" t="s">
        <v>131</v>
      </c>
      <c r="D62" s="429"/>
      <c r="E62" s="431"/>
      <c r="F62" s="436"/>
      <c r="G62" s="443">
        <f t="shared" si="9"/>
        <v>0</v>
      </c>
      <c r="H62" s="444">
        <f t="shared" si="8"/>
        <v>0</v>
      </c>
    </row>
    <row r="63" spans="2:8" s="23" customFormat="1" x14ac:dyDescent="0.2">
      <c r="B63" s="438"/>
      <c r="C63" s="428" t="s">
        <v>132</v>
      </c>
      <c r="D63" s="429"/>
      <c r="E63" s="431"/>
      <c r="F63" s="436"/>
      <c r="G63" s="443">
        <f t="shared" si="9"/>
        <v>0</v>
      </c>
      <c r="H63" s="444">
        <f t="shared" si="8"/>
        <v>0</v>
      </c>
    </row>
    <row r="64" spans="2:8" s="23" customFormat="1" x14ac:dyDescent="0.2">
      <c r="B64" s="438"/>
      <c r="C64" s="428" t="s">
        <v>133</v>
      </c>
      <c r="D64" s="429"/>
      <c r="E64" s="431"/>
      <c r="F64" s="436"/>
      <c r="G64" s="443">
        <f t="shared" si="9"/>
        <v>0</v>
      </c>
      <c r="H64" s="444">
        <f t="shared" si="8"/>
        <v>0</v>
      </c>
    </row>
    <row r="65" spans="2:8" s="23" customFormat="1" x14ac:dyDescent="0.2">
      <c r="B65" s="438"/>
      <c r="C65" s="428" t="s">
        <v>134</v>
      </c>
      <c r="D65" s="429"/>
      <c r="E65" s="431"/>
      <c r="F65" s="436"/>
      <c r="G65" s="443">
        <f t="shared" si="9"/>
        <v>0</v>
      </c>
      <c r="H65" s="444">
        <f t="shared" si="8"/>
        <v>0</v>
      </c>
    </row>
    <row r="66" spans="2:8" s="23" customFormat="1" x14ac:dyDescent="0.2">
      <c r="B66" s="438"/>
      <c r="C66" s="428" t="s">
        <v>135</v>
      </c>
      <c r="D66" s="429"/>
      <c r="E66" s="431"/>
      <c r="F66" s="436"/>
      <c r="G66" s="443">
        <f t="shared" si="9"/>
        <v>0</v>
      </c>
      <c r="H66" s="444">
        <f t="shared" si="8"/>
        <v>0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/>
      <c r="E68" s="431"/>
      <c r="F68" s="436"/>
      <c r="G68" s="443">
        <f t="shared" ref="G68:G76" si="10">E68*F68/100</f>
        <v>0</v>
      </c>
      <c r="H68" s="444">
        <f t="shared" si="8"/>
        <v>0</v>
      </c>
    </row>
    <row r="69" spans="2:8" s="23" customFormat="1" x14ac:dyDescent="0.2">
      <c r="B69" s="438"/>
      <c r="C69" s="428" t="s">
        <v>128</v>
      </c>
      <c r="D69" s="429"/>
      <c r="E69" s="431"/>
      <c r="F69" s="436"/>
      <c r="G69" s="443">
        <f t="shared" si="10"/>
        <v>0</v>
      </c>
      <c r="H69" s="444">
        <f t="shared" si="8"/>
        <v>0</v>
      </c>
    </row>
    <row r="70" spans="2:8" s="23" customFormat="1" x14ac:dyDescent="0.2">
      <c r="B70" s="438"/>
      <c r="C70" s="428" t="s">
        <v>129</v>
      </c>
      <c r="D70" s="429"/>
      <c r="E70" s="431"/>
      <c r="F70" s="436"/>
      <c r="G70" s="443">
        <f t="shared" si="10"/>
        <v>0</v>
      </c>
      <c r="H70" s="444">
        <f t="shared" si="8"/>
        <v>0</v>
      </c>
    </row>
    <row r="71" spans="2:8" s="23" customFormat="1" x14ac:dyDescent="0.2">
      <c r="B71" s="438"/>
      <c r="C71" s="428" t="s">
        <v>130</v>
      </c>
      <c r="D71" s="429"/>
      <c r="E71" s="431"/>
      <c r="F71" s="436"/>
      <c r="G71" s="443">
        <f t="shared" si="10"/>
        <v>0</v>
      </c>
      <c r="H71" s="444">
        <f t="shared" si="8"/>
        <v>0</v>
      </c>
    </row>
    <row r="72" spans="2:8" s="23" customFormat="1" x14ac:dyDescent="0.2">
      <c r="B72" s="438"/>
      <c r="C72" s="428" t="s">
        <v>131</v>
      </c>
      <c r="D72" s="429"/>
      <c r="E72" s="431"/>
      <c r="F72" s="436"/>
      <c r="G72" s="443">
        <f t="shared" si="10"/>
        <v>0</v>
      </c>
      <c r="H72" s="444">
        <f t="shared" si="8"/>
        <v>0</v>
      </c>
    </row>
    <row r="73" spans="2:8" s="23" customFormat="1" x14ac:dyDescent="0.2">
      <c r="B73" s="438"/>
      <c r="C73" s="428" t="s">
        <v>132</v>
      </c>
      <c r="D73" s="429"/>
      <c r="E73" s="431"/>
      <c r="F73" s="436"/>
      <c r="G73" s="443">
        <f t="shared" si="10"/>
        <v>0</v>
      </c>
      <c r="H73" s="444">
        <f t="shared" si="8"/>
        <v>0</v>
      </c>
    </row>
    <row r="74" spans="2:8" s="23" customFormat="1" x14ac:dyDescent="0.2">
      <c r="B74" s="438"/>
      <c r="C74" s="428" t="s">
        <v>133</v>
      </c>
      <c r="D74" s="429"/>
      <c r="E74" s="431"/>
      <c r="F74" s="436"/>
      <c r="G74" s="443">
        <f t="shared" si="10"/>
        <v>0</v>
      </c>
      <c r="H74" s="444">
        <f t="shared" si="8"/>
        <v>0</v>
      </c>
    </row>
    <row r="75" spans="2:8" s="23" customFormat="1" x14ac:dyDescent="0.2">
      <c r="B75" s="438"/>
      <c r="C75" s="428" t="s">
        <v>134</v>
      </c>
      <c r="D75" s="429"/>
      <c r="E75" s="431"/>
      <c r="F75" s="436"/>
      <c r="G75" s="443">
        <f t="shared" si="10"/>
        <v>0</v>
      </c>
      <c r="H75" s="444">
        <f t="shared" si="8"/>
        <v>0</v>
      </c>
    </row>
    <row r="76" spans="2:8" s="23" customFormat="1" x14ac:dyDescent="0.2">
      <c r="B76" s="438"/>
      <c r="C76" s="428" t="s">
        <v>135</v>
      </c>
      <c r="D76" s="429"/>
      <c r="E76" s="431"/>
      <c r="F76" s="436"/>
      <c r="G76" s="443">
        <f t="shared" si="10"/>
        <v>0</v>
      </c>
      <c r="H76" s="444">
        <f t="shared" si="8"/>
        <v>0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/>
      <c r="E78" s="431"/>
      <c r="F78" s="436"/>
      <c r="G78" s="443">
        <f t="shared" ref="G78:G86" si="11">E78*F78/100</f>
        <v>0</v>
      </c>
      <c r="H78" s="444">
        <f t="shared" si="8"/>
        <v>0</v>
      </c>
    </row>
    <row r="79" spans="2:8" s="23" customFormat="1" x14ac:dyDescent="0.2">
      <c r="B79" s="438"/>
      <c r="C79" s="428" t="s">
        <v>128</v>
      </c>
      <c r="D79" s="429"/>
      <c r="E79" s="431"/>
      <c r="F79" s="436"/>
      <c r="G79" s="443">
        <f t="shared" si="11"/>
        <v>0</v>
      </c>
      <c r="H79" s="444">
        <f t="shared" si="8"/>
        <v>0</v>
      </c>
    </row>
    <row r="80" spans="2:8" s="23" customFormat="1" x14ac:dyDescent="0.2">
      <c r="B80" s="438"/>
      <c r="C80" s="428" t="s">
        <v>129</v>
      </c>
      <c r="D80" s="429"/>
      <c r="E80" s="431"/>
      <c r="F80" s="436"/>
      <c r="G80" s="443">
        <f t="shared" si="11"/>
        <v>0</v>
      </c>
      <c r="H80" s="444">
        <f t="shared" si="8"/>
        <v>0</v>
      </c>
    </row>
    <row r="81" spans="2:8" s="23" customFormat="1" x14ac:dyDescent="0.2">
      <c r="B81" s="438"/>
      <c r="C81" s="428" t="s">
        <v>130</v>
      </c>
      <c r="D81" s="429"/>
      <c r="E81" s="431"/>
      <c r="F81" s="436"/>
      <c r="G81" s="443">
        <f t="shared" si="11"/>
        <v>0</v>
      </c>
      <c r="H81" s="444">
        <f t="shared" si="8"/>
        <v>0</v>
      </c>
    </row>
    <row r="82" spans="2:8" s="23" customFormat="1" x14ac:dyDescent="0.2">
      <c r="B82" s="438"/>
      <c r="C82" s="428" t="s">
        <v>131</v>
      </c>
      <c r="D82" s="429"/>
      <c r="E82" s="431"/>
      <c r="F82" s="436"/>
      <c r="G82" s="443">
        <f t="shared" si="11"/>
        <v>0</v>
      </c>
      <c r="H82" s="444">
        <f t="shared" si="8"/>
        <v>0</v>
      </c>
    </row>
    <row r="83" spans="2:8" s="23" customFormat="1" x14ac:dyDescent="0.2">
      <c r="B83" s="438"/>
      <c r="C83" s="428" t="s">
        <v>132</v>
      </c>
      <c r="D83" s="429"/>
      <c r="E83" s="431"/>
      <c r="F83" s="436"/>
      <c r="G83" s="443">
        <f t="shared" si="11"/>
        <v>0</v>
      </c>
      <c r="H83" s="444">
        <f t="shared" si="8"/>
        <v>0</v>
      </c>
    </row>
    <row r="84" spans="2:8" s="23" customFormat="1" x14ac:dyDescent="0.2">
      <c r="B84" s="438"/>
      <c r="C84" s="428" t="s">
        <v>133</v>
      </c>
      <c r="D84" s="429"/>
      <c r="E84" s="431"/>
      <c r="F84" s="436"/>
      <c r="G84" s="443">
        <f t="shared" si="11"/>
        <v>0</v>
      </c>
      <c r="H84" s="444">
        <f t="shared" si="8"/>
        <v>0</v>
      </c>
    </row>
    <row r="85" spans="2:8" s="23" customFormat="1" x14ac:dyDescent="0.2">
      <c r="B85" s="438"/>
      <c r="C85" s="428" t="s">
        <v>134</v>
      </c>
      <c r="D85" s="429"/>
      <c r="E85" s="431"/>
      <c r="F85" s="436"/>
      <c r="G85" s="443">
        <f t="shared" si="11"/>
        <v>0</v>
      </c>
      <c r="H85" s="444">
        <f t="shared" si="8"/>
        <v>0</v>
      </c>
    </row>
    <row r="86" spans="2:8" ht="13.5" thickBot="1" x14ac:dyDescent="0.25">
      <c r="B86" s="294"/>
      <c r="C86" s="434" t="s">
        <v>135</v>
      </c>
      <c r="D86" s="437"/>
      <c r="E86" s="437"/>
      <c r="F86" s="435"/>
      <c r="G86" s="333">
        <f t="shared" si="11"/>
        <v>0</v>
      </c>
      <c r="H86" s="341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437</v>
      </c>
    </row>
    <row r="5" spans="2:6" ht="15" customHeight="1" x14ac:dyDescent="0.2">
      <c r="B5" s="846" t="s">
        <v>77</v>
      </c>
      <c r="C5" s="172" t="s">
        <v>78</v>
      </c>
      <c r="D5" s="848" t="s">
        <v>79</v>
      </c>
      <c r="E5" s="848"/>
      <c r="F5" s="248" t="s">
        <v>80</v>
      </c>
    </row>
    <row r="6" spans="2:6" ht="30" customHeight="1" x14ac:dyDescent="0.2">
      <c r="B6" s="847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17" t="s">
        <v>83</v>
      </c>
      <c r="C7" s="218"/>
      <c r="D7" s="218"/>
      <c r="E7" s="218"/>
      <c r="F7" s="218"/>
    </row>
    <row r="8" spans="2:6" ht="15" customHeight="1" x14ac:dyDescent="0.2">
      <c r="B8" s="219" t="s">
        <v>84</v>
      </c>
      <c r="C8" s="43">
        <f>'Section 3 data'!$D$8</f>
        <v>13.154999999999999</v>
      </c>
      <c r="D8" s="44">
        <f>'Section 3 data'!$E$8</f>
        <v>23.526</v>
      </c>
      <c r="E8" s="202">
        <f>'Section 3 data'!$F$8</f>
        <v>65.790000000000006</v>
      </c>
      <c r="F8" s="203">
        <f>SUM(C8,D8)</f>
        <v>36.680999999999997</v>
      </c>
    </row>
    <row r="9" spans="2:6" ht="15" customHeight="1" x14ac:dyDescent="0.2">
      <c r="B9" s="219" t="s">
        <v>85</v>
      </c>
      <c r="C9" s="43">
        <f>'Section 3 data'!$D$9</f>
        <v>682.27300000000002</v>
      </c>
      <c r="D9" s="44">
        <f>'Section 3 data'!$E$9</f>
        <v>1322.248</v>
      </c>
      <c r="E9" s="202">
        <f>'Section 3 data'!$F$9</f>
        <v>16.66</v>
      </c>
      <c r="F9" s="203">
        <f t="shared" ref="F9:F16" si="0">SUM(C9,D9)</f>
        <v>2004.5210000000002</v>
      </c>
    </row>
    <row r="10" spans="2:6" ht="15" customHeight="1" x14ac:dyDescent="0.2">
      <c r="B10" s="219" t="s">
        <v>86</v>
      </c>
      <c r="C10" s="43">
        <f>'Section 3 data'!$D$10</f>
        <v>560.72400000000005</v>
      </c>
      <c r="D10" s="44">
        <f>'Section 3 data'!$E$10</f>
        <v>399.315</v>
      </c>
      <c r="E10" s="202">
        <f>'Section 3 data'!$F$10</f>
        <v>31.16</v>
      </c>
      <c r="F10" s="203">
        <f t="shared" si="0"/>
        <v>960.03899999999999</v>
      </c>
    </row>
    <row r="11" spans="2:6" ht="15" customHeight="1" x14ac:dyDescent="0.2">
      <c r="B11" s="219" t="s">
        <v>87</v>
      </c>
      <c r="C11" s="43">
        <f>'Section 3 data'!$D$11</f>
        <v>142.08500000000001</v>
      </c>
      <c r="D11" s="44">
        <f>'Section 3 data'!$E$11</f>
        <v>627.03</v>
      </c>
      <c r="E11" s="202">
        <f>'Section 3 data'!$F$11</f>
        <v>19.75</v>
      </c>
      <c r="F11" s="203">
        <f t="shared" si="0"/>
        <v>769.11500000000001</v>
      </c>
    </row>
    <row r="12" spans="2:6" ht="15" customHeight="1" x14ac:dyDescent="0.2">
      <c r="B12" s="219" t="s">
        <v>88</v>
      </c>
      <c r="C12" s="43">
        <f>'Section 3 data'!$D$12</f>
        <v>69.301000000000002</v>
      </c>
      <c r="D12" s="44">
        <f>'Section 3 data'!$E$12</f>
        <v>603.86300000000006</v>
      </c>
      <c r="E12" s="202">
        <f>'Section 3 data'!$F$12</f>
        <v>19.579999999999998</v>
      </c>
      <c r="F12" s="203">
        <f t="shared" si="0"/>
        <v>673.1640000000001</v>
      </c>
    </row>
    <row r="13" spans="2:6" ht="15" customHeight="1" x14ac:dyDescent="0.2">
      <c r="B13" s="219" t="s">
        <v>89</v>
      </c>
      <c r="C13" s="43">
        <f>'Section 3 data'!$D$13</f>
        <v>393.23399999999998</v>
      </c>
      <c r="D13" s="44">
        <f>'Section 3 data'!$E$13</f>
        <v>826.57100000000003</v>
      </c>
      <c r="E13" s="202">
        <f>'Section 3 data'!$F$13</f>
        <v>20.94</v>
      </c>
      <c r="F13" s="203">
        <f t="shared" si="0"/>
        <v>1219.8050000000001</v>
      </c>
    </row>
    <row r="14" spans="2:6" ht="15" customHeight="1" x14ac:dyDescent="0.2">
      <c r="B14" s="219" t="s">
        <v>90</v>
      </c>
      <c r="C14" s="43">
        <f>'Section 3 data'!$D$14</f>
        <v>4.992</v>
      </c>
      <c r="D14" s="44">
        <f>'Section 3 data'!$E$14</f>
        <v>14.401999999999999</v>
      </c>
      <c r="E14" s="202">
        <f>'Section 3 data'!$F$14</f>
        <v>100.55</v>
      </c>
      <c r="F14" s="203">
        <f t="shared" si="0"/>
        <v>19.393999999999998</v>
      </c>
    </row>
    <row r="15" spans="2:6" ht="15" customHeight="1" x14ac:dyDescent="0.2">
      <c r="B15" s="219" t="s">
        <v>91</v>
      </c>
      <c r="C15" s="43">
        <f>'Section 3 data'!$D$15</f>
        <v>317.488</v>
      </c>
      <c r="D15" s="44">
        <f>'Section 3 data'!$E$15</f>
        <v>891.13400000000001</v>
      </c>
      <c r="E15" s="202">
        <f>'Section 3 data'!$F$15</f>
        <v>19.100000000000001</v>
      </c>
      <c r="F15" s="203">
        <f t="shared" si="0"/>
        <v>1208.6220000000001</v>
      </c>
    </row>
    <row r="16" spans="2:6" ht="15" customHeight="1" x14ac:dyDescent="0.2">
      <c r="B16" s="223" t="s">
        <v>92</v>
      </c>
      <c r="C16" s="204">
        <f>'Section 3 data'!$D$6</f>
        <v>2183.2530000000002</v>
      </c>
      <c r="D16" s="205">
        <f>'Section 3 data'!$E$6</f>
        <v>4713.0029999999997</v>
      </c>
      <c r="E16" s="206">
        <f>'Section 3 data'!$F$6</f>
        <v>6.44</v>
      </c>
      <c r="F16" s="207">
        <f t="shared" si="0"/>
        <v>6896.2559999999994</v>
      </c>
    </row>
    <row r="17" spans="2:6" ht="15" customHeight="1" x14ac:dyDescent="0.2">
      <c r="B17" s="217" t="s">
        <v>93</v>
      </c>
      <c r="C17" s="201"/>
      <c r="D17" s="201"/>
      <c r="E17" s="708"/>
      <c r="F17" s="201"/>
    </row>
    <row r="18" spans="2:6" ht="15" customHeight="1" x14ac:dyDescent="0.2">
      <c r="B18" s="219" t="s">
        <v>94</v>
      </c>
      <c r="C18" s="43">
        <f>'Section 3 data'!$D$16</f>
        <v>1663.5640000000001</v>
      </c>
      <c r="D18" s="44">
        <f>'Section 3 data'!$E$16</f>
        <v>6146.5060000000003</v>
      </c>
      <c r="E18" s="202">
        <f>'Section 3 data'!$F$16</f>
        <v>8.7200000000000006</v>
      </c>
      <c r="F18" s="203">
        <f t="shared" ref="F18:F29" si="1">SUM(C18,D18)</f>
        <v>7810.0700000000006</v>
      </c>
    </row>
    <row r="19" spans="2:6" ht="15" customHeight="1" x14ac:dyDescent="0.2">
      <c r="B19" s="219" t="s">
        <v>95</v>
      </c>
      <c r="C19" s="43">
        <f>'Section 3 data'!$D$17</f>
        <v>1481.2570000000001</v>
      </c>
      <c r="D19" s="44">
        <f>'Section 3 data'!$E$17</f>
        <v>2162.4299999999998</v>
      </c>
      <c r="E19" s="202">
        <f>'Section 3 data'!$F$17</f>
        <v>12.98</v>
      </c>
      <c r="F19" s="203">
        <f t="shared" si="1"/>
        <v>3643.6869999999999</v>
      </c>
    </row>
    <row r="20" spans="2:6" ht="15" customHeight="1" x14ac:dyDescent="0.2">
      <c r="B20" s="219" t="s">
        <v>96</v>
      </c>
      <c r="C20" s="43">
        <f>'Section 3 data'!$D$18</f>
        <v>7.4960000000000004</v>
      </c>
      <c r="D20" s="44">
        <f>'Section 3 data'!$E$18</f>
        <v>491.45600000000002</v>
      </c>
      <c r="E20" s="202">
        <f>'Section 3 data'!$F$18</f>
        <v>21.31</v>
      </c>
      <c r="F20" s="203">
        <f t="shared" si="1"/>
        <v>498.952</v>
      </c>
    </row>
    <row r="21" spans="2:6" ht="15" customHeight="1" x14ac:dyDescent="0.2">
      <c r="B21" s="219" t="s">
        <v>97</v>
      </c>
      <c r="C21" s="43">
        <f>'Section 3 data'!$D$19</f>
        <v>42.268999999999998</v>
      </c>
      <c r="D21" s="44">
        <f>'Section 3 data'!$E$19</f>
        <v>3228.3240000000001</v>
      </c>
      <c r="E21" s="202">
        <f>'Section 3 data'!$F$19</f>
        <v>10.16</v>
      </c>
      <c r="F21" s="203">
        <f t="shared" si="1"/>
        <v>3270.5929999999998</v>
      </c>
    </row>
    <row r="22" spans="2:6" ht="15" customHeight="1" x14ac:dyDescent="0.2">
      <c r="B22" s="219" t="s">
        <v>98</v>
      </c>
      <c r="C22" s="43">
        <f>'Section 3 data'!$D$20</f>
        <v>78.641999999999996</v>
      </c>
      <c r="D22" s="44">
        <f>'Section 3 data'!$E$20</f>
        <v>1345.095</v>
      </c>
      <c r="E22" s="202">
        <f>'Section 3 data'!$F$20</f>
        <v>10</v>
      </c>
      <c r="F22" s="203">
        <f t="shared" si="1"/>
        <v>1423.7370000000001</v>
      </c>
    </row>
    <row r="23" spans="2:6" ht="15" customHeight="1" x14ac:dyDescent="0.2">
      <c r="B23" s="219" t="s">
        <v>99</v>
      </c>
      <c r="C23" s="43">
        <f>'Section 3 data'!$D$21</f>
        <v>33.290999999999997</v>
      </c>
      <c r="D23" s="44">
        <f>'Section 3 data'!$E$21</f>
        <v>1113.796</v>
      </c>
      <c r="E23" s="202">
        <f>'Section 3 data'!$F$21</f>
        <v>15.9</v>
      </c>
      <c r="F23" s="203">
        <f t="shared" si="1"/>
        <v>1147.087</v>
      </c>
    </row>
    <row r="24" spans="2:6" ht="15" customHeight="1" x14ac:dyDescent="0.2">
      <c r="B24" s="219" t="s">
        <v>100</v>
      </c>
      <c r="C24" s="43">
        <f>'Section 3 data'!$D$22</f>
        <v>3.004</v>
      </c>
      <c r="D24" s="44">
        <f>'Section 3 data'!$E$22</f>
        <v>848.62800000000004</v>
      </c>
      <c r="E24" s="202">
        <f>'Section 3 data'!$F$22</f>
        <v>10.35</v>
      </c>
      <c r="F24" s="203">
        <f t="shared" si="1"/>
        <v>851.63200000000006</v>
      </c>
    </row>
    <row r="25" spans="2:6" ht="15" customHeight="1" x14ac:dyDescent="0.2">
      <c r="B25" s="219" t="s">
        <v>101</v>
      </c>
      <c r="C25" s="43">
        <f>'Section 3 data'!$D$23</f>
        <v>0</v>
      </c>
      <c r="D25" s="44">
        <f>'Section 3 data'!$E$23</f>
        <v>231.55099999999999</v>
      </c>
      <c r="E25" s="202">
        <f>'Section 3 data'!$F$23</f>
        <v>16.16</v>
      </c>
      <c r="F25" s="203">
        <f t="shared" si="1"/>
        <v>231.55099999999999</v>
      </c>
    </row>
    <row r="26" spans="2:6" ht="15" customHeight="1" x14ac:dyDescent="0.2">
      <c r="B26" s="219" t="s">
        <v>102</v>
      </c>
      <c r="C26" s="43">
        <f>'Section 3 data'!$D$24</f>
        <v>16.943000000000001</v>
      </c>
      <c r="D26" s="44">
        <f>'Section 3 data'!$E$24</f>
        <v>683.53200000000004</v>
      </c>
      <c r="E26" s="202">
        <f>'Section 3 data'!$F$24</f>
        <v>22.99</v>
      </c>
      <c r="F26" s="203">
        <f t="shared" si="1"/>
        <v>700.47500000000002</v>
      </c>
    </row>
    <row r="27" spans="2:6" ht="15" customHeight="1" x14ac:dyDescent="0.2">
      <c r="B27" s="219" t="s">
        <v>103</v>
      </c>
      <c r="C27" s="43">
        <f>'Section 3 data'!$D$25</f>
        <v>0</v>
      </c>
      <c r="D27" s="44">
        <f>'Section 3 data'!$E$25</f>
        <v>471.60199999999998</v>
      </c>
      <c r="E27" s="202">
        <f>'Section 3 data'!$F$25</f>
        <v>24.62</v>
      </c>
      <c r="F27" s="203">
        <f t="shared" si="1"/>
        <v>471.60199999999998</v>
      </c>
    </row>
    <row r="28" spans="2:6" ht="15" customHeight="1" x14ac:dyDescent="0.2">
      <c r="B28" s="219" t="s">
        <v>104</v>
      </c>
      <c r="C28" s="43">
        <f>'Section 3 data'!$D$26</f>
        <v>231.45699999999999</v>
      </c>
      <c r="D28" s="44">
        <f>'Section 3 data'!$E$26</f>
        <v>1641.634</v>
      </c>
      <c r="E28" s="202">
        <f>'Section 3 data'!$F$26</f>
        <v>13.87</v>
      </c>
      <c r="F28" s="203">
        <f t="shared" si="1"/>
        <v>1873.0909999999999</v>
      </c>
    </row>
    <row r="29" spans="2:6" ht="15" customHeight="1" x14ac:dyDescent="0.2">
      <c r="B29" s="223" t="s">
        <v>105</v>
      </c>
      <c r="C29" s="204">
        <f>'Section 3 data'!$D$7</f>
        <v>3557.924</v>
      </c>
      <c r="D29" s="205">
        <f>'Section 3 data'!$E$7</f>
        <v>18296.802</v>
      </c>
      <c r="E29" s="206">
        <f>'Section 3 data'!$F$7</f>
        <v>3.74</v>
      </c>
      <c r="F29" s="207">
        <f t="shared" si="1"/>
        <v>21854.725999999999</v>
      </c>
    </row>
    <row r="30" spans="2:6" ht="15" customHeight="1" x14ac:dyDescent="0.2">
      <c r="B30" s="217" t="s">
        <v>106</v>
      </c>
      <c r="C30" s="208"/>
      <c r="D30" s="208"/>
      <c r="E30" s="5"/>
      <c r="F30" s="208"/>
    </row>
    <row r="31" spans="2:6" ht="15" customHeight="1" x14ac:dyDescent="0.2">
      <c r="B31" s="223" t="s">
        <v>106</v>
      </c>
      <c r="C31" s="204">
        <f>'Section 3 data'!$D$5</f>
        <v>5741.1769999999997</v>
      </c>
      <c r="D31" s="205">
        <f>'Section 3 data'!$E$5</f>
        <v>23020.916000000001</v>
      </c>
      <c r="E31" s="206">
        <f>'Section 3 data'!$F$5</f>
        <v>3.18</v>
      </c>
      <c r="F31" s="207">
        <f>SUM(C31,D31)</f>
        <v>28762.093000000001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46" t="s">
        <v>267</v>
      </c>
      <c r="C5" s="172" t="s">
        <v>78</v>
      </c>
      <c r="D5" s="848" t="s">
        <v>79</v>
      </c>
      <c r="E5" s="848"/>
      <c r="F5" s="248" t="s">
        <v>80</v>
      </c>
    </row>
    <row r="6" spans="2:6" ht="30" customHeight="1" x14ac:dyDescent="0.2">
      <c r="B6" s="847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359</v>
      </c>
      <c r="C8" s="43">
        <f>'Section 3 data'!$D$31</f>
        <v>0.32200000000000001</v>
      </c>
      <c r="D8" s="44">
        <f>'Section 3 data'!$E$31</f>
        <v>0</v>
      </c>
      <c r="E8" s="202">
        <f>'Section 3 data'!$F$31</f>
        <v>0</v>
      </c>
      <c r="F8" s="203">
        <f>SUM(C8,D8)</f>
        <v>0.32200000000000001</v>
      </c>
    </row>
    <row r="9" spans="2:6" ht="15" customHeight="1" x14ac:dyDescent="0.2">
      <c r="B9" s="222" t="s">
        <v>360</v>
      </c>
      <c r="C9" s="43">
        <f>'Section 3 data'!$D$32</f>
        <v>41.838999999999999</v>
      </c>
      <c r="D9" s="246">
        <f>'Section 3 data'!$E$32</f>
        <v>10.035</v>
      </c>
      <c r="E9" s="202">
        <f>'Section 3 data'!$F$32</f>
        <v>74.61</v>
      </c>
      <c r="F9" s="203">
        <f t="shared" ref="F9:F15" si="0">SUM(C9,D9)</f>
        <v>51.873999999999995</v>
      </c>
    </row>
    <row r="10" spans="2:6" ht="15" customHeight="1" x14ac:dyDescent="0.2">
      <c r="B10" s="219" t="s">
        <v>361</v>
      </c>
      <c r="C10" s="43">
        <f>'Section 3 data'!$D$33</f>
        <v>226.292</v>
      </c>
      <c r="D10" s="44">
        <f>'Section 3 data'!$E$33</f>
        <v>803.78399999999999</v>
      </c>
      <c r="E10" s="202">
        <f>'Section 3 data'!$F$33</f>
        <v>18.165963056556521</v>
      </c>
      <c r="F10" s="203">
        <f t="shared" si="0"/>
        <v>1030.076</v>
      </c>
    </row>
    <row r="11" spans="2:6" ht="15" customHeight="1" x14ac:dyDescent="0.2">
      <c r="B11" s="219" t="s">
        <v>362</v>
      </c>
      <c r="C11" s="43">
        <f>'Section 3 data'!$D$34</f>
        <v>928.33900000000006</v>
      </c>
      <c r="D11" s="44">
        <f>'Section 3 data'!$E$34</f>
        <v>2819.027</v>
      </c>
      <c r="E11" s="247">
        <f>'Section 3 data'!$F$34</f>
        <v>10.341039421454985</v>
      </c>
      <c r="F11" s="203">
        <f t="shared" si="0"/>
        <v>3747.366</v>
      </c>
    </row>
    <row r="12" spans="2:6" ht="15" customHeight="1" x14ac:dyDescent="0.2">
      <c r="B12" s="219" t="s">
        <v>363</v>
      </c>
      <c r="C12" s="43">
        <f>'Section 3 data'!$D$35</f>
        <v>544.83000000000004</v>
      </c>
      <c r="D12" s="44">
        <f>'Section 3 data'!$E$35</f>
        <v>674.26599999999996</v>
      </c>
      <c r="E12" s="247">
        <f>'Section 3 data'!$F$35</f>
        <v>20.71</v>
      </c>
      <c r="F12" s="203">
        <f t="shared" si="0"/>
        <v>1219.096</v>
      </c>
    </row>
    <row r="13" spans="2:6" ht="15" customHeight="1" x14ac:dyDescent="0.2">
      <c r="B13" s="219" t="s">
        <v>364</v>
      </c>
      <c r="C13" s="43">
        <f>'Section 3 data'!$D$36</f>
        <v>242.67</v>
      </c>
      <c r="D13" s="44">
        <f>'Section 3 data'!$E$36</f>
        <v>157.404</v>
      </c>
      <c r="E13" s="202">
        <f>'Section 3 data'!$F$36</f>
        <v>63.27</v>
      </c>
      <c r="F13" s="203">
        <f t="shared" si="0"/>
        <v>400.07399999999996</v>
      </c>
    </row>
    <row r="14" spans="2:6" ht="15" customHeight="1" x14ac:dyDescent="0.2">
      <c r="B14" s="219" t="s">
        <v>365</v>
      </c>
      <c r="C14" s="43">
        <f>'Section 3 data'!$D$37</f>
        <v>198.96100000000001</v>
      </c>
      <c r="D14" s="44">
        <f>'Section 3 data'!$E$37</f>
        <v>248.48699999999999</v>
      </c>
      <c r="E14" s="202">
        <f>'Section 3 data'!$F$37</f>
        <v>43.511861400246673</v>
      </c>
      <c r="F14" s="203">
        <f t="shared" si="0"/>
        <v>447.44799999999998</v>
      </c>
    </row>
    <row r="15" spans="2:6" ht="15" customHeight="1" x14ac:dyDescent="0.2">
      <c r="B15" s="223" t="s">
        <v>80</v>
      </c>
      <c r="C15" s="66">
        <f>'Section 3 data'!$D$6</f>
        <v>2183.2530000000002</v>
      </c>
      <c r="D15" s="66">
        <f>'Section 3 data'!$E$6</f>
        <v>4713.0029999999997</v>
      </c>
      <c r="E15" s="206">
        <f>'Section 3 data'!$F$6</f>
        <v>6.44</v>
      </c>
      <c r="F15" s="235">
        <f t="shared" si="0"/>
        <v>6896.2559999999994</v>
      </c>
    </row>
    <row r="16" spans="2:6" ht="15" customHeight="1" x14ac:dyDescent="0.2">
      <c r="B16" s="217" t="s">
        <v>105</v>
      </c>
      <c r="C16" s="241"/>
      <c r="D16" s="241"/>
      <c r="E16" s="241"/>
      <c r="F16" s="241"/>
    </row>
    <row r="17" spans="2:6" ht="15" customHeight="1" x14ac:dyDescent="0.2">
      <c r="B17" s="219" t="s">
        <v>359</v>
      </c>
      <c r="C17" s="43">
        <f>'Section 3 data'!D39</f>
        <v>2E-3</v>
      </c>
      <c r="D17" s="43">
        <f>'Section 3 data'!E39</f>
        <v>18.957999999999998</v>
      </c>
      <c r="E17" s="202">
        <f>'Section 3 data'!F39</f>
        <v>45.71</v>
      </c>
      <c r="F17" s="203">
        <f>C17+D17</f>
        <v>18.959999999999997</v>
      </c>
    </row>
    <row r="18" spans="2:6" ht="15" customHeight="1" x14ac:dyDescent="0.2">
      <c r="B18" s="222" t="s">
        <v>360</v>
      </c>
      <c r="C18" s="43">
        <f>'Section 3 data'!D40</f>
        <v>2.8250000000000002</v>
      </c>
      <c r="D18" s="246">
        <f>'Section 3 data'!E40</f>
        <v>442.36399999999998</v>
      </c>
      <c r="E18" s="202">
        <f>'Section 3 data'!F40</f>
        <v>19.739999999999998</v>
      </c>
      <c r="F18" s="203">
        <f t="shared" ref="F18:F24" si="1">C18+D18</f>
        <v>445.18899999999996</v>
      </c>
    </row>
    <row r="19" spans="2:6" ht="15" customHeight="1" x14ac:dyDescent="0.2">
      <c r="B19" s="219" t="s">
        <v>361</v>
      </c>
      <c r="C19" s="43">
        <f>'Section 3 data'!D41</f>
        <v>31.666</v>
      </c>
      <c r="D19" s="44">
        <f>'Section 3 data'!E41</f>
        <v>2633.2669999999998</v>
      </c>
      <c r="E19" s="202">
        <f>'Section 3 data'!F41</f>
        <v>6.5950076064928993</v>
      </c>
      <c r="F19" s="203">
        <f t="shared" si="1"/>
        <v>2664.933</v>
      </c>
    </row>
    <row r="20" spans="2:6" ht="15" customHeight="1" x14ac:dyDescent="0.2">
      <c r="B20" s="219" t="s">
        <v>362</v>
      </c>
      <c r="C20" s="43">
        <f>'Section 3 data'!D42</f>
        <v>375.88</v>
      </c>
      <c r="D20" s="44">
        <f>'Section 3 data'!E42</f>
        <v>3009.14</v>
      </c>
      <c r="E20" s="247">
        <f>'Section 3 data'!F42</f>
        <v>8.0221850259858201</v>
      </c>
      <c r="F20" s="203">
        <f t="shared" si="1"/>
        <v>3385.02</v>
      </c>
    </row>
    <row r="21" spans="2:6" ht="15" customHeight="1" x14ac:dyDescent="0.2">
      <c r="B21" s="219" t="s">
        <v>363</v>
      </c>
      <c r="C21" s="43">
        <f>'Section 3 data'!D43</f>
        <v>565.74800000000005</v>
      </c>
      <c r="D21" s="44">
        <f>'Section 3 data'!E43</f>
        <v>3013.5940000000001</v>
      </c>
      <c r="E21" s="247">
        <f>'Section 3 data'!F43</f>
        <v>9.15</v>
      </c>
      <c r="F21" s="203">
        <f t="shared" si="1"/>
        <v>3579.3420000000001</v>
      </c>
    </row>
    <row r="22" spans="2:6" ht="15" customHeight="1" x14ac:dyDescent="0.2">
      <c r="B22" s="219" t="s">
        <v>364</v>
      </c>
      <c r="C22" s="43">
        <f>'Section 3 data'!D44</f>
        <v>201.51900000000001</v>
      </c>
      <c r="D22" s="44">
        <f>'Section 3 data'!E44</f>
        <v>4348.2510000000002</v>
      </c>
      <c r="E22" s="247">
        <f>'Section 3 data'!F44</f>
        <v>9.65</v>
      </c>
      <c r="F22" s="203">
        <f t="shared" si="1"/>
        <v>4549.7700000000004</v>
      </c>
    </row>
    <row r="23" spans="2:6" ht="15" customHeight="1" x14ac:dyDescent="0.2">
      <c r="B23" s="219" t="s">
        <v>365</v>
      </c>
      <c r="C23" s="43">
        <f>'Section 3 data'!D45</f>
        <v>2380.2840000000001</v>
      </c>
      <c r="D23" s="44">
        <f>'Section 3 data'!E45</f>
        <v>4831.2269999999999</v>
      </c>
      <c r="E23" s="202">
        <f>'Section 3 data'!F45</f>
        <v>11.282637073419552</v>
      </c>
      <c r="F23" s="203">
        <f t="shared" si="1"/>
        <v>7211.5110000000004</v>
      </c>
    </row>
    <row r="24" spans="2:6" ht="15" customHeight="1" x14ac:dyDescent="0.2">
      <c r="B24" s="223" t="s">
        <v>80</v>
      </c>
      <c r="C24" s="66">
        <f>'Section 3 data'!$D$7</f>
        <v>3557.924</v>
      </c>
      <c r="D24" s="66">
        <f>'Section 3 data'!$E$7</f>
        <v>18296.802</v>
      </c>
      <c r="E24" s="206">
        <f>'Section 3 data'!$F$7</f>
        <v>3.74</v>
      </c>
      <c r="F24" s="235">
        <f t="shared" si="1"/>
        <v>21854.725999999999</v>
      </c>
    </row>
    <row r="25" spans="2:6" ht="15" customHeight="1" x14ac:dyDescent="0.2">
      <c r="B25" s="217" t="s">
        <v>106</v>
      </c>
      <c r="C25" s="241"/>
      <c r="D25" s="241"/>
      <c r="E25" s="241"/>
      <c r="F25" s="241"/>
    </row>
    <row r="26" spans="2:6" ht="15" customHeight="1" x14ac:dyDescent="0.2">
      <c r="B26" s="219" t="s">
        <v>359</v>
      </c>
      <c r="C26" s="43">
        <f>'Section 3 data'!$D$47</f>
        <v>0.32400000000000001</v>
      </c>
      <c r="D26" s="44">
        <f>'Section 3 data'!$E$47</f>
        <v>19.027999999999999</v>
      </c>
      <c r="E26" s="202">
        <f>'Section 3 data'!$F$47</f>
        <v>45.69</v>
      </c>
      <c r="F26" s="203">
        <f t="shared" ref="F26:F33" si="2">SUM(C26,D26)</f>
        <v>19.352</v>
      </c>
    </row>
    <row r="27" spans="2:6" ht="15" customHeight="1" x14ac:dyDescent="0.2">
      <c r="B27" s="222" t="s">
        <v>360</v>
      </c>
      <c r="C27" s="43">
        <f>'Section 3 data'!$D$48</f>
        <v>44.664000000000001</v>
      </c>
      <c r="D27" s="246">
        <f>'Section 3 data'!$E$48</f>
        <v>453.87400000000002</v>
      </c>
      <c r="E27" s="202">
        <f>'Section 3 data'!$F$48</f>
        <v>19.37</v>
      </c>
      <c r="F27" s="203">
        <f t="shared" si="2"/>
        <v>498.53800000000001</v>
      </c>
    </row>
    <row r="28" spans="2:6" ht="15" customHeight="1" x14ac:dyDescent="0.2">
      <c r="B28" s="219" t="s">
        <v>361</v>
      </c>
      <c r="C28" s="43">
        <f>'Section 3 data'!$D$49</f>
        <v>257.959</v>
      </c>
      <c r="D28" s="44">
        <f>'Section 3 data'!$E$49</f>
        <v>3455.7849999999999</v>
      </c>
      <c r="E28" s="202">
        <f>'Section 3 data'!$F$49</f>
        <v>6.5698213644868426</v>
      </c>
      <c r="F28" s="203">
        <f t="shared" si="2"/>
        <v>3713.7439999999997</v>
      </c>
    </row>
    <row r="29" spans="2:6" ht="15" customHeight="1" x14ac:dyDescent="0.2">
      <c r="B29" s="219" t="s">
        <v>362</v>
      </c>
      <c r="C29" s="43">
        <f>'Section 3 data'!$D$50</f>
        <v>1304.2190000000001</v>
      </c>
      <c r="D29" s="44">
        <f>'Section 3 data'!$E$50</f>
        <v>5861.2280000000001</v>
      </c>
      <c r="E29" s="247">
        <f>'Section 3 data'!$F$50</f>
        <v>6.6415598084819063</v>
      </c>
      <c r="F29" s="203">
        <f t="shared" si="2"/>
        <v>7165.4470000000001</v>
      </c>
    </row>
    <row r="30" spans="2:6" ht="15" customHeight="1" x14ac:dyDescent="0.2">
      <c r="B30" s="219" t="s">
        <v>363</v>
      </c>
      <c r="C30" s="43">
        <f>'Section 3 data'!$D$51</f>
        <v>1110.578</v>
      </c>
      <c r="D30" s="44">
        <f>'Section 3 data'!$E$51</f>
        <v>3663.951</v>
      </c>
      <c r="E30" s="247">
        <f>'Section 3 data'!$F$51</f>
        <v>8.4499999999999993</v>
      </c>
      <c r="F30" s="203">
        <f t="shared" si="2"/>
        <v>4774.5290000000005</v>
      </c>
    </row>
    <row r="31" spans="2:6" ht="15" customHeight="1" x14ac:dyDescent="0.2">
      <c r="B31" s="219" t="s">
        <v>364</v>
      </c>
      <c r="C31" s="43">
        <f>'Section 3 data'!$D$52</f>
        <v>444.18900000000002</v>
      </c>
      <c r="D31" s="44">
        <f>'Section 3 data'!$E$52</f>
        <v>4522.6660000000002</v>
      </c>
      <c r="E31" s="247">
        <f>'Section 3 data'!$F$52</f>
        <v>9.57</v>
      </c>
      <c r="F31" s="203">
        <f t="shared" si="2"/>
        <v>4966.8550000000005</v>
      </c>
    </row>
    <row r="32" spans="2:6" ht="15" customHeight="1" x14ac:dyDescent="0.2">
      <c r="B32" s="219" t="s">
        <v>365</v>
      </c>
      <c r="C32" s="43">
        <f>'Section 3 data'!$D$53</f>
        <v>2579.2429999999999</v>
      </c>
      <c r="D32" s="44">
        <f>'Section 3 data'!$E$53</f>
        <v>5044.3860000000004</v>
      </c>
      <c r="E32" s="202">
        <f>'Section 3 data'!$F$53</f>
        <v>11.163207142056454</v>
      </c>
      <c r="F32" s="203">
        <f t="shared" si="2"/>
        <v>7623.6290000000008</v>
      </c>
    </row>
    <row r="33" spans="2:6" ht="15" customHeight="1" x14ac:dyDescent="0.2">
      <c r="B33" s="225" t="s">
        <v>80</v>
      </c>
      <c r="C33" s="237">
        <f>'Section 3 data'!$D$5</f>
        <v>5741.1769999999997</v>
      </c>
      <c r="D33" s="237">
        <f>'Section 3 data'!$E$5</f>
        <v>23020.916000000001</v>
      </c>
      <c r="E33" s="210">
        <f>'Section 3 data'!$F$5</f>
        <v>3.18</v>
      </c>
      <c r="F33" s="239">
        <f t="shared" si="2"/>
        <v>28762.093000000001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46" t="s">
        <v>269</v>
      </c>
      <c r="C5" s="172" t="s">
        <v>78</v>
      </c>
      <c r="D5" s="848" t="s">
        <v>79</v>
      </c>
      <c r="E5" s="848"/>
      <c r="F5" s="248" t="s">
        <v>80</v>
      </c>
    </row>
    <row r="6" spans="2:6" ht="30" customHeight="1" x14ac:dyDescent="0.2">
      <c r="B6" s="847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366</v>
      </c>
      <c r="C8" s="43">
        <f>'Section 3 data'!$D$58</f>
        <v>0.155</v>
      </c>
      <c r="D8" s="44">
        <f>'Section 3 data'!$E$58</f>
        <v>3.1E-2</v>
      </c>
      <c r="E8" s="202">
        <f>'Section 3 data'!$F$58</f>
        <v>65.41</v>
      </c>
      <c r="F8" s="203">
        <f>SUM(C8,D8)</f>
        <v>0.186</v>
      </c>
    </row>
    <row r="9" spans="2:6" ht="15" customHeight="1" x14ac:dyDescent="0.2">
      <c r="B9" s="231" t="s">
        <v>367</v>
      </c>
      <c r="C9" s="43">
        <f>'Section 3 data'!$D$59</f>
        <v>3.8410000000000002</v>
      </c>
      <c r="D9" s="44">
        <f>'Section 3 data'!$E$59</f>
        <v>6.4219999999999997</v>
      </c>
      <c r="E9" s="202">
        <f>'Section 3 data'!$F$59</f>
        <v>34.29</v>
      </c>
      <c r="F9" s="203">
        <f t="shared" ref="F9:F17" si="0">SUM(C9,D9)</f>
        <v>10.263</v>
      </c>
    </row>
    <row r="10" spans="2:6" ht="15" customHeight="1" x14ac:dyDescent="0.2">
      <c r="B10" s="232" t="s">
        <v>368</v>
      </c>
      <c r="C10" s="43">
        <f>'Section 3 data'!$D$60</f>
        <v>93.203999999999994</v>
      </c>
      <c r="D10" s="44">
        <f>'Section 3 data'!$E$60</f>
        <v>188.655</v>
      </c>
      <c r="E10" s="202">
        <f>'Section 3 data'!$F$60</f>
        <v>30.93</v>
      </c>
      <c r="F10" s="203">
        <f t="shared" si="0"/>
        <v>281.85899999999998</v>
      </c>
    </row>
    <row r="11" spans="2:6" ht="15" customHeight="1" x14ac:dyDescent="0.2">
      <c r="B11" s="230" t="s">
        <v>369</v>
      </c>
      <c r="C11" s="43">
        <f>'Section 3 data'!$D$61</f>
        <v>135.64099999999999</v>
      </c>
      <c r="D11" s="44">
        <f>'Section 3 data'!$E$61</f>
        <v>458.83100000000002</v>
      </c>
      <c r="E11" s="202">
        <f>'Section 3 data'!$F$61</f>
        <v>20.38</v>
      </c>
      <c r="F11" s="203">
        <f t="shared" si="0"/>
        <v>594.47199999999998</v>
      </c>
    </row>
    <row r="12" spans="2:6" ht="15" customHeight="1" x14ac:dyDescent="0.2">
      <c r="B12" s="230" t="s">
        <v>370</v>
      </c>
      <c r="C12" s="43">
        <f>'Section 3 data'!$D$62</f>
        <v>510.399</v>
      </c>
      <c r="D12" s="44">
        <f>'Section 3 data'!$E$62</f>
        <v>1159.7159999999999</v>
      </c>
      <c r="E12" s="202">
        <f>'Section 3 data'!$F$62</f>
        <v>15.53</v>
      </c>
      <c r="F12" s="203">
        <f t="shared" si="0"/>
        <v>1670.1149999999998</v>
      </c>
    </row>
    <row r="13" spans="2:6" ht="15" customHeight="1" x14ac:dyDescent="0.2">
      <c r="B13" s="230" t="s">
        <v>371</v>
      </c>
      <c r="C13" s="43">
        <f>'Section 3 data'!$D$63</f>
        <v>726.43399999999997</v>
      </c>
      <c r="D13" s="44">
        <f>'Section 3 data'!$E$63</f>
        <v>1317.0319999999999</v>
      </c>
      <c r="E13" s="202">
        <f>'Section 3 data'!$F$63</f>
        <v>14.93</v>
      </c>
      <c r="F13" s="203">
        <f t="shared" si="0"/>
        <v>2043.4659999999999</v>
      </c>
    </row>
    <row r="14" spans="2:6" ht="15" customHeight="1" x14ac:dyDescent="0.2">
      <c r="B14" s="230" t="s">
        <v>372</v>
      </c>
      <c r="C14" s="43">
        <f>'Section 3 data'!$D$64</f>
        <v>593.85699999999997</v>
      </c>
      <c r="D14" s="44">
        <f>'Section 3 data'!$E$64</f>
        <v>1117.7429999999999</v>
      </c>
      <c r="E14" s="202">
        <f>'Section 3 data'!$F$64</f>
        <v>19.14</v>
      </c>
      <c r="F14" s="203">
        <f t="shared" si="0"/>
        <v>1711.6</v>
      </c>
    </row>
    <row r="15" spans="2:6" ht="15" customHeight="1" x14ac:dyDescent="0.2">
      <c r="B15" s="230" t="s">
        <v>373</v>
      </c>
      <c r="C15" s="43">
        <f>'Section 3 data'!$D$65</f>
        <v>92.608999999999995</v>
      </c>
      <c r="D15" s="44">
        <f>'Section 3 data'!$E$65</f>
        <v>400.47300000000001</v>
      </c>
      <c r="E15" s="202">
        <f>'Section 3 data'!$F$65</f>
        <v>27.17</v>
      </c>
      <c r="F15" s="203">
        <f t="shared" si="0"/>
        <v>493.08199999999999</v>
      </c>
    </row>
    <row r="16" spans="2:6" ht="15" customHeight="1" x14ac:dyDescent="0.2">
      <c r="B16" s="230" t="s">
        <v>374</v>
      </c>
      <c r="C16" s="43">
        <f>'Section 3 data'!$D$66</f>
        <v>27.111999999999998</v>
      </c>
      <c r="D16" s="44">
        <f>'Section 3 data'!$E$66</f>
        <v>64.099000000000004</v>
      </c>
      <c r="E16" s="202">
        <f>'Section 3 data'!$F$66</f>
        <v>54.59</v>
      </c>
      <c r="F16" s="203">
        <f t="shared" si="0"/>
        <v>91.210999999999999</v>
      </c>
    </row>
    <row r="17" spans="2:6" ht="15" customHeight="1" x14ac:dyDescent="0.2">
      <c r="B17" s="233" t="s">
        <v>80</v>
      </c>
      <c r="C17" s="66">
        <f>'Section 3 data'!$D$6</f>
        <v>2183.2530000000002</v>
      </c>
      <c r="D17" s="66">
        <f>'Section 3 data'!$E$6</f>
        <v>4713.0029999999997</v>
      </c>
      <c r="E17" s="234">
        <f>'Section 3 data'!$F$6</f>
        <v>6.44</v>
      </c>
      <c r="F17" s="235">
        <f t="shared" si="0"/>
        <v>6896.2559999999994</v>
      </c>
    </row>
    <row r="18" spans="2:6" ht="15" customHeight="1" x14ac:dyDescent="0.2">
      <c r="B18" s="240" t="s">
        <v>105</v>
      </c>
      <c r="C18" s="241"/>
      <c r="D18" s="241"/>
      <c r="E18" s="241"/>
      <c r="F18" s="241"/>
    </row>
    <row r="19" spans="2:6" ht="15" customHeight="1" x14ac:dyDescent="0.2">
      <c r="B19" s="230" t="s">
        <v>366</v>
      </c>
      <c r="C19" s="43">
        <f>'Section 3 data'!$D$68</f>
        <v>3.0990000000000002</v>
      </c>
      <c r="D19" s="44">
        <f>'Section 3 data'!$E$68</f>
        <v>36.276000000000003</v>
      </c>
      <c r="E19" s="202">
        <f>'Section 3 data'!$F$68</f>
        <v>16.420000000000002</v>
      </c>
      <c r="F19" s="203">
        <f t="shared" ref="F19:F28" si="1">SUM(C19,D19)</f>
        <v>39.375</v>
      </c>
    </row>
    <row r="20" spans="2:6" ht="15" customHeight="1" x14ac:dyDescent="0.2">
      <c r="B20" s="231" t="s">
        <v>367</v>
      </c>
      <c r="C20" s="43">
        <f>'Section 3 data'!$D$69</f>
        <v>16.273</v>
      </c>
      <c r="D20" s="44">
        <f>'Section 3 data'!$E$69</f>
        <v>579.673</v>
      </c>
      <c r="E20" s="202">
        <f>'Section 3 data'!$F$69</f>
        <v>9.9</v>
      </c>
      <c r="F20" s="203">
        <f t="shared" si="1"/>
        <v>595.94600000000003</v>
      </c>
    </row>
    <row r="21" spans="2:6" ht="15" customHeight="1" x14ac:dyDescent="0.2">
      <c r="B21" s="232" t="s">
        <v>368</v>
      </c>
      <c r="C21" s="43">
        <f>'Section 3 data'!$D$70</f>
        <v>145.52500000000001</v>
      </c>
      <c r="D21" s="44">
        <f>'Section 3 data'!$E$70</f>
        <v>1491.443</v>
      </c>
      <c r="E21" s="202">
        <f>'Section 3 data'!$F$70</f>
        <v>8.6</v>
      </c>
      <c r="F21" s="203">
        <f t="shared" si="1"/>
        <v>1636.9680000000001</v>
      </c>
    </row>
    <row r="22" spans="2:6" ht="15" customHeight="1" x14ac:dyDescent="0.2">
      <c r="B22" s="230" t="s">
        <v>369</v>
      </c>
      <c r="C22" s="43">
        <f>'Section 3 data'!$D$71</f>
        <v>273.44400000000002</v>
      </c>
      <c r="D22" s="44">
        <f>'Section 3 data'!$E$71</f>
        <v>1291.4349999999999</v>
      </c>
      <c r="E22" s="202">
        <f>'Section 3 data'!$F$71</f>
        <v>8.5299999999999994</v>
      </c>
      <c r="F22" s="203">
        <f t="shared" si="1"/>
        <v>1564.8789999999999</v>
      </c>
    </row>
    <row r="23" spans="2:6" ht="15" customHeight="1" x14ac:dyDescent="0.2">
      <c r="B23" s="230" t="s">
        <v>370</v>
      </c>
      <c r="C23" s="43">
        <f>'Section 3 data'!$D$72</f>
        <v>1778.46</v>
      </c>
      <c r="D23" s="44">
        <f>'Section 3 data'!$E$72</f>
        <v>3306.13</v>
      </c>
      <c r="E23" s="202">
        <f>'Section 3 data'!$F$72</f>
        <v>6.8</v>
      </c>
      <c r="F23" s="203">
        <f t="shared" si="1"/>
        <v>5084.59</v>
      </c>
    </row>
    <row r="24" spans="2:6" ht="15" customHeight="1" x14ac:dyDescent="0.2">
      <c r="B24" s="230" t="s">
        <v>371</v>
      </c>
      <c r="C24" s="43">
        <f>'Section 3 data'!$D$73</f>
        <v>986.89800000000002</v>
      </c>
      <c r="D24" s="44">
        <f>'Section 3 data'!$E$73</f>
        <v>2650.0340000000001</v>
      </c>
      <c r="E24" s="202">
        <f>'Section 3 data'!$F$73</f>
        <v>9.98</v>
      </c>
      <c r="F24" s="203">
        <f t="shared" si="1"/>
        <v>3636.9320000000002</v>
      </c>
    </row>
    <row r="25" spans="2:6" ht="15" customHeight="1" x14ac:dyDescent="0.2">
      <c r="B25" s="230" t="s">
        <v>372</v>
      </c>
      <c r="C25" s="43">
        <f>'Section 3 data'!$D$74</f>
        <v>276.59800000000001</v>
      </c>
      <c r="D25" s="44">
        <f>'Section 3 data'!$E$74</f>
        <v>3893.221</v>
      </c>
      <c r="E25" s="202">
        <f>'Section 3 data'!$F$74</f>
        <v>8.64</v>
      </c>
      <c r="F25" s="203">
        <f t="shared" si="1"/>
        <v>4169.8190000000004</v>
      </c>
    </row>
    <row r="26" spans="2:6" ht="15" customHeight="1" x14ac:dyDescent="0.2">
      <c r="B26" s="230" t="s">
        <v>373</v>
      </c>
      <c r="C26" s="43">
        <f>'Section 3 data'!$D$75</f>
        <v>61.054000000000002</v>
      </c>
      <c r="D26" s="44">
        <f>'Section 3 data'!$E$75</f>
        <v>3339.6329999999998</v>
      </c>
      <c r="E26" s="202">
        <f>'Section 3 data'!$F$75</f>
        <v>11.53</v>
      </c>
      <c r="F26" s="203">
        <f t="shared" si="1"/>
        <v>3400.6869999999999</v>
      </c>
    </row>
    <row r="27" spans="2:6" ht="15" customHeight="1" x14ac:dyDescent="0.2">
      <c r="B27" s="230" t="s">
        <v>374</v>
      </c>
      <c r="C27" s="43">
        <f>'Section 3 data'!$D$76</f>
        <v>16.573</v>
      </c>
      <c r="D27" s="44">
        <f>'Section 3 data'!$E$76</f>
        <v>1708.9570000000001</v>
      </c>
      <c r="E27" s="202">
        <f>'Section 3 data'!$F$76</f>
        <v>24.45</v>
      </c>
      <c r="F27" s="203">
        <f t="shared" si="1"/>
        <v>1725.5300000000002</v>
      </c>
    </row>
    <row r="28" spans="2:6" ht="15" customHeight="1" x14ac:dyDescent="0.2">
      <c r="B28" s="233" t="s">
        <v>80</v>
      </c>
      <c r="C28" s="66">
        <f>'Section 3 data'!$D$7</f>
        <v>3557.924</v>
      </c>
      <c r="D28" s="66">
        <f>'Section 3 data'!$E$7</f>
        <v>18296.802</v>
      </c>
      <c r="E28" s="234">
        <f>'Section 3 data'!$F$7</f>
        <v>3.74</v>
      </c>
      <c r="F28" s="235">
        <f t="shared" si="1"/>
        <v>21854.725999999999</v>
      </c>
    </row>
    <row r="29" spans="2:6" ht="15" customHeight="1" x14ac:dyDescent="0.2">
      <c r="B29" s="240" t="s">
        <v>106</v>
      </c>
      <c r="C29" s="241"/>
      <c r="D29" s="241"/>
      <c r="E29" s="241"/>
      <c r="F29" s="241"/>
    </row>
    <row r="30" spans="2:6" ht="15" customHeight="1" x14ac:dyDescent="0.2">
      <c r="B30" s="230" t="s">
        <v>366</v>
      </c>
      <c r="C30" s="43">
        <f>'Section 3 data'!$D$78</f>
        <v>3.254</v>
      </c>
      <c r="D30" s="44">
        <f>'Section 3 data'!$E$78</f>
        <v>36.412999999999997</v>
      </c>
      <c r="E30" s="202">
        <f>'Section 3 data'!$F$78</f>
        <v>16.399999999999999</v>
      </c>
      <c r="F30" s="203">
        <f t="shared" ref="F30:F39" si="2">SUM(C30,D30)</f>
        <v>39.666999999999994</v>
      </c>
    </row>
    <row r="31" spans="2:6" ht="15" customHeight="1" x14ac:dyDescent="0.2">
      <c r="B31" s="231" t="s">
        <v>367</v>
      </c>
      <c r="C31" s="43">
        <f>'Section 3 data'!$D$79</f>
        <v>20.114000000000001</v>
      </c>
      <c r="D31" s="44">
        <f>'Section 3 data'!$E$79</f>
        <v>588.11500000000001</v>
      </c>
      <c r="E31" s="202">
        <f>'Section 3 data'!$F$79</f>
        <v>9.82</v>
      </c>
      <c r="F31" s="203">
        <f t="shared" si="2"/>
        <v>608.22900000000004</v>
      </c>
    </row>
    <row r="32" spans="2:6" ht="15" customHeight="1" x14ac:dyDescent="0.2">
      <c r="B32" s="232" t="s">
        <v>368</v>
      </c>
      <c r="C32" s="43">
        <f>'Section 3 data'!$D$80</f>
        <v>238.72900000000001</v>
      </c>
      <c r="D32" s="44">
        <f>'Section 3 data'!$E$80</f>
        <v>1685.8530000000001</v>
      </c>
      <c r="E32" s="202">
        <f>'Section 3 data'!$F$80</f>
        <v>8.3000000000000007</v>
      </c>
      <c r="F32" s="203">
        <f t="shared" si="2"/>
        <v>1924.5820000000001</v>
      </c>
    </row>
    <row r="33" spans="2:6" ht="15" customHeight="1" x14ac:dyDescent="0.2">
      <c r="B33" s="230" t="s">
        <v>369</v>
      </c>
      <c r="C33" s="43">
        <f>'Section 3 data'!$D$81</f>
        <v>409.08499999999998</v>
      </c>
      <c r="D33" s="44">
        <f>'Section 3 data'!$E$81</f>
        <v>1762.192</v>
      </c>
      <c r="E33" s="202">
        <f>'Section 3 data'!$F$81</f>
        <v>8.09</v>
      </c>
      <c r="F33" s="203">
        <f t="shared" si="2"/>
        <v>2171.277</v>
      </c>
    </row>
    <row r="34" spans="2:6" ht="15" customHeight="1" x14ac:dyDescent="0.2">
      <c r="B34" s="230" t="s">
        <v>370</v>
      </c>
      <c r="C34" s="43">
        <f>'Section 3 data'!$D$82</f>
        <v>2288.8589999999999</v>
      </c>
      <c r="D34" s="44">
        <f>'Section 3 data'!$E$82</f>
        <v>4497.5749999999998</v>
      </c>
      <c r="E34" s="202">
        <f>'Section 3 data'!$F$82</f>
        <v>6.39</v>
      </c>
      <c r="F34" s="203">
        <f t="shared" si="2"/>
        <v>6786.4339999999993</v>
      </c>
    </row>
    <row r="35" spans="2:6" ht="15" customHeight="1" x14ac:dyDescent="0.2">
      <c r="B35" s="230" t="s">
        <v>371</v>
      </c>
      <c r="C35" s="43">
        <f>'Section 3 data'!$D$83</f>
        <v>1713.3320000000001</v>
      </c>
      <c r="D35" s="44">
        <f>'Section 3 data'!$E$83</f>
        <v>3999.364</v>
      </c>
      <c r="E35" s="202">
        <f>'Section 3 data'!$F$83</f>
        <v>8.35</v>
      </c>
      <c r="F35" s="203">
        <f t="shared" si="2"/>
        <v>5712.6959999999999</v>
      </c>
    </row>
    <row r="36" spans="2:6" ht="15" customHeight="1" x14ac:dyDescent="0.2">
      <c r="B36" s="230" t="s">
        <v>372</v>
      </c>
      <c r="C36" s="43">
        <f>'Section 3 data'!$D$84</f>
        <v>870.45600000000002</v>
      </c>
      <c r="D36" s="44">
        <f>'Section 3 data'!$E$84</f>
        <v>4952.41</v>
      </c>
      <c r="E36" s="202">
        <f>'Section 3 data'!$F$84</f>
        <v>8.1300000000000008</v>
      </c>
      <c r="F36" s="203">
        <f t="shared" si="2"/>
        <v>5822.866</v>
      </c>
    </row>
    <row r="37" spans="2:6" ht="15" customHeight="1" x14ac:dyDescent="0.2">
      <c r="B37" s="230" t="s">
        <v>373</v>
      </c>
      <c r="C37" s="43">
        <f>'Section 3 data'!$D$85</f>
        <v>153.66300000000001</v>
      </c>
      <c r="D37" s="44">
        <f>'Section 3 data'!$E$85</f>
        <v>3719.183</v>
      </c>
      <c r="E37" s="202">
        <f>'Section 3 data'!$F$85</f>
        <v>10.76</v>
      </c>
      <c r="F37" s="203">
        <f t="shared" si="2"/>
        <v>3872.846</v>
      </c>
    </row>
    <row r="38" spans="2:6" ht="15" customHeight="1" x14ac:dyDescent="0.2">
      <c r="B38" s="230" t="s">
        <v>374</v>
      </c>
      <c r="C38" s="43">
        <f>'Section 3 data'!$D$86</f>
        <v>43.683999999999997</v>
      </c>
      <c r="D38" s="44">
        <f>'Section 3 data'!$E$86</f>
        <v>1779.8109999999999</v>
      </c>
      <c r="E38" s="202">
        <f>'Section 3 data'!$F$86</f>
        <v>23.7</v>
      </c>
      <c r="F38" s="203">
        <f t="shared" si="2"/>
        <v>1823.4949999999999</v>
      </c>
    </row>
    <row r="39" spans="2:6" ht="15" customHeight="1" x14ac:dyDescent="0.2">
      <c r="B39" s="236" t="s">
        <v>80</v>
      </c>
      <c r="C39" s="237">
        <f>'Section 3 data'!$D$5</f>
        <v>5741.1769999999997</v>
      </c>
      <c r="D39" s="237">
        <f>'Section 3 data'!$E$5</f>
        <v>23020.916000000001</v>
      </c>
      <c r="E39" s="238">
        <f>'Section 3 data'!$F$5</f>
        <v>3.18</v>
      </c>
      <c r="F39" s="239">
        <f t="shared" si="2"/>
        <v>28762.093000000001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770</v>
      </c>
    </row>
    <row r="5" spans="2:6" ht="15" customHeight="1" x14ac:dyDescent="0.2">
      <c r="B5" s="833" t="s">
        <v>77</v>
      </c>
      <c r="C5" s="40" t="s">
        <v>78</v>
      </c>
      <c r="D5" s="835" t="s">
        <v>79</v>
      </c>
      <c r="E5" s="835"/>
      <c r="F5" s="41" t="s">
        <v>80</v>
      </c>
    </row>
    <row r="6" spans="2:6" ht="30" customHeight="1" x14ac:dyDescent="0.2">
      <c r="B6" s="834"/>
      <c r="C6" s="36" t="s">
        <v>272</v>
      </c>
      <c r="D6" s="36" t="s">
        <v>272</v>
      </c>
      <c r="E6" s="3" t="s">
        <v>82</v>
      </c>
      <c r="F6" s="209" t="s">
        <v>272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33" t="s">
        <v>84</v>
      </c>
      <c r="C8" s="43">
        <f>'Section 4 data'!$D$8</f>
        <v>67.352000000000004</v>
      </c>
      <c r="D8" s="44">
        <f>'Section 4 data'!$E$8</f>
        <v>165.36199999999999</v>
      </c>
      <c r="E8" s="202">
        <f>'Section 4 data'!$F$8</f>
        <v>68.510000000000005</v>
      </c>
      <c r="F8" s="203">
        <f>SUM(C8,D8)</f>
        <v>232.714</v>
      </c>
    </row>
    <row r="9" spans="2:6" ht="15" customHeight="1" x14ac:dyDescent="0.2">
      <c r="B9" s="133" t="s">
        <v>85</v>
      </c>
      <c r="C9" s="43">
        <f>'Section 4 data'!$D$9</f>
        <v>1276.2639999999999</v>
      </c>
      <c r="D9" s="44">
        <f>'Section 4 data'!$E$9</f>
        <v>2782.828</v>
      </c>
      <c r="E9" s="202">
        <f>'Section 4 data'!$F$9</f>
        <v>25.05</v>
      </c>
      <c r="F9" s="203">
        <f t="shared" ref="F9:F16" si="0">SUM(C9,D9)</f>
        <v>4059.0919999999996</v>
      </c>
    </row>
    <row r="10" spans="2:6" ht="15" customHeight="1" x14ac:dyDescent="0.2">
      <c r="B10" s="133" t="s">
        <v>86</v>
      </c>
      <c r="C10" s="43">
        <f>'Section 4 data'!$D$10</f>
        <v>2780.7359999999999</v>
      </c>
      <c r="D10" s="44">
        <f>'Section 4 data'!$E$10</f>
        <v>1252.585</v>
      </c>
      <c r="E10" s="202">
        <f>'Section 4 data'!$F$10</f>
        <v>33.61</v>
      </c>
      <c r="F10" s="203">
        <f t="shared" si="0"/>
        <v>4033.3209999999999</v>
      </c>
    </row>
    <row r="11" spans="2:6" ht="15" customHeight="1" x14ac:dyDescent="0.2">
      <c r="B11" s="133" t="s">
        <v>87</v>
      </c>
      <c r="C11" s="43">
        <f>'Section 4 data'!$D$11</f>
        <v>341.04500000000002</v>
      </c>
      <c r="D11" s="44">
        <f>'Section 4 data'!$E$11</f>
        <v>2493.009</v>
      </c>
      <c r="E11" s="202">
        <f>'Section 4 data'!$F$11</f>
        <v>29.42</v>
      </c>
      <c r="F11" s="203">
        <f t="shared" si="0"/>
        <v>2834.0540000000001</v>
      </c>
    </row>
    <row r="12" spans="2:6" ht="15" customHeight="1" x14ac:dyDescent="0.2">
      <c r="B12" s="133" t="s">
        <v>88</v>
      </c>
      <c r="C12" s="43">
        <f>'Section 4 data'!$D$12</f>
        <v>296.827</v>
      </c>
      <c r="D12" s="44">
        <f>'Section 4 data'!$E$12</f>
        <v>1197.4659999999999</v>
      </c>
      <c r="E12" s="202">
        <f>'Section 4 data'!$F$12</f>
        <v>24.18</v>
      </c>
      <c r="F12" s="203">
        <f t="shared" si="0"/>
        <v>1494.2929999999999</v>
      </c>
    </row>
    <row r="13" spans="2:6" ht="15" customHeight="1" x14ac:dyDescent="0.2">
      <c r="B13" s="133" t="s">
        <v>89</v>
      </c>
      <c r="C13" s="43">
        <f>'Section 4 data'!$D$13</f>
        <v>965.12</v>
      </c>
      <c r="D13" s="44">
        <f>'Section 4 data'!$E$13</f>
        <v>1530.903</v>
      </c>
      <c r="E13" s="202">
        <f>'Section 4 data'!$F$13</f>
        <v>25.55</v>
      </c>
      <c r="F13" s="203">
        <f t="shared" si="0"/>
        <v>2496.0230000000001</v>
      </c>
    </row>
    <row r="14" spans="2:6" ht="15" customHeight="1" x14ac:dyDescent="0.2">
      <c r="B14" s="133" t="s">
        <v>90</v>
      </c>
      <c r="C14" s="43">
        <f>'Section 4 data'!$D$14</f>
        <v>20.785</v>
      </c>
      <c r="D14" s="44">
        <f>'Section 4 data'!$E$14</f>
        <v>41.39</v>
      </c>
      <c r="E14" s="202">
        <f>'Section 4 data'!$F$14</f>
        <v>100.55</v>
      </c>
      <c r="F14" s="203">
        <f t="shared" si="0"/>
        <v>62.174999999999997</v>
      </c>
    </row>
    <row r="15" spans="2:6" ht="15" customHeight="1" x14ac:dyDescent="0.2">
      <c r="B15" s="133" t="s">
        <v>91</v>
      </c>
      <c r="C15" s="43">
        <f>'Section 4 data'!$D$15</f>
        <v>547.67899999999997</v>
      </c>
      <c r="D15" s="44">
        <f>'Section 4 data'!$E$15</f>
        <v>2492.3679999999999</v>
      </c>
      <c r="E15" s="202">
        <f>'Section 4 data'!$F$15</f>
        <v>19.399999999999999</v>
      </c>
      <c r="F15" s="203">
        <f t="shared" si="0"/>
        <v>3040.047</v>
      </c>
    </row>
    <row r="16" spans="2:6" ht="15" customHeight="1" x14ac:dyDescent="0.2">
      <c r="B16" s="132" t="s">
        <v>92</v>
      </c>
      <c r="C16" s="204">
        <f>'Section 4 data'!$D$6</f>
        <v>6295.808</v>
      </c>
      <c r="D16" s="205">
        <f>'Section 4 data'!$E$6</f>
        <v>11965.755999999999</v>
      </c>
      <c r="E16" s="206">
        <f>'Section 4 data'!$F$6</f>
        <v>9.36</v>
      </c>
      <c r="F16" s="207">
        <f t="shared" si="0"/>
        <v>18261.563999999998</v>
      </c>
    </row>
    <row r="17" spans="2:6" ht="15" customHeight="1" x14ac:dyDescent="0.2">
      <c r="B17" s="200" t="s">
        <v>93</v>
      </c>
      <c r="C17" s="201"/>
      <c r="D17" s="201"/>
      <c r="E17" s="708"/>
      <c r="F17" s="201"/>
    </row>
    <row r="18" spans="2:6" ht="15" customHeight="1" x14ac:dyDescent="0.2">
      <c r="B18" s="133" t="s">
        <v>94</v>
      </c>
      <c r="C18" s="43">
        <f>'Section 4 data'!$D$16</f>
        <v>4901.0240000000003</v>
      </c>
      <c r="D18" s="44">
        <f>'Section 4 data'!$E$16</f>
        <v>6730.5429999999997</v>
      </c>
      <c r="E18" s="202">
        <f>'Section 4 data'!$F$16</f>
        <v>8.59</v>
      </c>
      <c r="F18" s="203">
        <f t="shared" ref="F18:F29" si="1">SUM(C18,D18)</f>
        <v>11631.566999999999</v>
      </c>
    </row>
    <row r="19" spans="2:6" ht="15" customHeight="1" x14ac:dyDescent="0.2">
      <c r="B19" s="133" t="s">
        <v>95</v>
      </c>
      <c r="C19" s="43">
        <f>'Section 4 data'!$D$17</f>
        <v>3660.297</v>
      </c>
      <c r="D19" s="44">
        <f>'Section 4 data'!$E$17</f>
        <v>4903.1980000000003</v>
      </c>
      <c r="E19" s="202">
        <f>'Section 4 data'!$F$17</f>
        <v>12.22</v>
      </c>
      <c r="F19" s="203">
        <f t="shared" si="1"/>
        <v>8563.4950000000008</v>
      </c>
    </row>
    <row r="20" spans="2:6" ht="15" customHeight="1" x14ac:dyDescent="0.2">
      <c r="B20" s="133" t="s">
        <v>96</v>
      </c>
      <c r="C20" s="43">
        <f>'Section 4 data'!$D$18</f>
        <v>52.823</v>
      </c>
      <c r="D20" s="44">
        <f>'Section 4 data'!$E$18</f>
        <v>1975.771</v>
      </c>
      <c r="E20" s="202">
        <f>'Section 4 data'!$F$18</f>
        <v>16.7</v>
      </c>
      <c r="F20" s="203">
        <f t="shared" si="1"/>
        <v>2028.5940000000001</v>
      </c>
    </row>
    <row r="21" spans="2:6" ht="15" customHeight="1" x14ac:dyDescent="0.2">
      <c r="B21" s="133" t="s">
        <v>97</v>
      </c>
      <c r="C21" s="43">
        <f>'Section 4 data'!$D$19</f>
        <v>438.51100000000002</v>
      </c>
      <c r="D21" s="44">
        <f>'Section 4 data'!$E$19</f>
        <v>9674.259</v>
      </c>
      <c r="E21" s="202">
        <f>'Section 4 data'!$F$19</f>
        <v>8.5</v>
      </c>
      <c r="F21" s="203">
        <f t="shared" si="1"/>
        <v>10112.77</v>
      </c>
    </row>
    <row r="22" spans="2:6" ht="15" customHeight="1" x14ac:dyDescent="0.2">
      <c r="B22" s="133" t="s">
        <v>98</v>
      </c>
      <c r="C22" s="43">
        <f>'Section 4 data'!$D$20</f>
        <v>1072.1969999999999</v>
      </c>
      <c r="D22" s="44">
        <f>'Section 4 data'!$E$20</f>
        <v>14614.971</v>
      </c>
      <c r="E22" s="202">
        <f>'Section 4 data'!$F$20</f>
        <v>11.06</v>
      </c>
      <c r="F22" s="203">
        <f t="shared" si="1"/>
        <v>15687.168</v>
      </c>
    </row>
    <row r="23" spans="2:6" ht="15" customHeight="1" x14ac:dyDescent="0.2">
      <c r="B23" s="133" t="s">
        <v>99</v>
      </c>
      <c r="C23" s="43">
        <f>'Section 4 data'!$D$21</f>
        <v>164.21199999999999</v>
      </c>
      <c r="D23" s="44">
        <f>'Section 4 data'!$E$21</f>
        <v>8533.1200000000008</v>
      </c>
      <c r="E23" s="202">
        <f>'Section 4 data'!$F$21</f>
        <v>25.53</v>
      </c>
      <c r="F23" s="203">
        <f t="shared" si="1"/>
        <v>8697.3320000000003</v>
      </c>
    </row>
    <row r="24" spans="2:6" ht="15" customHeight="1" x14ac:dyDescent="0.2">
      <c r="B24" s="133" t="s">
        <v>100</v>
      </c>
      <c r="C24" s="43">
        <f>'Section 4 data'!$D$22</f>
        <v>48.430999999999997</v>
      </c>
      <c r="D24" s="44">
        <f>'Section 4 data'!$E$22</f>
        <v>23579.513999999999</v>
      </c>
      <c r="E24" s="202">
        <f>'Section 4 data'!$F$22</f>
        <v>8.3699999999999992</v>
      </c>
      <c r="F24" s="203">
        <f t="shared" si="1"/>
        <v>23627.945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5631.7139999999999</v>
      </c>
      <c r="E25" s="202">
        <f>'Section 4 data'!$F$23</f>
        <v>14.7</v>
      </c>
      <c r="F25" s="203">
        <f t="shared" si="1"/>
        <v>5631.7139999999999</v>
      </c>
    </row>
    <row r="26" spans="2:6" ht="15" customHeight="1" x14ac:dyDescent="0.2">
      <c r="B26" s="133" t="s">
        <v>102</v>
      </c>
      <c r="C26" s="43">
        <f>'Section 4 data'!$D$24</f>
        <v>152.75299999999999</v>
      </c>
      <c r="D26" s="44">
        <f>'Section 4 data'!$E$24</f>
        <v>1829.6279999999999</v>
      </c>
      <c r="E26" s="202">
        <f>'Section 4 data'!$F$24</f>
        <v>21.26</v>
      </c>
      <c r="F26" s="203">
        <f t="shared" si="1"/>
        <v>1982.3809999999999</v>
      </c>
    </row>
    <row r="27" spans="2:6" ht="15" customHeight="1" x14ac:dyDescent="0.2">
      <c r="B27" s="133" t="s">
        <v>103</v>
      </c>
      <c r="C27" s="43">
        <f>'Section 4 data'!$D$25</f>
        <v>0</v>
      </c>
      <c r="D27" s="44">
        <f>'Section 4 data'!$E$25</f>
        <v>3966.3290000000002</v>
      </c>
      <c r="E27" s="202">
        <f>'Section 4 data'!$F$25</f>
        <v>22.04</v>
      </c>
      <c r="F27" s="203">
        <f t="shared" si="1"/>
        <v>3966.3290000000002</v>
      </c>
    </row>
    <row r="28" spans="2:6" ht="15" customHeight="1" x14ac:dyDescent="0.2">
      <c r="B28" s="133" t="s">
        <v>104</v>
      </c>
      <c r="C28" s="43">
        <f>'Section 4 data'!$D$26</f>
        <v>2105.3200000000002</v>
      </c>
      <c r="D28" s="44">
        <f>'Section 4 data'!$E$26</f>
        <v>14607.308999999999</v>
      </c>
      <c r="E28" s="202">
        <f>'Section 4 data'!$F$26</f>
        <v>9.1</v>
      </c>
      <c r="F28" s="203">
        <f t="shared" si="1"/>
        <v>16712.629000000001</v>
      </c>
    </row>
    <row r="29" spans="2:6" ht="15" customHeight="1" x14ac:dyDescent="0.2">
      <c r="B29" s="132" t="s">
        <v>105</v>
      </c>
      <c r="C29" s="204">
        <f>'Section 4 data'!$D$7</f>
        <v>12595.567999999999</v>
      </c>
      <c r="D29" s="205">
        <f>'Section 4 data'!$E$7</f>
        <v>96279.448000000004</v>
      </c>
      <c r="E29" s="206">
        <f>'Section 4 data'!$F$7</f>
        <v>3.61</v>
      </c>
      <c r="F29" s="207">
        <f t="shared" si="1"/>
        <v>108875.016</v>
      </c>
    </row>
    <row r="30" spans="2:6" ht="15" customHeight="1" x14ac:dyDescent="0.2">
      <c r="B30" s="200" t="s">
        <v>106</v>
      </c>
      <c r="C30" s="208"/>
      <c r="D30" s="208"/>
      <c r="E30" s="5"/>
      <c r="F30" s="208"/>
    </row>
    <row r="31" spans="2:6" ht="15" customHeight="1" x14ac:dyDescent="0.2">
      <c r="B31" s="132" t="s">
        <v>106</v>
      </c>
      <c r="C31" s="204">
        <f>'Section 4 data'!$D$5</f>
        <v>18891.375</v>
      </c>
      <c r="D31" s="205">
        <f>'Section 4 data'!$E$5</f>
        <v>108672.41800000001</v>
      </c>
      <c r="E31" s="206">
        <f>'Section 4 data'!$F$5</f>
        <v>3.26</v>
      </c>
      <c r="F31" s="207">
        <f>SUM(C31,D31)</f>
        <v>127563.79300000001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771</v>
      </c>
    </row>
    <row r="5" spans="2:6" ht="15" customHeight="1" x14ac:dyDescent="0.2">
      <c r="B5" s="833" t="s">
        <v>267</v>
      </c>
      <c r="C5" s="40" t="s">
        <v>78</v>
      </c>
      <c r="D5" s="835" t="s">
        <v>79</v>
      </c>
      <c r="E5" s="835"/>
      <c r="F5" s="229" t="s">
        <v>80</v>
      </c>
    </row>
    <row r="6" spans="2:6" ht="30" customHeight="1" x14ac:dyDescent="0.2">
      <c r="B6" s="849"/>
      <c r="C6" s="36" t="s">
        <v>271</v>
      </c>
      <c r="D6" s="36" t="s">
        <v>271</v>
      </c>
      <c r="E6" s="3" t="s">
        <v>82</v>
      </c>
      <c r="F6" s="209" t="s">
        <v>271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359</v>
      </c>
      <c r="C8" s="43">
        <f>'Section 4 data'!$D$31</f>
        <v>54.572000000000003</v>
      </c>
      <c r="D8" s="44">
        <f>'Section 4 data'!$E$31</f>
        <v>0</v>
      </c>
      <c r="E8" s="202">
        <f>'Section 4 data'!$F$31</f>
        <v>0</v>
      </c>
      <c r="F8" s="203">
        <f>SUM(C8,D8)</f>
        <v>54.572000000000003</v>
      </c>
    </row>
    <row r="9" spans="2:6" ht="15" customHeight="1" x14ac:dyDescent="0.2">
      <c r="B9" s="232" t="s">
        <v>360</v>
      </c>
      <c r="C9" s="43">
        <f>'Section 4 data'!$D$32</f>
        <v>1528.848</v>
      </c>
      <c r="D9" s="246">
        <f>'Section 4 data'!$E$32</f>
        <v>316.79199999999997</v>
      </c>
      <c r="E9" s="202">
        <f>'Section 4 data'!$F$32</f>
        <v>57.73</v>
      </c>
      <c r="F9" s="203">
        <f t="shared" ref="F9:F15" si="0">SUM(C9,D9)</f>
        <v>1845.6399999999999</v>
      </c>
    </row>
    <row r="10" spans="2:6" ht="15" customHeight="1" x14ac:dyDescent="0.2">
      <c r="B10" s="230" t="s">
        <v>361</v>
      </c>
      <c r="C10" s="43">
        <f>'Section 4 data'!$D$33</f>
        <v>2114.8629999999998</v>
      </c>
      <c r="D10" s="44">
        <f>'Section 4 data'!$E$33</f>
        <v>5767.1729999999998</v>
      </c>
      <c r="E10" s="202">
        <f>'Section 4 data'!$F$33</f>
        <v>19.243980695012734</v>
      </c>
      <c r="F10" s="203">
        <f t="shared" si="0"/>
        <v>7882.0360000000001</v>
      </c>
    </row>
    <row r="11" spans="2:6" ht="15" customHeight="1" x14ac:dyDescent="0.2">
      <c r="B11" s="230" t="s">
        <v>362</v>
      </c>
      <c r="C11" s="43">
        <f>'Section 4 data'!$D$34</f>
        <v>1348.8140000000001</v>
      </c>
      <c r="D11" s="44">
        <f>'Section 4 data'!$E$34</f>
        <v>4993.3670000000002</v>
      </c>
      <c r="E11" s="247">
        <f>'Section 4 data'!$F$34</f>
        <v>12.544628304712138</v>
      </c>
      <c r="F11" s="203">
        <f t="shared" si="0"/>
        <v>6342.1810000000005</v>
      </c>
    </row>
    <row r="12" spans="2:6" ht="15" customHeight="1" x14ac:dyDescent="0.2">
      <c r="B12" s="230" t="s">
        <v>363</v>
      </c>
      <c r="C12" s="43">
        <f>'Section 4 data'!$D$35</f>
        <v>661.56899999999996</v>
      </c>
      <c r="D12" s="44">
        <f>'Section 4 data'!$E$35</f>
        <v>624.80499999999995</v>
      </c>
      <c r="E12" s="247">
        <f>'Section 4 data'!$F$35</f>
        <v>24.43</v>
      </c>
      <c r="F12" s="203">
        <f t="shared" si="0"/>
        <v>1286.3739999999998</v>
      </c>
    </row>
    <row r="13" spans="2:6" ht="15" customHeight="1" x14ac:dyDescent="0.2">
      <c r="B13" s="230" t="s">
        <v>364</v>
      </c>
      <c r="C13" s="43">
        <f>'Section 4 data'!$D$36</f>
        <v>334.12</v>
      </c>
      <c r="D13" s="44">
        <f>'Section 4 data'!$E$36</f>
        <v>58.744999999999997</v>
      </c>
      <c r="E13" s="202">
        <f>'Section 4 data'!$F$36</f>
        <v>65.84</v>
      </c>
      <c r="F13" s="203">
        <f t="shared" si="0"/>
        <v>392.86500000000001</v>
      </c>
    </row>
    <row r="14" spans="2:6" ht="15" customHeight="1" x14ac:dyDescent="0.2">
      <c r="B14" s="230" t="s">
        <v>365</v>
      </c>
      <c r="C14" s="43">
        <f>'Section 4 data'!$D$37</f>
        <v>253.02099999999999</v>
      </c>
      <c r="D14" s="44">
        <f>'Section 4 data'!$E$37</f>
        <v>204.874</v>
      </c>
      <c r="E14" s="202">
        <f>'Section 4 data'!$F$37</f>
        <v>36.198807370014499</v>
      </c>
      <c r="F14" s="203">
        <f t="shared" si="0"/>
        <v>457.89499999999998</v>
      </c>
    </row>
    <row r="15" spans="2:6" ht="15" customHeight="1" x14ac:dyDescent="0.2">
      <c r="B15" s="233" t="s">
        <v>80</v>
      </c>
      <c r="C15" s="66">
        <f>'Section 4 data'!$D$6</f>
        <v>6295.808</v>
      </c>
      <c r="D15" s="66">
        <f>'Section 4 data'!$E$6</f>
        <v>11965.755999999999</v>
      </c>
      <c r="E15" s="206">
        <f>'Section 4 data'!$F$6</f>
        <v>9.36</v>
      </c>
      <c r="F15" s="235">
        <f t="shared" si="0"/>
        <v>18261.563999999998</v>
      </c>
    </row>
    <row r="16" spans="2:6" ht="15" customHeight="1" x14ac:dyDescent="0.2">
      <c r="B16" s="240" t="s">
        <v>105</v>
      </c>
      <c r="C16" s="241"/>
      <c r="D16" s="241"/>
      <c r="E16" s="241"/>
      <c r="F16" s="241"/>
    </row>
    <row r="17" spans="2:6" ht="15" customHeight="1" x14ac:dyDescent="0.2">
      <c r="B17" s="230" t="s">
        <v>359</v>
      </c>
      <c r="C17" s="43">
        <f>'Section 4 data'!$D$39</f>
        <v>1.857</v>
      </c>
      <c r="D17" s="44">
        <f>'Section 4 data'!$E$39</f>
        <v>757.12099999999998</v>
      </c>
      <c r="E17" s="202">
        <f>'Section 4 data'!$F$39</f>
        <v>22.11</v>
      </c>
      <c r="F17" s="203">
        <f t="shared" ref="F17:F24" si="1">SUM(C17,D17)</f>
        <v>758.97799999999995</v>
      </c>
    </row>
    <row r="18" spans="2:6" ht="15" customHeight="1" x14ac:dyDescent="0.2">
      <c r="B18" s="232" t="s">
        <v>360</v>
      </c>
      <c r="C18" s="43">
        <f>'Section 4 data'!$D$40</f>
        <v>438.86399999999998</v>
      </c>
      <c r="D18" s="246">
        <f>'Section 4 data'!$E$40</f>
        <v>18046.37</v>
      </c>
      <c r="E18" s="202">
        <f>'Section 4 data'!$F$40</f>
        <v>9.35</v>
      </c>
      <c r="F18" s="203">
        <f t="shared" si="1"/>
        <v>18485.234</v>
      </c>
    </row>
    <row r="19" spans="2:6" ht="15" customHeight="1" x14ac:dyDescent="0.2">
      <c r="B19" s="230" t="s">
        <v>361</v>
      </c>
      <c r="C19" s="43">
        <f>'Section 4 data'!$D$41</f>
        <v>1732.595</v>
      </c>
      <c r="D19" s="44">
        <f>'Section 4 data'!$E$41</f>
        <v>41174.737999999998</v>
      </c>
      <c r="E19" s="202">
        <f>'Section 4 data'!$F$41</f>
        <v>6.2088155119703217</v>
      </c>
      <c r="F19" s="203">
        <f t="shared" si="1"/>
        <v>42907.332999999999</v>
      </c>
    </row>
    <row r="20" spans="2:6" ht="15" customHeight="1" x14ac:dyDescent="0.2">
      <c r="B20" s="230" t="s">
        <v>362</v>
      </c>
      <c r="C20" s="43">
        <f>'Section 4 data'!$D$42</f>
        <v>2517.2689999999998</v>
      </c>
      <c r="D20" s="44">
        <f>'Section 4 data'!$E$42</f>
        <v>12314.09</v>
      </c>
      <c r="E20" s="247">
        <f>'Section 4 data'!$F$42</f>
        <v>8.8508346410061254</v>
      </c>
      <c r="F20" s="203">
        <f t="shared" si="1"/>
        <v>14831.359</v>
      </c>
    </row>
    <row r="21" spans="2:6" ht="15" customHeight="1" x14ac:dyDescent="0.2">
      <c r="B21" s="230" t="s">
        <v>363</v>
      </c>
      <c r="C21" s="43">
        <f>'Section 4 data'!$D$43</f>
        <v>1935.4110000000001</v>
      </c>
      <c r="D21" s="44">
        <f>'Section 4 data'!$E$43</f>
        <v>7210.1289999999999</v>
      </c>
      <c r="E21" s="247">
        <f>'Section 4 data'!$F$43</f>
        <v>12.73</v>
      </c>
      <c r="F21" s="203">
        <f t="shared" si="1"/>
        <v>9145.5400000000009</v>
      </c>
    </row>
    <row r="22" spans="2:6" ht="15" customHeight="1" x14ac:dyDescent="0.2">
      <c r="B22" s="230" t="s">
        <v>364</v>
      </c>
      <c r="C22" s="43">
        <f>'Section 4 data'!$D$44</f>
        <v>618.471</v>
      </c>
      <c r="D22" s="44">
        <f>'Section 4 data'!$E$44</f>
        <v>8797.6509999999998</v>
      </c>
      <c r="E22" s="247">
        <f>'Section 4 data'!$F$44</f>
        <v>21.57</v>
      </c>
      <c r="F22" s="203">
        <f t="shared" si="1"/>
        <v>9416.1219999999994</v>
      </c>
    </row>
    <row r="23" spans="2:6" ht="15" customHeight="1" x14ac:dyDescent="0.2">
      <c r="B23" s="230" t="s">
        <v>365</v>
      </c>
      <c r="C23" s="43">
        <f>'Section 4 data'!$D$45</f>
        <v>5351.1019999999999</v>
      </c>
      <c r="D23" s="44">
        <f>'Section 4 data'!$E$45</f>
        <v>7979.35</v>
      </c>
      <c r="E23" s="202">
        <f>'Section 4 data'!$F$45</f>
        <v>16.401167205861586</v>
      </c>
      <c r="F23" s="203">
        <f t="shared" si="1"/>
        <v>13330.452000000001</v>
      </c>
    </row>
    <row r="24" spans="2:6" ht="15" customHeight="1" x14ac:dyDescent="0.2">
      <c r="B24" s="233" t="s">
        <v>80</v>
      </c>
      <c r="C24" s="66">
        <f>'Section 4 data'!$D$7</f>
        <v>12595.567999999999</v>
      </c>
      <c r="D24" s="66">
        <f>'Section 4 data'!$E$7</f>
        <v>96279.448000000004</v>
      </c>
      <c r="E24" s="206">
        <f>'Section 4 data'!$F$7</f>
        <v>3.61</v>
      </c>
      <c r="F24" s="235">
        <f t="shared" si="1"/>
        <v>108875.016</v>
      </c>
    </row>
    <row r="25" spans="2:6" ht="15" customHeight="1" x14ac:dyDescent="0.2">
      <c r="B25" s="240" t="s">
        <v>106</v>
      </c>
      <c r="C25" s="241"/>
      <c r="D25" s="241"/>
      <c r="E25" s="241"/>
      <c r="F25" s="241"/>
    </row>
    <row r="26" spans="2:6" ht="15" customHeight="1" x14ac:dyDescent="0.2">
      <c r="B26" s="230" t="s">
        <v>359</v>
      </c>
      <c r="C26" s="43">
        <f>'Section 4 data'!$D$47</f>
        <v>56.43</v>
      </c>
      <c r="D26" s="44">
        <f>'Section 4 data'!$E$47</f>
        <v>759.61599999999999</v>
      </c>
      <c r="E26" s="202">
        <f>'Section 4 data'!$F$47</f>
        <v>22.1</v>
      </c>
      <c r="F26" s="203">
        <f t="shared" ref="F26:F33" si="2">SUM(C26,D26)</f>
        <v>816.04599999999994</v>
      </c>
    </row>
    <row r="27" spans="2:6" ht="15" customHeight="1" x14ac:dyDescent="0.2">
      <c r="B27" s="232" t="s">
        <v>360</v>
      </c>
      <c r="C27" s="43">
        <f>'Section 4 data'!$D$48</f>
        <v>1967.712</v>
      </c>
      <c r="D27" s="246">
        <f>'Section 4 data'!$E$48</f>
        <v>18416.48</v>
      </c>
      <c r="E27" s="202">
        <f>'Section 4 data'!$F$48</f>
        <v>9.2200000000000006</v>
      </c>
      <c r="F27" s="203">
        <f t="shared" si="2"/>
        <v>20384.191999999999</v>
      </c>
    </row>
    <row r="28" spans="2:6" ht="15" customHeight="1" x14ac:dyDescent="0.2">
      <c r="B28" s="230" t="s">
        <v>361</v>
      </c>
      <c r="C28" s="43">
        <f>'Section 4 data'!$D$49</f>
        <v>3847.4580000000001</v>
      </c>
      <c r="D28" s="44">
        <f>'Section 4 data'!$E$49</f>
        <v>47135.41</v>
      </c>
      <c r="E28" s="202">
        <f>'Section 4 data'!$F$49</f>
        <v>5.9054946747551194</v>
      </c>
      <c r="F28" s="203">
        <f t="shared" si="2"/>
        <v>50982.868000000002</v>
      </c>
    </row>
    <row r="29" spans="2:6" ht="15" customHeight="1" x14ac:dyDescent="0.2">
      <c r="B29" s="230" t="s">
        <v>362</v>
      </c>
      <c r="C29" s="43">
        <f>'Section 4 data'!$D$50</f>
        <v>3866.0830000000001</v>
      </c>
      <c r="D29" s="44">
        <f>'Section 4 data'!$E$50</f>
        <v>17420.605</v>
      </c>
      <c r="E29" s="247">
        <f>'Section 4 data'!$F$50</f>
        <v>7.4797510220846632</v>
      </c>
      <c r="F29" s="203">
        <f t="shared" si="2"/>
        <v>21286.687999999998</v>
      </c>
    </row>
    <row r="30" spans="2:6" ht="15" customHeight="1" x14ac:dyDescent="0.2">
      <c r="B30" s="230" t="s">
        <v>363</v>
      </c>
      <c r="C30" s="43">
        <f>'Section 4 data'!$D$51</f>
        <v>2596.98</v>
      </c>
      <c r="D30" s="44">
        <f>'Section 4 data'!$E$51</f>
        <v>7858.45</v>
      </c>
      <c r="E30" s="247">
        <f>'Section 4 data'!$F$51</f>
        <v>11.89</v>
      </c>
      <c r="F30" s="203">
        <f t="shared" si="2"/>
        <v>10455.43</v>
      </c>
    </row>
    <row r="31" spans="2:6" ht="15" customHeight="1" x14ac:dyDescent="0.2">
      <c r="B31" s="230" t="s">
        <v>364</v>
      </c>
      <c r="C31" s="43">
        <f>'Section 4 data'!$D$52</f>
        <v>952.59</v>
      </c>
      <c r="D31" s="44">
        <f>'Section 4 data'!$E$52</f>
        <v>8888.2970000000005</v>
      </c>
      <c r="E31" s="247">
        <f>'Section 4 data'!$F$52</f>
        <v>21.41</v>
      </c>
      <c r="F31" s="203">
        <f t="shared" si="2"/>
        <v>9840.8870000000006</v>
      </c>
    </row>
    <row r="32" spans="2:6" ht="15" customHeight="1" x14ac:dyDescent="0.2">
      <c r="B32" s="230" t="s">
        <v>365</v>
      </c>
      <c r="C32" s="43">
        <f>'Section 4 data'!$D$53</f>
        <v>5604.1220000000003</v>
      </c>
      <c r="D32" s="44">
        <f>'Section 4 data'!$E$53</f>
        <v>8193.56</v>
      </c>
      <c r="E32" s="202">
        <f>'Section 4 data'!$F$53</f>
        <v>16.050099848670275</v>
      </c>
      <c r="F32" s="203">
        <f t="shared" si="2"/>
        <v>13797.682000000001</v>
      </c>
    </row>
    <row r="33" spans="2:6" ht="15" customHeight="1" x14ac:dyDescent="0.2">
      <c r="B33" s="236" t="s">
        <v>80</v>
      </c>
      <c r="C33" s="237">
        <f>'Section 4 data'!$D$5</f>
        <v>18891.375</v>
      </c>
      <c r="D33" s="237">
        <f>'Section 4 data'!$E$5</f>
        <v>108672.41800000001</v>
      </c>
      <c r="E33" s="210">
        <f>'Section 4 data'!$F$5</f>
        <v>3.26</v>
      </c>
      <c r="F33" s="239">
        <f t="shared" si="2"/>
        <v>127563.79300000001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772</v>
      </c>
    </row>
    <row r="5" spans="2:6" ht="15" customHeight="1" x14ac:dyDescent="0.2">
      <c r="B5" s="850" t="s">
        <v>126</v>
      </c>
      <c r="C5" s="40" t="s">
        <v>78</v>
      </c>
      <c r="D5" s="835" t="s">
        <v>79</v>
      </c>
      <c r="E5" s="835"/>
      <c r="F5" s="229" t="s">
        <v>80</v>
      </c>
    </row>
    <row r="6" spans="2:6" ht="30" customHeight="1" x14ac:dyDescent="0.2">
      <c r="B6" s="851"/>
      <c r="C6" s="36" t="s">
        <v>271</v>
      </c>
      <c r="D6" s="36" t="s">
        <v>271</v>
      </c>
      <c r="E6" s="3" t="s">
        <v>82</v>
      </c>
      <c r="F6" s="209" t="s">
        <v>271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127</v>
      </c>
      <c r="C8" s="43">
        <f>'Section 4 data'!$D$58</f>
        <v>45.177</v>
      </c>
      <c r="D8" s="44">
        <f>'Section 4 data'!$E$58</f>
        <v>7.2169999999999996</v>
      </c>
      <c r="E8" s="202">
        <f>'Section 4 data'!$F$58</f>
        <v>60.93</v>
      </c>
      <c r="F8" s="203">
        <f>SUM(C8,D8)</f>
        <v>52.393999999999998</v>
      </c>
    </row>
    <row r="9" spans="2:6" ht="15" customHeight="1" x14ac:dyDescent="0.2">
      <c r="B9" s="231" t="s">
        <v>128</v>
      </c>
      <c r="C9" s="43">
        <f>'Section 4 data'!$D$59</f>
        <v>421.21100000000001</v>
      </c>
      <c r="D9" s="44">
        <f>'Section 4 data'!$E$59</f>
        <v>442.98</v>
      </c>
      <c r="E9" s="202">
        <f>'Section 4 data'!$F$59</f>
        <v>30.78</v>
      </c>
      <c r="F9" s="203">
        <f t="shared" ref="F9:F17" si="0">SUM(C9,D9)</f>
        <v>864.19100000000003</v>
      </c>
    </row>
    <row r="10" spans="2:6" ht="15" customHeight="1" x14ac:dyDescent="0.2">
      <c r="B10" s="232" t="s">
        <v>129</v>
      </c>
      <c r="C10" s="43">
        <f>'Section 4 data'!$D$60</f>
        <v>2175.7190000000001</v>
      </c>
      <c r="D10" s="44">
        <f>'Section 4 data'!$E$60</f>
        <v>3172.8180000000002</v>
      </c>
      <c r="E10" s="202">
        <f>'Section 4 data'!$F$60</f>
        <v>29.48</v>
      </c>
      <c r="F10" s="203">
        <f t="shared" si="0"/>
        <v>5348.5370000000003</v>
      </c>
    </row>
    <row r="11" spans="2:6" ht="15" customHeight="1" x14ac:dyDescent="0.2">
      <c r="B11" s="230" t="s">
        <v>130</v>
      </c>
      <c r="C11" s="43">
        <f>'Section 4 data'!$D$61</f>
        <v>1133.9639999999999</v>
      </c>
      <c r="D11" s="44">
        <f>'Section 4 data'!$E$61</f>
        <v>3037.43</v>
      </c>
      <c r="E11" s="202">
        <f>'Section 4 data'!$F$61</f>
        <v>19.93</v>
      </c>
      <c r="F11" s="203">
        <f t="shared" si="0"/>
        <v>4171.3940000000002</v>
      </c>
    </row>
    <row r="12" spans="2:6" ht="15" customHeight="1" x14ac:dyDescent="0.2">
      <c r="B12" s="230" t="s">
        <v>131</v>
      </c>
      <c r="C12" s="43">
        <f>'Section 4 data'!$D$62</f>
        <v>1281.5719999999999</v>
      </c>
      <c r="D12" s="44">
        <f>'Section 4 data'!$E$62</f>
        <v>2846.165</v>
      </c>
      <c r="E12" s="202">
        <f>'Section 4 data'!$F$62</f>
        <v>15.56</v>
      </c>
      <c r="F12" s="203">
        <f t="shared" si="0"/>
        <v>4127.7370000000001</v>
      </c>
    </row>
    <row r="13" spans="2:6" ht="15" customHeight="1" x14ac:dyDescent="0.2">
      <c r="B13" s="230" t="s">
        <v>132</v>
      </c>
      <c r="C13" s="43">
        <f>'Section 4 data'!$D$63</f>
        <v>849.11400000000003</v>
      </c>
      <c r="D13" s="44">
        <f>'Section 4 data'!$E$63</f>
        <v>1707.654</v>
      </c>
      <c r="E13" s="202">
        <f>'Section 4 data'!$F$63</f>
        <v>16.96</v>
      </c>
      <c r="F13" s="203">
        <f t="shared" si="0"/>
        <v>2556.768</v>
      </c>
    </row>
    <row r="14" spans="2:6" ht="15" customHeight="1" x14ac:dyDescent="0.2">
      <c r="B14" s="230" t="s">
        <v>133</v>
      </c>
      <c r="C14" s="43">
        <f>'Section 4 data'!$D$64</f>
        <v>360.62099999999998</v>
      </c>
      <c r="D14" s="44">
        <f>'Section 4 data'!$E$64</f>
        <v>636.06100000000004</v>
      </c>
      <c r="E14" s="202">
        <f>'Section 4 data'!$F$64</f>
        <v>18.34</v>
      </c>
      <c r="F14" s="203">
        <f t="shared" si="0"/>
        <v>996.68200000000002</v>
      </c>
    </row>
    <row r="15" spans="2:6" ht="15" customHeight="1" x14ac:dyDescent="0.2">
      <c r="B15" s="230" t="s">
        <v>134</v>
      </c>
      <c r="C15" s="43">
        <f>'Section 4 data'!$D$65</f>
        <v>24.666</v>
      </c>
      <c r="D15" s="44">
        <f>'Section 4 data'!$E$65</f>
        <v>106.373</v>
      </c>
      <c r="E15" s="202">
        <f>'Section 4 data'!$F$65</f>
        <v>25.52</v>
      </c>
      <c r="F15" s="203">
        <f t="shared" si="0"/>
        <v>131.03900000000002</v>
      </c>
    </row>
    <row r="16" spans="2:6" ht="15" customHeight="1" x14ac:dyDescent="0.2">
      <c r="B16" s="230" t="s">
        <v>135</v>
      </c>
      <c r="C16" s="43">
        <f>'Section 4 data'!$D$66</f>
        <v>3.7629999999999999</v>
      </c>
      <c r="D16" s="44">
        <f>'Section 4 data'!$E$66</f>
        <v>9.06</v>
      </c>
      <c r="E16" s="202">
        <f>'Section 4 data'!$F$66</f>
        <v>54.58</v>
      </c>
      <c r="F16" s="203">
        <f t="shared" si="0"/>
        <v>12.823</v>
      </c>
    </row>
    <row r="17" spans="2:6" ht="15" customHeight="1" x14ac:dyDescent="0.2">
      <c r="B17" s="233" t="s">
        <v>80</v>
      </c>
      <c r="C17" s="66">
        <f>'Section 4 data'!$D$6</f>
        <v>6295.808</v>
      </c>
      <c r="D17" s="66">
        <f>'Section 4 data'!$E$6</f>
        <v>11965.755999999999</v>
      </c>
      <c r="E17" s="234">
        <f>'Section 4 data'!$F$6</f>
        <v>9.36</v>
      </c>
      <c r="F17" s="235">
        <f t="shared" si="0"/>
        <v>18261.563999999998</v>
      </c>
    </row>
    <row r="18" spans="2:6" ht="15" customHeight="1" x14ac:dyDescent="0.2">
      <c r="B18" s="240" t="s">
        <v>105</v>
      </c>
      <c r="C18" s="241"/>
      <c r="D18" s="241"/>
      <c r="E18" s="241"/>
      <c r="F18" s="241"/>
    </row>
    <row r="19" spans="2:6" ht="15" customHeight="1" x14ac:dyDescent="0.2">
      <c r="B19" s="230" t="s">
        <v>127</v>
      </c>
      <c r="C19" s="43">
        <f>'Section 4 data'!$D$68</f>
        <v>589.95600000000002</v>
      </c>
      <c r="D19" s="44">
        <f>'Section 4 data'!$E$68</f>
        <v>5767.1949999999997</v>
      </c>
      <c r="E19" s="202">
        <f>'Section 4 data'!$F$68</f>
        <v>13.59</v>
      </c>
      <c r="F19" s="203">
        <f t="shared" ref="F19:F28" si="1">SUM(C19,D19)</f>
        <v>6357.1509999999998</v>
      </c>
    </row>
    <row r="20" spans="2:6" ht="15" customHeight="1" x14ac:dyDescent="0.2">
      <c r="B20" s="231" t="s">
        <v>128</v>
      </c>
      <c r="C20" s="43">
        <f>'Section 4 data'!$D$69</f>
        <v>1469.662</v>
      </c>
      <c r="D20" s="44">
        <f>'Section 4 data'!$E$69</f>
        <v>39166.635999999999</v>
      </c>
      <c r="E20" s="202">
        <f>'Section 4 data'!$F$69</f>
        <v>7.21</v>
      </c>
      <c r="F20" s="203">
        <f t="shared" si="1"/>
        <v>40636.297999999995</v>
      </c>
    </row>
    <row r="21" spans="2:6" ht="15" customHeight="1" x14ac:dyDescent="0.2">
      <c r="B21" s="232" t="s">
        <v>129</v>
      </c>
      <c r="C21" s="43">
        <f>'Section 4 data'!$D$70</f>
        <v>2258.4409999999998</v>
      </c>
      <c r="D21" s="44">
        <f>'Section 4 data'!$E$70</f>
        <v>26479.541000000001</v>
      </c>
      <c r="E21" s="202">
        <f>'Section 4 data'!$F$70</f>
        <v>8.2100000000000009</v>
      </c>
      <c r="F21" s="203">
        <f t="shared" si="1"/>
        <v>28737.982</v>
      </c>
    </row>
    <row r="22" spans="2:6" ht="15" customHeight="1" x14ac:dyDescent="0.2">
      <c r="B22" s="230" t="s">
        <v>130</v>
      </c>
      <c r="C22" s="43">
        <f>'Section 4 data'!$D$71</f>
        <v>1897.9380000000001</v>
      </c>
      <c r="D22" s="44">
        <f>'Section 4 data'!$E$71</f>
        <v>8980.1779999999999</v>
      </c>
      <c r="E22" s="202">
        <f>'Section 4 data'!$F$71</f>
        <v>8.23</v>
      </c>
      <c r="F22" s="203">
        <f t="shared" si="1"/>
        <v>10878.116</v>
      </c>
    </row>
    <row r="23" spans="2:6" ht="15" customHeight="1" x14ac:dyDescent="0.2">
      <c r="B23" s="230" t="s">
        <v>131</v>
      </c>
      <c r="C23" s="43">
        <f>'Section 4 data'!$D$72</f>
        <v>4699.2740000000003</v>
      </c>
      <c r="D23" s="44">
        <f>'Section 4 data'!$E$72</f>
        <v>9303.7990000000009</v>
      </c>
      <c r="E23" s="202">
        <f>'Section 4 data'!$F$72</f>
        <v>6.72</v>
      </c>
      <c r="F23" s="203">
        <f t="shared" si="1"/>
        <v>14003.073</v>
      </c>
    </row>
    <row r="24" spans="2:6" ht="15" customHeight="1" x14ac:dyDescent="0.2">
      <c r="B24" s="230" t="s">
        <v>132</v>
      </c>
      <c r="C24" s="43">
        <f>'Section 4 data'!$D$73</f>
        <v>1466.5029999999999</v>
      </c>
      <c r="D24" s="44">
        <f>'Section 4 data'!$E$73</f>
        <v>3226.009</v>
      </c>
      <c r="E24" s="202">
        <f>'Section 4 data'!$F$73</f>
        <v>9.5</v>
      </c>
      <c r="F24" s="203">
        <f t="shared" si="1"/>
        <v>4692.5119999999997</v>
      </c>
    </row>
    <row r="25" spans="2:6" ht="15" customHeight="1" x14ac:dyDescent="0.2">
      <c r="B25" s="230" t="s">
        <v>133</v>
      </c>
      <c r="C25" s="43">
        <f>'Section 4 data'!$D$74</f>
        <v>192.29</v>
      </c>
      <c r="D25" s="44">
        <f>'Section 4 data'!$E$74</f>
        <v>2277.011</v>
      </c>
      <c r="E25" s="202">
        <f>'Section 4 data'!$F$74</f>
        <v>8.1999999999999993</v>
      </c>
      <c r="F25" s="203">
        <f t="shared" si="1"/>
        <v>2469.3009999999999</v>
      </c>
    </row>
    <row r="26" spans="2:6" ht="15" customHeight="1" x14ac:dyDescent="0.2">
      <c r="B26" s="230" t="s">
        <v>134</v>
      </c>
      <c r="C26" s="43">
        <f>'Section 4 data'!$D$75</f>
        <v>18.103000000000002</v>
      </c>
      <c r="D26" s="44">
        <f>'Section 4 data'!$E$75</f>
        <v>892.05399999999997</v>
      </c>
      <c r="E26" s="202">
        <f>'Section 4 data'!$F$75</f>
        <v>11.38</v>
      </c>
      <c r="F26" s="203">
        <f t="shared" si="1"/>
        <v>910.15699999999993</v>
      </c>
    </row>
    <row r="27" spans="2:6" ht="15" customHeight="1" x14ac:dyDescent="0.2">
      <c r="B27" s="230" t="s">
        <v>135</v>
      </c>
      <c r="C27" s="43">
        <f>'Section 4 data'!$D$76</f>
        <v>3.4009999999999998</v>
      </c>
      <c r="D27" s="44">
        <f>'Section 4 data'!$E$76</f>
        <v>187.02500000000001</v>
      </c>
      <c r="E27" s="202">
        <f>'Section 4 data'!$F$76</f>
        <v>20.34</v>
      </c>
      <c r="F27" s="203">
        <f t="shared" si="1"/>
        <v>190.42600000000002</v>
      </c>
    </row>
    <row r="28" spans="2:6" ht="15" customHeight="1" x14ac:dyDescent="0.2">
      <c r="B28" s="233" t="s">
        <v>80</v>
      </c>
      <c r="C28" s="66">
        <f>'Section 4 data'!$D$7</f>
        <v>12595.567999999999</v>
      </c>
      <c r="D28" s="66">
        <f>'Section 4 data'!$E$7</f>
        <v>96279.448000000004</v>
      </c>
      <c r="E28" s="234">
        <f>'Section 4 data'!$F$7</f>
        <v>3.61</v>
      </c>
      <c r="F28" s="235">
        <f t="shared" si="1"/>
        <v>108875.016</v>
      </c>
    </row>
    <row r="29" spans="2:6" ht="15" customHeight="1" x14ac:dyDescent="0.2">
      <c r="B29" s="240" t="s">
        <v>106</v>
      </c>
      <c r="C29" s="241"/>
      <c r="D29" s="241"/>
      <c r="E29" s="241"/>
      <c r="F29" s="241"/>
    </row>
    <row r="30" spans="2:6" ht="15" customHeight="1" x14ac:dyDescent="0.2">
      <c r="B30" s="230" t="s">
        <v>127</v>
      </c>
      <c r="C30" s="43">
        <f>'Section 4 data'!$D$78</f>
        <v>635.13300000000004</v>
      </c>
      <c r="D30" s="44">
        <f>'Section 4 data'!$E$78</f>
        <v>5790.45</v>
      </c>
      <c r="E30" s="202">
        <f>'Section 4 data'!$F$78</f>
        <v>13.56</v>
      </c>
      <c r="F30" s="203">
        <f t="shared" ref="F30:F39" si="2">SUM(C30,D30)</f>
        <v>6425.5829999999996</v>
      </c>
    </row>
    <row r="31" spans="2:6" ht="15" customHeight="1" x14ac:dyDescent="0.2">
      <c r="B31" s="231" t="s">
        <v>128</v>
      </c>
      <c r="C31" s="43">
        <f>'Section 4 data'!$D$79</f>
        <v>1890.873</v>
      </c>
      <c r="D31" s="44">
        <f>'Section 4 data'!$E$79</f>
        <v>39741.968999999997</v>
      </c>
      <c r="E31" s="202">
        <f>'Section 4 data'!$F$79</f>
        <v>7.15</v>
      </c>
      <c r="F31" s="203">
        <f t="shared" si="2"/>
        <v>41632.841999999997</v>
      </c>
    </row>
    <row r="32" spans="2:6" ht="15" customHeight="1" x14ac:dyDescent="0.2">
      <c r="B32" s="232" t="s">
        <v>129</v>
      </c>
      <c r="C32" s="43">
        <f>'Section 4 data'!$D$80</f>
        <v>4434.16</v>
      </c>
      <c r="D32" s="44">
        <f>'Section 4 data'!$E$80</f>
        <v>29755.464</v>
      </c>
      <c r="E32" s="202">
        <f>'Section 4 data'!$F$80</f>
        <v>7.94</v>
      </c>
      <c r="F32" s="203">
        <f t="shared" si="2"/>
        <v>34189.623999999996</v>
      </c>
    </row>
    <row r="33" spans="2:6" ht="15" customHeight="1" x14ac:dyDescent="0.2">
      <c r="B33" s="230" t="s">
        <v>130</v>
      </c>
      <c r="C33" s="43">
        <f>'Section 4 data'!$D$81</f>
        <v>3031.902</v>
      </c>
      <c r="D33" s="44">
        <f>'Section 4 data'!$E$81</f>
        <v>12096.394</v>
      </c>
      <c r="E33" s="202">
        <f>'Section 4 data'!$F$81</f>
        <v>7.81</v>
      </c>
      <c r="F33" s="203">
        <f t="shared" si="2"/>
        <v>15128.296</v>
      </c>
    </row>
    <row r="34" spans="2:6" ht="15" customHeight="1" x14ac:dyDescent="0.2">
      <c r="B34" s="230" t="s">
        <v>131</v>
      </c>
      <c r="C34" s="43">
        <f>'Section 4 data'!$D$82</f>
        <v>5980.8459999999995</v>
      </c>
      <c r="D34" s="44">
        <f>'Section 4 data'!$E$82</f>
        <v>12231.691000000001</v>
      </c>
      <c r="E34" s="202">
        <f>'Section 4 data'!$F$82</f>
        <v>6.24</v>
      </c>
      <c r="F34" s="203">
        <f t="shared" si="2"/>
        <v>18212.537</v>
      </c>
    </row>
    <row r="35" spans="2:6" ht="15" customHeight="1" x14ac:dyDescent="0.2">
      <c r="B35" s="230" t="s">
        <v>132</v>
      </c>
      <c r="C35" s="43">
        <f>'Section 4 data'!$D$83</f>
        <v>2315.6170000000002</v>
      </c>
      <c r="D35" s="44">
        <f>'Section 4 data'!$E$83</f>
        <v>4974.2910000000002</v>
      </c>
      <c r="E35" s="202">
        <f>'Section 4 data'!$F$83</f>
        <v>8.52</v>
      </c>
      <c r="F35" s="203">
        <f t="shared" si="2"/>
        <v>7289.9080000000004</v>
      </c>
    </row>
    <row r="36" spans="2:6" ht="15" customHeight="1" x14ac:dyDescent="0.2">
      <c r="B36" s="230" t="s">
        <v>133</v>
      </c>
      <c r="C36" s="43">
        <f>'Section 4 data'!$D$84</f>
        <v>552.91</v>
      </c>
      <c r="D36" s="44">
        <f>'Section 4 data'!$E$84</f>
        <v>2889.1210000000001</v>
      </c>
      <c r="E36" s="202">
        <f>'Section 4 data'!$F$84</f>
        <v>7.67</v>
      </c>
      <c r="F36" s="203">
        <f t="shared" si="2"/>
        <v>3442.0309999999999</v>
      </c>
    </row>
    <row r="37" spans="2:6" ht="15" customHeight="1" x14ac:dyDescent="0.2">
      <c r="B37" s="230" t="s">
        <v>134</v>
      </c>
      <c r="C37" s="43">
        <f>'Section 4 data'!$D$85</f>
        <v>42.768999999999998</v>
      </c>
      <c r="D37" s="44">
        <f>'Section 4 data'!$E$85</f>
        <v>996.21600000000001</v>
      </c>
      <c r="E37" s="202">
        <f>'Section 4 data'!$F$85</f>
        <v>10.56</v>
      </c>
      <c r="F37" s="203">
        <f t="shared" si="2"/>
        <v>1038.9849999999999</v>
      </c>
    </row>
    <row r="38" spans="2:6" ht="15" customHeight="1" x14ac:dyDescent="0.2">
      <c r="B38" s="230" t="s">
        <v>135</v>
      </c>
      <c r="C38" s="43">
        <f>'Section 4 data'!$D$86</f>
        <v>7.1639999999999997</v>
      </c>
      <c r="D38" s="44">
        <f>'Section 4 data'!$E$86</f>
        <v>196.821</v>
      </c>
      <c r="E38" s="202">
        <f>'Section 4 data'!$F$86</f>
        <v>19.579999999999998</v>
      </c>
      <c r="F38" s="203">
        <f t="shared" si="2"/>
        <v>203.98499999999999</v>
      </c>
    </row>
    <row r="39" spans="2:6" ht="15" customHeight="1" x14ac:dyDescent="0.2">
      <c r="B39" s="236" t="s">
        <v>80</v>
      </c>
      <c r="C39" s="237">
        <f>'Section 4 data'!$D$5</f>
        <v>18891.375</v>
      </c>
      <c r="D39" s="237">
        <f>'Section 4 data'!$E$5</f>
        <v>108672.41800000001</v>
      </c>
      <c r="E39" s="238">
        <f>'Section 4 data'!$F$5</f>
        <v>3.26</v>
      </c>
      <c r="F39" s="239">
        <f t="shared" si="2"/>
        <v>127563.79300000001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Index!$E$37</f>
        <v>Biomass stocks in live woodland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151</v>
      </c>
      <c r="C3" t="s">
        <v>438</v>
      </c>
    </row>
    <row r="5" spans="2:6" ht="15" customHeight="1" x14ac:dyDescent="0.2">
      <c r="B5" s="852" t="s">
        <v>77</v>
      </c>
      <c r="C5" s="172" t="s">
        <v>78</v>
      </c>
      <c r="D5" s="848" t="s">
        <v>79</v>
      </c>
      <c r="E5" s="848"/>
      <c r="F5" s="213" t="s">
        <v>80</v>
      </c>
    </row>
    <row r="6" spans="2:6" ht="30" customHeight="1" x14ac:dyDescent="0.2">
      <c r="B6" s="853"/>
      <c r="C6" s="178" t="s">
        <v>153</v>
      </c>
      <c r="D6" s="178" t="s">
        <v>153</v>
      </c>
      <c r="E6" s="214" t="s">
        <v>82</v>
      </c>
      <c r="F6" s="215" t="s">
        <v>153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59" t="s">
        <v>84</v>
      </c>
      <c r="C8" s="657">
        <f>'Section 5 data'!$D$8</f>
        <v>8.0459999999999994</v>
      </c>
      <c r="D8" s="658">
        <f>'Section 5 data'!$E$8</f>
        <v>14.096</v>
      </c>
      <c r="E8" s="211">
        <f>'Section 5 data'!$F$8</f>
        <v>65.540000000000006</v>
      </c>
      <c r="F8" s="656">
        <f>SUM(C8,D8)</f>
        <v>22.141999999999999</v>
      </c>
    </row>
    <row r="9" spans="2:6" ht="15" customHeight="1" x14ac:dyDescent="0.2">
      <c r="B9" s="159" t="s">
        <v>85</v>
      </c>
      <c r="C9" s="657">
        <f>'Section 5 data'!$D$9</f>
        <v>469.39699999999999</v>
      </c>
      <c r="D9" s="658">
        <f>'Section 5 data'!$E$9</f>
        <v>894.053</v>
      </c>
      <c r="E9" s="211">
        <f>'Section 5 data'!$F$9</f>
        <v>16.46</v>
      </c>
      <c r="F9" s="656">
        <f t="shared" ref="F9:F16" si="0">SUM(C9,D9)</f>
        <v>1363.45</v>
      </c>
    </row>
    <row r="10" spans="2:6" ht="15" customHeight="1" x14ac:dyDescent="0.2">
      <c r="B10" s="159" t="s">
        <v>86</v>
      </c>
      <c r="C10" s="657">
        <f>'Section 5 data'!$D$10</f>
        <v>339.54500000000002</v>
      </c>
      <c r="D10" s="658">
        <f>'Section 5 data'!$E$10</f>
        <v>230.977</v>
      </c>
      <c r="E10" s="211">
        <f>'Section 5 data'!$F$10</f>
        <v>31</v>
      </c>
      <c r="F10" s="656">
        <f t="shared" si="0"/>
        <v>570.52200000000005</v>
      </c>
    </row>
    <row r="11" spans="2:6" ht="15" customHeight="1" x14ac:dyDescent="0.2">
      <c r="B11" s="159" t="s">
        <v>87</v>
      </c>
      <c r="C11" s="657">
        <f>'Section 5 data'!$D$11</f>
        <v>77.991</v>
      </c>
      <c r="D11" s="658">
        <f>'Section 5 data'!$E$11</f>
        <v>337.91</v>
      </c>
      <c r="E11" s="211">
        <f>'Section 5 data'!$F$11</f>
        <v>19.75</v>
      </c>
      <c r="F11" s="656">
        <f t="shared" si="0"/>
        <v>415.90100000000001</v>
      </c>
    </row>
    <row r="12" spans="2:6" ht="15" customHeight="1" x14ac:dyDescent="0.2">
      <c r="B12" s="159" t="s">
        <v>88</v>
      </c>
      <c r="C12" s="657">
        <f>'Section 5 data'!$D$12</f>
        <v>43.689</v>
      </c>
      <c r="D12" s="658">
        <f>'Section 5 data'!$E$12</f>
        <v>364.85899999999998</v>
      </c>
      <c r="E12" s="211">
        <f>'Section 5 data'!$F$12</f>
        <v>19.63</v>
      </c>
      <c r="F12" s="656">
        <f t="shared" si="0"/>
        <v>408.548</v>
      </c>
    </row>
    <row r="13" spans="2:6" ht="15" customHeight="1" x14ac:dyDescent="0.2">
      <c r="B13" s="159" t="s">
        <v>89</v>
      </c>
      <c r="C13" s="657">
        <f>'Section 5 data'!$D$13</f>
        <v>259.99900000000002</v>
      </c>
      <c r="D13" s="658">
        <f>'Section 5 data'!$E$13</f>
        <v>521.05799999999999</v>
      </c>
      <c r="E13" s="211">
        <f>'Section 5 data'!$F$13</f>
        <v>20.64</v>
      </c>
      <c r="F13" s="656">
        <f t="shared" si="0"/>
        <v>781.05700000000002</v>
      </c>
    </row>
    <row r="14" spans="2:6" ht="15" customHeight="1" x14ac:dyDescent="0.2">
      <c r="B14" s="159" t="s">
        <v>90</v>
      </c>
      <c r="C14" s="657">
        <f>'Section 5 data'!$D$14</f>
        <v>3.3319999999999999</v>
      </c>
      <c r="D14" s="658">
        <f>'Section 5 data'!$E$14</f>
        <v>9.0730000000000004</v>
      </c>
      <c r="E14" s="211">
        <f>'Section 5 data'!$F$14</f>
        <v>100.55</v>
      </c>
      <c r="F14" s="656">
        <f t="shared" si="0"/>
        <v>12.405000000000001</v>
      </c>
    </row>
    <row r="15" spans="2:6" ht="15" customHeight="1" x14ac:dyDescent="0.2">
      <c r="B15" s="159" t="s">
        <v>91</v>
      </c>
      <c r="C15" s="657">
        <f>'Section 5 data'!$D$15</f>
        <v>172.81200000000001</v>
      </c>
      <c r="D15" s="658">
        <f>'Section 5 data'!$E$15</f>
        <v>509.87200000000001</v>
      </c>
      <c r="E15" s="211">
        <f>'Section 5 data'!$F$15</f>
        <v>18.57</v>
      </c>
      <c r="F15" s="656">
        <f t="shared" si="0"/>
        <v>682.68399999999997</v>
      </c>
    </row>
    <row r="16" spans="2:6" ht="15" customHeight="1" x14ac:dyDescent="0.2">
      <c r="B16" s="157" t="s">
        <v>92</v>
      </c>
      <c r="C16" s="212">
        <f>'Section 5 data'!$D$6</f>
        <v>1374.81</v>
      </c>
      <c r="D16" s="659">
        <f>'Section 5 data'!$E$6</f>
        <v>2884.9929999999999</v>
      </c>
      <c r="E16" s="707">
        <f>'Section 5 data'!$F$6</f>
        <v>6.44</v>
      </c>
      <c r="F16" s="660">
        <f t="shared" si="0"/>
        <v>4259.8029999999999</v>
      </c>
    </row>
    <row r="17" spans="2:6" ht="15" customHeight="1" x14ac:dyDescent="0.2">
      <c r="B17" s="200" t="s">
        <v>93</v>
      </c>
      <c r="C17" s="661"/>
      <c r="D17" s="661"/>
      <c r="E17" s="708"/>
      <c r="F17" s="661"/>
    </row>
    <row r="18" spans="2:6" ht="15" customHeight="1" x14ac:dyDescent="0.2">
      <c r="B18" s="159" t="s">
        <v>94</v>
      </c>
      <c r="C18" s="657">
        <f>'Section 5 data'!$D$16</f>
        <v>1465.4169999999999</v>
      </c>
      <c r="D18" s="658">
        <f>'Section 5 data'!$E$16</f>
        <v>5098.5339999999997</v>
      </c>
      <c r="E18" s="211">
        <f>'Section 5 data'!$F$16</f>
        <v>8.1999999999999993</v>
      </c>
      <c r="F18" s="656">
        <f t="shared" ref="F18:F29" si="1">SUM(C18,D18)</f>
        <v>6563.9509999999991</v>
      </c>
    </row>
    <row r="19" spans="2:6" ht="15" customHeight="1" x14ac:dyDescent="0.2">
      <c r="B19" s="159" t="s">
        <v>95</v>
      </c>
      <c r="C19" s="657">
        <f>'Section 5 data'!$D$17</f>
        <v>1392.991</v>
      </c>
      <c r="D19" s="658">
        <f>'Section 5 data'!$E$17</f>
        <v>1823.0619999999999</v>
      </c>
      <c r="E19" s="211">
        <f>'Section 5 data'!$F$17</f>
        <v>12.77</v>
      </c>
      <c r="F19" s="656">
        <f t="shared" si="1"/>
        <v>3216.0529999999999</v>
      </c>
    </row>
    <row r="20" spans="2:6" ht="15" customHeight="1" x14ac:dyDescent="0.2">
      <c r="B20" s="159" t="s">
        <v>96</v>
      </c>
      <c r="C20" s="657">
        <f>'Section 5 data'!$D$18</f>
        <v>6.8979999999999997</v>
      </c>
      <c r="D20" s="658">
        <f>'Section 5 data'!$E$18</f>
        <v>402.68099999999998</v>
      </c>
      <c r="E20" s="211">
        <f>'Section 5 data'!$F$18</f>
        <v>20.89</v>
      </c>
      <c r="F20" s="656">
        <f t="shared" si="1"/>
        <v>409.57900000000001</v>
      </c>
    </row>
    <row r="21" spans="2:6" ht="15" customHeight="1" x14ac:dyDescent="0.2">
      <c r="B21" s="159" t="s">
        <v>97</v>
      </c>
      <c r="C21" s="657">
        <f>'Section 5 data'!$D$19</f>
        <v>40.350999999999999</v>
      </c>
      <c r="D21" s="658">
        <f>'Section 5 data'!$E$19</f>
        <v>2659.6419999999998</v>
      </c>
      <c r="E21" s="211">
        <f>'Section 5 data'!$F$19</f>
        <v>9.86</v>
      </c>
      <c r="F21" s="656">
        <f t="shared" si="1"/>
        <v>2699.9929999999999</v>
      </c>
    </row>
    <row r="22" spans="2:6" ht="15" customHeight="1" x14ac:dyDescent="0.2">
      <c r="B22" s="159" t="s">
        <v>98</v>
      </c>
      <c r="C22" s="657">
        <f>'Section 5 data'!$D$20</f>
        <v>75.997</v>
      </c>
      <c r="D22" s="658">
        <f>'Section 5 data'!$E$20</f>
        <v>1260.653</v>
      </c>
      <c r="E22" s="211">
        <f>'Section 5 data'!$F$20</f>
        <v>9.8000000000000007</v>
      </c>
      <c r="F22" s="656">
        <f t="shared" si="1"/>
        <v>1336.65</v>
      </c>
    </row>
    <row r="23" spans="2:6" ht="15" customHeight="1" x14ac:dyDescent="0.2">
      <c r="B23" s="159" t="s">
        <v>99</v>
      </c>
      <c r="C23" s="657">
        <f>'Section 5 data'!$D$21</f>
        <v>27.167999999999999</v>
      </c>
      <c r="D23" s="658">
        <f>'Section 5 data'!$E$21</f>
        <v>874.14400000000001</v>
      </c>
      <c r="E23" s="211">
        <f>'Section 5 data'!$F$21</f>
        <v>15.92</v>
      </c>
      <c r="F23" s="656">
        <f t="shared" si="1"/>
        <v>901.31200000000001</v>
      </c>
    </row>
    <row r="24" spans="2:6" ht="15" customHeight="1" x14ac:dyDescent="0.2">
      <c r="B24" s="159" t="s">
        <v>100</v>
      </c>
      <c r="C24" s="657">
        <f>'Section 5 data'!$D$22</f>
        <v>2.7959999999999998</v>
      </c>
      <c r="D24" s="658">
        <f>'Section 5 data'!$E$22</f>
        <v>832.71</v>
      </c>
      <c r="E24" s="211">
        <f>'Section 5 data'!$F$22</f>
        <v>9.42</v>
      </c>
      <c r="F24" s="656">
        <f t="shared" si="1"/>
        <v>835.50600000000009</v>
      </c>
    </row>
    <row r="25" spans="2:6" ht="15" customHeight="1" x14ac:dyDescent="0.2">
      <c r="B25" s="159" t="s">
        <v>101</v>
      </c>
      <c r="C25" s="657">
        <f>'Section 5 data'!$D$23</f>
        <v>0</v>
      </c>
      <c r="D25" s="658">
        <f>'Section 5 data'!$E$23</f>
        <v>275.33</v>
      </c>
      <c r="E25" s="211">
        <f>'Section 5 data'!$F$23</f>
        <v>16.41</v>
      </c>
      <c r="F25" s="656">
        <f t="shared" si="1"/>
        <v>275.33</v>
      </c>
    </row>
    <row r="26" spans="2:6" ht="15" customHeight="1" x14ac:dyDescent="0.2">
      <c r="B26" s="159" t="s">
        <v>102</v>
      </c>
      <c r="C26" s="657">
        <f>'Section 5 data'!$D$24</f>
        <v>13.731999999999999</v>
      </c>
      <c r="D26" s="658">
        <f>'Section 5 data'!$E$24</f>
        <v>496.09</v>
      </c>
      <c r="E26" s="211">
        <f>'Section 5 data'!$F$24</f>
        <v>22.26</v>
      </c>
      <c r="F26" s="656">
        <f t="shared" si="1"/>
        <v>509.822</v>
      </c>
    </row>
    <row r="27" spans="2:6" ht="15" customHeight="1" x14ac:dyDescent="0.2">
      <c r="B27" s="159" t="s">
        <v>103</v>
      </c>
      <c r="C27" s="657">
        <f>'Section 5 data'!$D$25</f>
        <v>0</v>
      </c>
      <c r="D27" s="658">
        <f>'Section 5 data'!$E$25</f>
        <v>481.34800000000001</v>
      </c>
      <c r="E27" s="211">
        <f>'Section 5 data'!$F$25</f>
        <v>24.22</v>
      </c>
      <c r="F27" s="656">
        <f t="shared" si="1"/>
        <v>481.34800000000001</v>
      </c>
    </row>
    <row r="28" spans="2:6" ht="15" customHeight="1" x14ac:dyDescent="0.2">
      <c r="B28" s="159" t="s">
        <v>104</v>
      </c>
      <c r="C28" s="657">
        <f>'Section 5 data'!$D$26</f>
        <v>205.79900000000001</v>
      </c>
      <c r="D28" s="658">
        <f>'Section 5 data'!$E$26</f>
        <v>1445.2729999999999</v>
      </c>
      <c r="E28" s="211">
        <f>'Section 5 data'!$F$26</f>
        <v>12.47</v>
      </c>
      <c r="F28" s="656">
        <f t="shared" si="1"/>
        <v>1651.0719999999999</v>
      </c>
    </row>
    <row r="29" spans="2:6" ht="15" customHeight="1" x14ac:dyDescent="0.2">
      <c r="B29" s="157" t="s">
        <v>105</v>
      </c>
      <c r="C29" s="212">
        <f>'Section 5 data'!$D$7</f>
        <v>3231.15</v>
      </c>
      <c r="D29" s="659">
        <f>'Section 5 data'!$E$7</f>
        <v>15602.014999999999</v>
      </c>
      <c r="E29" s="707">
        <f>'Section 5 data'!$F$7</f>
        <v>3.39</v>
      </c>
      <c r="F29" s="660">
        <f t="shared" si="1"/>
        <v>18833.165000000001</v>
      </c>
    </row>
    <row r="30" spans="2:6" ht="15" customHeight="1" x14ac:dyDescent="0.2">
      <c r="B30" s="200" t="s">
        <v>106</v>
      </c>
      <c r="C30" s="662"/>
      <c r="D30" s="662"/>
      <c r="E30" s="5"/>
      <c r="F30" s="662"/>
    </row>
    <row r="31" spans="2:6" ht="15" customHeight="1" x14ac:dyDescent="0.2">
      <c r="B31" s="195" t="s">
        <v>106</v>
      </c>
      <c r="C31" s="663">
        <f>'Section 5 data'!$D$5</f>
        <v>4605.9610000000002</v>
      </c>
      <c r="D31" s="664">
        <f>'Section 5 data'!$E$5</f>
        <v>18500.07</v>
      </c>
      <c r="E31" s="709">
        <f>'Section 5 data'!$F$5</f>
        <v>2.95</v>
      </c>
      <c r="F31" s="665">
        <f>SUM(C31,D31)</f>
        <v>23106.030999999999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topLeftCell="A4"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Index!$E$40</f>
        <v>Carbon stocks in live woodland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3" t="s">
        <v>688</v>
      </c>
      <c r="C3" s="784"/>
      <c r="D3" s="784"/>
      <c r="E3" s="784"/>
      <c r="F3" s="784"/>
      <c r="G3" s="784"/>
      <c r="H3" s="784"/>
    </row>
    <row r="4" spans="1:19" x14ac:dyDescent="0.2">
      <c r="A4" s="149"/>
      <c r="B4" s="283"/>
      <c r="C4" s="283" t="s">
        <v>609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2302.98</v>
      </c>
      <c r="E5" s="431">
        <v>9250.0349999999999</v>
      </c>
      <c r="F5" s="436">
        <v>2.95</v>
      </c>
      <c r="G5" s="443">
        <f>E5*F5/100</f>
        <v>272.87603250000001</v>
      </c>
      <c r="H5" s="444">
        <f>SUM(D5,E5)</f>
        <v>11553.014999999999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687.40499999999997</v>
      </c>
      <c r="E6" s="431">
        <v>1442.4970000000001</v>
      </c>
      <c r="F6" s="436">
        <v>6.44</v>
      </c>
      <c r="G6" s="443">
        <f t="shared" ref="G6:G26" si="0">E6*F6/100</f>
        <v>92.896806800000007</v>
      </c>
      <c r="H6" s="444">
        <f>SUM(D6,E6)</f>
        <v>2129.902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1615.575</v>
      </c>
      <c r="E7" s="431">
        <v>7801.0069999999996</v>
      </c>
      <c r="F7" s="436">
        <v>3.39</v>
      </c>
      <c r="G7" s="443">
        <f>E7*F7/100</f>
        <v>264.45413730000001</v>
      </c>
      <c r="H7" s="444">
        <f>SUM(D7,E7)</f>
        <v>9416.5820000000003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4.0229999999999997</v>
      </c>
      <c r="E8" s="433">
        <v>7.048</v>
      </c>
      <c r="F8" s="436">
        <v>65.540000000000006</v>
      </c>
      <c r="G8" s="443">
        <f t="shared" si="0"/>
        <v>4.6192592000000001</v>
      </c>
      <c r="H8" s="444">
        <f>SUM(D8,E8)</f>
        <v>11.071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234.69900000000001</v>
      </c>
      <c r="E9" s="433">
        <v>447.02600000000001</v>
      </c>
      <c r="F9" s="436">
        <v>16.46</v>
      </c>
      <c r="G9" s="443">
        <f t="shared" si="0"/>
        <v>73.580479600000004</v>
      </c>
      <c r="H9" s="444">
        <f t="shared" ref="H9:H26" si="1">SUM(D9,E9)</f>
        <v>681.72500000000002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169.77199999999999</v>
      </c>
      <c r="E10" s="433">
        <v>115.488</v>
      </c>
      <c r="F10" s="436">
        <v>31</v>
      </c>
      <c r="G10" s="443">
        <f t="shared" si="0"/>
        <v>35.801279999999998</v>
      </c>
      <c r="H10" s="444">
        <f t="shared" si="1"/>
        <v>285.26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38.994999999999997</v>
      </c>
      <c r="E11" s="433">
        <v>168.95500000000001</v>
      </c>
      <c r="F11" s="436">
        <v>19.75</v>
      </c>
      <c r="G11" s="443">
        <f t="shared" si="0"/>
        <v>33.368612500000005</v>
      </c>
      <c r="H11" s="444">
        <f t="shared" si="1"/>
        <v>207.95000000000002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21.844999999999999</v>
      </c>
      <c r="E12" s="433">
        <v>182.429</v>
      </c>
      <c r="F12" s="436">
        <v>19.63</v>
      </c>
      <c r="G12" s="443">
        <f t="shared" si="0"/>
        <v>35.8108127</v>
      </c>
      <c r="H12" s="444">
        <f t="shared" si="1"/>
        <v>204.274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130</v>
      </c>
      <c r="E13" s="433">
        <v>260.529</v>
      </c>
      <c r="F13" s="436">
        <v>20.64</v>
      </c>
      <c r="G13" s="443">
        <f t="shared" si="0"/>
        <v>53.773185599999998</v>
      </c>
      <c r="H13" s="444">
        <f t="shared" si="1"/>
        <v>390.529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1.6659999999999999</v>
      </c>
      <c r="E14" s="433">
        <v>4.5369999999999999</v>
      </c>
      <c r="F14" s="436">
        <v>100.55</v>
      </c>
      <c r="G14" s="443">
        <f t="shared" si="0"/>
        <v>4.5619534999999996</v>
      </c>
      <c r="H14" s="444">
        <f t="shared" si="1"/>
        <v>6.2029999999999994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86.406000000000006</v>
      </c>
      <c r="E15" s="433">
        <v>254.93600000000001</v>
      </c>
      <c r="F15" s="436">
        <v>18.57</v>
      </c>
      <c r="G15" s="443">
        <f t="shared" si="0"/>
        <v>47.341615200000007</v>
      </c>
      <c r="H15" s="444">
        <f t="shared" si="1"/>
        <v>341.34199999999998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732.70899999999995</v>
      </c>
      <c r="E16" s="433">
        <v>2549.2669999999998</v>
      </c>
      <c r="F16" s="436">
        <v>8.1999999999999993</v>
      </c>
      <c r="G16" s="443">
        <f t="shared" si="0"/>
        <v>209.03989399999998</v>
      </c>
      <c r="H16" s="444">
        <f t="shared" si="1"/>
        <v>3281.9759999999997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696.49599999999998</v>
      </c>
      <c r="E17" s="433">
        <v>911.53099999999995</v>
      </c>
      <c r="F17" s="436">
        <v>12.77</v>
      </c>
      <c r="G17" s="443">
        <f t="shared" si="0"/>
        <v>116.4025087</v>
      </c>
      <c r="H17" s="444">
        <f t="shared" si="1"/>
        <v>1608.027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3.4489999999999998</v>
      </c>
      <c r="E18" s="433">
        <v>201.34</v>
      </c>
      <c r="F18" s="436">
        <v>20.89</v>
      </c>
      <c r="G18" s="443">
        <f t="shared" si="0"/>
        <v>42.059926000000004</v>
      </c>
      <c r="H18" s="444">
        <f t="shared" si="1"/>
        <v>204.78900000000002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20.175000000000001</v>
      </c>
      <c r="E19" s="433">
        <v>1329.8209999999999</v>
      </c>
      <c r="F19" s="436">
        <v>9.86</v>
      </c>
      <c r="G19" s="443">
        <f t="shared" si="0"/>
        <v>131.12035059999999</v>
      </c>
      <c r="H19" s="444">
        <f t="shared" si="1"/>
        <v>1349.9959999999999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37.999000000000002</v>
      </c>
      <c r="E20" s="433">
        <v>630.327</v>
      </c>
      <c r="F20" s="436">
        <v>9.8000000000000007</v>
      </c>
      <c r="G20" s="443">
        <f t="shared" si="0"/>
        <v>61.772046000000003</v>
      </c>
      <c r="H20" s="444">
        <f t="shared" si="1"/>
        <v>668.32600000000002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13.584</v>
      </c>
      <c r="E21" s="433">
        <v>437.072</v>
      </c>
      <c r="F21" s="436">
        <v>15.92</v>
      </c>
      <c r="G21" s="443">
        <f t="shared" si="0"/>
        <v>69.581862400000006</v>
      </c>
      <c r="H21" s="444">
        <f t="shared" si="1"/>
        <v>450.65600000000001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1.3979999999999999</v>
      </c>
      <c r="E22" s="433">
        <v>416.35500000000002</v>
      </c>
      <c r="F22" s="436">
        <v>9.42</v>
      </c>
      <c r="G22" s="443">
        <f t="shared" si="0"/>
        <v>39.220641000000001</v>
      </c>
      <c r="H22" s="444">
        <f t="shared" si="1"/>
        <v>417.75300000000004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137.66499999999999</v>
      </c>
      <c r="F23" s="436">
        <v>16.41</v>
      </c>
      <c r="G23" s="443">
        <f t="shared" si="0"/>
        <v>22.590826499999999</v>
      </c>
      <c r="H23" s="444">
        <f t="shared" si="1"/>
        <v>137.66499999999999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6.8659999999999997</v>
      </c>
      <c r="E24" s="433">
        <v>248.04499999999999</v>
      </c>
      <c r="F24" s="436">
        <v>22.26</v>
      </c>
      <c r="G24" s="443">
        <f t="shared" si="0"/>
        <v>55.214817000000004</v>
      </c>
      <c r="H24" s="444">
        <f t="shared" si="1"/>
        <v>254.911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0</v>
      </c>
      <c r="E25" s="433">
        <v>240.67400000000001</v>
      </c>
      <c r="F25" s="436">
        <v>24.22</v>
      </c>
      <c r="G25" s="443">
        <f t="shared" si="0"/>
        <v>58.291242799999999</v>
      </c>
      <c r="H25" s="444">
        <f t="shared" si="1"/>
        <v>240.67400000000001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102.9</v>
      </c>
      <c r="E26" s="437">
        <v>722.63599999999997</v>
      </c>
      <c r="F26" s="435">
        <v>12.47</v>
      </c>
      <c r="G26" s="333">
        <f t="shared" si="0"/>
        <v>90.112709200000012</v>
      </c>
      <c r="H26" s="341">
        <f t="shared" si="1"/>
        <v>825.53599999999994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s="24" customFormat="1" x14ac:dyDescent="0.2">
      <c r="B29" s="783" t="s">
        <v>688</v>
      </c>
      <c r="C29" s="784"/>
      <c r="D29" s="784"/>
      <c r="E29" s="784"/>
      <c r="F29" s="784"/>
      <c r="G29" s="784"/>
      <c r="H29" s="784"/>
    </row>
    <row r="30" spans="1:10" s="24" customFormat="1" x14ac:dyDescent="0.2">
      <c r="B30" s="283"/>
      <c r="C30" s="283" t="s">
        <v>685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0" s="23" customFormat="1" x14ac:dyDescent="0.2">
      <c r="B31" s="438" t="s">
        <v>92</v>
      </c>
      <c r="C31" s="428" t="s">
        <v>119</v>
      </c>
      <c r="D31" s="429"/>
      <c r="E31" s="431"/>
      <c r="F31" s="436"/>
      <c r="G31" s="443">
        <f>E31*F31/100</f>
        <v>0</v>
      </c>
      <c r="H31" s="444">
        <f>SUM(D31,E31)</f>
        <v>0</v>
      </c>
    </row>
    <row r="32" spans="1:10" s="23" customFormat="1" x14ac:dyDescent="0.2">
      <c r="B32" s="438"/>
      <c r="C32" s="428" t="s">
        <v>120</v>
      </c>
      <c r="D32" s="429"/>
      <c r="E32" s="431"/>
      <c r="F32" s="436"/>
      <c r="G32" s="443">
        <f t="shared" ref="G32:G37" si="2">E32*F32/100</f>
        <v>0</v>
      </c>
      <c r="H32" s="444">
        <f t="shared" ref="H32:H37" si="3">SUM(D32,E32)</f>
        <v>0</v>
      </c>
    </row>
    <row r="33" spans="2:8" s="23" customFormat="1" x14ac:dyDescent="0.2">
      <c r="B33" s="438"/>
      <c r="C33" s="428" t="s">
        <v>121</v>
      </c>
      <c r="D33" s="429"/>
      <c r="E33" s="431"/>
      <c r="F33" s="436"/>
      <c r="G33" s="443">
        <f t="shared" si="2"/>
        <v>0</v>
      </c>
      <c r="H33" s="444">
        <f t="shared" si="3"/>
        <v>0</v>
      </c>
    </row>
    <row r="34" spans="2:8" s="23" customFormat="1" x14ac:dyDescent="0.2">
      <c r="B34" s="438"/>
      <c r="C34" s="428" t="s">
        <v>122</v>
      </c>
      <c r="D34" s="429"/>
      <c r="E34" s="431"/>
      <c r="F34" s="436"/>
      <c r="G34" s="443">
        <f t="shared" si="2"/>
        <v>0</v>
      </c>
      <c r="H34" s="444">
        <f t="shared" si="3"/>
        <v>0</v>
      </c>
    </row>
    <row r="35" spans="2:8" s="23" customFormat="1" x14ac:dyDescent="0.2">
      <c r="B35" s="438"/>
      <c r="C35" s="428" t="s">
        <v>123</v>
      </c>
      <c r="D35" s="429"/>
      <c r="E35" s="431"/>
      <c r="F35" s="436"/>
      <c r="G35" s="443">
        <f t="shared" si="2"/>
        <v>0</v>
      </c>
      <c r="H35" s="444">
        <f t="shared" si="3"/>
        <v>0</v>
      </c>
    </row>
    <row r="36" spans="2:8" s="23" customFormat="1" x14ac:dyDescent="0.2">
      <c r="B36" s="438"/>
      <c r="C36" s="428" t="s">
        <v>124</v>
      </c>
      <c r="D36" s="429"/>
      <c r="E36" s="431"/>
      <c r="F36" s="436"/>
      <c r="G36" s="443">
        <f t="shared" si="2"/>
        <v>0</v>
      </c>
      <c r="H36" s="444">
        <f t="shared" si="3"/>
        <v>0</v>
      </c>
    </row>
    <row r="37" spans="2:8" s="23" customFormat="1" x14ac:dyDescent="0.2">
      <c r="B37" s="438"/>
      <c r="C37" s="428" t="s">
        <v>125</v>
      </c>
      <c r="D37" s="429"/>
      <c r="E37" s="431"/>
      <c r="F37" s="436"/>
      <c r="G37" s="443">
        <f t="shared" si="2"/>
        <v>0</v>
      </c>
      <c r="H37" s="444">
        <f t="shared" si="3"/>
        <v>0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/>
      <c r="E39" s="431"/>
      <c r="F39" s="436"/>
      <c r="G39" s="443">
        <f>E39*F39/100</f>
        <v>0</v>
      </c>
      <c r="H39" s="444">
        <f>SUM(D39,E39)</f>
        <v>0</v>
      </c>
    </row>
    <row r="40" spans="2:8" s="23" customFormat="1" x14ac:dyDescent="0.2">
      <c r="B40" s="438"/>
      <c r="C40" s="428" t="s">
        <v>120</v>
      </c>
      <c r="D40" s="429"/>
      <c r="E40" s="431"/>
      <c r="F40" s="436"/>
      <c r="G40" s="443">
        <f t="shared" ref="G40:G45" si="4">E40*F40/100</f>
        <v>0</v>
      </c>
      <c r="H40" s="444">
        <f t="shared" ref="H40:H45" si="5">SUM(D40,E40)</f>
        <v>0</v>
      </c>
    </row>
    <row r="41" spans="2:8" s="23" customFormat="1" x14ac:dyDescent="0.2">
      <c r="B41" s="438"/>
      <c r="C41" s="428" t="s">
        <v>121</v>
      </c>
      <c r="D41" s="429"/>
      <c r="E41" s="431"/>
      <c r="F41" s="436"/>
      <c r="G41" s="443">
        <f t="shared" si="4"/>
        <v>0</v>
      </c>
      <c r="H41" s="444">
        <f t="shared" si="5"/>
        <v>0</v>
      </c>
    </row>
    <row r="42" spans="2:8" s="23" customFormat="1" x14ac:dyDescent="0.2">
      <c r="B42" s="438"/>
      <c r="C42" s="428" t="s">
        <v>122</v>
      </c>
      <c r="D42" s="429"/>
      <c r="E42" s="431"/>
      <c r="F42" s="436"/>
      <c r="G42" s="443">
        <f t="shared" si="4"/>
        <v>0</v>
      </c>
      <c r="H42" s="444">
        <f t="shared" si="5"/>
        <v>0</v>
      </c>
    </row>
    <row r="43" spans="2:8" s="23" customFormat="1" x14ac:dyDescent="0.2">
      <c r="B43" s="438"/>
      <c r="C43" s="428" t="s">
        <v>123</v>
      </c>
      <c r="D43" s="429"/>
      <c r="E43" s="431"/>
      <c r="F43" s="436"/>
      <c r="G43" s="443">
        <f t="shared" si="4"/>
        <v>0</v>
      </c>
      <c r="H43" s="444">
        <f t="shared" si="5"/>
        <v>0</v>
      </c>
    </row>
    <row r="44" spans="2:8" s="23" customFormat="1" x14ac:dyDescent="0.2">
      <c r="B44" s="438"/>
      <c r="C44" s="428" t="s">
        <v>124</v>
      </c>
      <c r="D44" s="429"/>
      <c r="E44" s="431"/>
      <c r="F44" s="436"/>
      <c r="G44" s="443">
        <f t="shared" si="4"/>
        <v>0</v>
      </c>
      <c r="H44" s="444">
        <f t="shared" si="5"/>
        <v>0</v>
      </c>
    </row>
    <row r="45" spans="2:8" s="23" customFormat="1" x14ac:dyDescent="0.2">
      <c r="B45" s="438"/>
      <c r="C45" s="428" t="s">
        <v>125</v>
      </c>
      <c r="D45" s="429"/>
      <c r="E45" s="431"/>
      <c r="F45" s="436"/>
      <c r="G45" s="443">
        <f t="shared" si="4"/>
        <v>0</v>
      </c>
      <c r="H45" s="444">
        <f t="shared" si="5"/>
        <v>0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/>
      <c r="E47" s="431"/>
      <c r="F47" s="436"/>
      <c r="G47" s="443">
        <f>E47*F47/100</f>
        <v>0</v>
      </c>
      <c r="H47" s="444">
        <f>SUM(D47,E47)</f>
        <v>0</v>
      </c>
    </row>
    <row r="48" spans="2:8" s="23" customFormat="1" x14ac:dyDescent="0.2">
      <c r="B48" s="438"/>
      <c r="C48" s="428" t="s">
        <v>120</v>
      </c>
      <c r="D48" s="429"/>
      <c r="E48" s="431"/>
      <c r="F48" s="436"/>
      <c r="G48" s="443">
        <f t="shared" ref="G48:G53" si="6">E48*F48/100</f>
        <v>0</v>
      </c>
      <c r="H48" s="444">
        <f t="shared" ref="H48:H53" si="7">SUM(D48,E48)</f>
        <v>0</v>
      </c>
    </row>
    <row r="49" spans="2:8" s="23" customFormat="1" x14ac:dyDescent="0.2">
      <c r="B49" s="438"/>
      <c r="C49" s="428" t="s">
        <v>121</v>
      </c>
      <c r="D49" s="429"/>
      <c r="E49" s="431"/>
      <c r="F49" s="436"/>
      <c r="G49" s="443">
        <f t="shared" si="6"/>
        <v>0</v>
      </c>
      <c r="H49" s="444">
        <f t="shared" si="7"/>
        <v>0</v>
      </c>
    </row>
    <row r="50" spans="2:8" s="23" customFormat="1" x14ac:dyDescent="0.2">
      <c r="B50" s="438"/>
      <c r="C50" s="428" t="s">
        <v>122</v>
      </c>
      <c r="D50" s="429"/>
      <c r="E50" s="431"/>
      <c r="F50" s="436"/>
      <c r="G50" s="443">
        <f t="shared" si="6"/>
        <v>0</v>
      </c>
      <c r="H50" s="444">
        <f t="shared" si="7"/>
        <v>0</v>
      </c>
    </row>
    <row r="51" spans="2:8" s="23" customFormat="1" x14ac:dyDescent="0.2">
      <c r="B51" s="438"/>
      <c r="C51" s="428" t="s">
        <v>123</v>
      </c>
      <c r="D51" s="429"/>
      <c r="E51" s="431"/>
      <c r="F51" s="436"/>
      <c r="G51" s="443">
        <f t="shared" si="6"/>
        <v>0</v>
      </c>
      <c r="H51" s="444">
        <f t="shared" si="7"/>
        <v>0</v>
      </c>
    </row>
    <row r="52" spans="2:8" s="23" customFormat="1" x14ac:dyDescent="0.2">
      <c r="B52" s="438"/>
      <c r="C52" s="428" t="s">
        <v>124</v>
      </c>
      <c r="D52" s="429"/>
      <c r="E52" s="431"/>
      <c r="F52" s="436"/>
      <c r="G52" s="443">
        <f t="shared" si="6"/>
        <v>0</v>
      </c>
      <c r="H52" s="444">
        <f t="shared" si="7"/>
        <v>0</v>
      </c>
    </row>
    <row r="53" spans="2:8" s="23" customFormat="1" ht="13.5" thickBot="1" x14ac:dyDescent="0.25">
      <c r="B53" s="294"/>
      <c r="C53" s="434" t="s">
        <v>125</v>
      </c>
      <c r="D53" s="437"/>
      <c r="E53" s="437"/>
      <c r="F53" s="435"/>
      <c r="G53" s="333">
        <f t="shared" si="6"/>
        <v>0</v>
      </c>
      <c r="H53" s="341">
        <f t="shared" si="7"/>
        <v>0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3" t="s">
        <v>688</v>
      </c>
      <c r="C56" s="784"/>
      <c r="D56" s="784"/>
      <c r="E56" s="784"/>
      <c r="F56" s="784"/>
      <c r="G56" s="784"/>
      <c r="H56" s="784"/>
    </row>
    <row r="57" spans="2:8" s="23" customFormat="1" ht="25.5" x14ac:dyDescent="0.2">
      <c r="B57" s="283"/>
      <c r="C57" s="530" t="s">
        <v>686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486</v>
      </c>
    </row>
    <row r="58" spans="2:8" s="23" customFormat="1" x14ac:dyDescent="0.2">
      <c r="B58" s="438" t="s">
        <v>92</v>
      </c>
      <c r="C58" s="428" t="s">
        <v>127</v>
      </c>
      <c r="D58" s="429"/>
      <c r="E58" s="431"/>
      <c r="F58" s="436"/>
      <c r="G58" s="443">
        <f>E58*F58/100</f>
        <v>0</v>
      </c>
      <c r="H58" s="444">
        <f t="shared" ref="H58:H86" si="8">SUM(D58,E58)</f>
        <v>0</v>
      </c>
    </row>
    <row r="59" spans="2:8" s="23" customFormat="1" x14ac:dyDescent="0.2">
      <c r="B59" s="438"/>
      <c r="C59" s="428" t="s">
        <v>128</v>
      </c>
      <c r="D59" s="429"/>
      <c r="E59" s="431"/>
      <c r="F59" s="436"/>
      <c r="G59" s="443">
        <f t="shared" ref="G59:G66" si="9">E59*F59/100</f>
        <v>0</v>
      </c>
      <c r="H59" s="444">
        <f t="shared" si="8"/>
        <v>0</v>
      </c>
    </row>
    <row r="60" spans="2:8" s="23" customFormat="1" x14ac:dyDescent="0.2">
      <c r="B60" s="438"/>
      <c r="C60" s="428" t="s">
        <v>129</v>
      </c>
      <c r="D60" s="429"/>
      <c r="E60" s="431"/>
      <c r="F60" s="436"/>
      <c r="G60" s="443">
        <f t="shared" si="9"/>
        <v>0</v>
      </c>
      <c r="H60" s="444">
        <f t="shared" si="8"/>
        <v>0</v>
      </c>
    </row>
    <row r="61" spans="2:8" s="23" customFormat="1" x14ac:dyDescent="0.2">
      <c r="B61" s="438"/>
      <c r="C61" s="428" t="s">
        <v>130</v>
      </c>
      <c r="D61" s="429"/>
      <c r="E61" s="431"/>
      <c r="F61" s="436"/>
      <c r="G61" s="443">
        <f t="shared" si="9"/>
        <v>0</v>
      </c>
      <c r="H61" s="444">
        <f t="shared" si="8"/>
        <v>0</v>
      </c>
    </row>
    <row r="62" spans="2:8" s="23" customFormat="1" x14ac:dyDescent="0.2">
      <c r="B62" s="438"/>
      <c r="C62" s="428" t="s">
        <v>131</v>
      </c>
      <c r="D62" s="429"/>
      <c r="E62" s="431"/>
      <c r="F62" s="436"/>
      <c r="G62" s="443">
        <f t="shared" si="9"/>
        <v>0</v>
      </c>
      <c r="H62" s="444">
        <f t="shared" si="8"/>
        <v>0</v>
      </c>
    </row>
    <row r="63" spans="2:8" s="23" customFormat="1" x14ac:dyDescent="0.2">
      <c r="B63" s="438"/>
      <c r="C63" s="428" t="s">
        <v>132</v>
      </c>
      <c r="D63" s="429"/>
      <c r="E63" s="431"/>
      <c r="F63" s="436"/>
      <c r="G63" s="443">
        <f t="shared" si="9"/>
        <v>0</v>
      </c>
      <c r="H63" s="444">
        <f t="shared" si="8"/>
        <v>0</v>
      </c>
    </row>
    <row r="64" spans="2:8" s="23" customFormat="1" x14ac:dyDescent="0.2">
      <c r="B64" s="438"/>
      <c r="C64" s="428" t="s">
        <v>133</v>
      </c>
      <c r="D64" s="429"/>
      <c r="E64" s="431"/>
      <c r="F64" s="436"/>
      <c r="G64" s="443">
        <f t="shared" si="9"/>
        <v>0</v>
      </c>
      <c r="H64" s="444">
        <f t="shared" si="8"/>
        <v>0</v>
      </c>
    </row>
    <row r="65" spans="2:8" s="23" customFormat="1" x14ac:dyDescent="0.2">
      <c r="B65" s="438"/>
      <c r="C65" s="428" t="s">
        <v>134</v>
      </c>
      <c r="D65" s="429"/>
      <c r="E65" s="431"/>
      <c r="F65" s="436"/>
      <c r="G65" s="443">
        <f t="shared" si="9"/>
        <v>0</v>
      </c>
      <c r="H65" s="444">
        <f t="shared" si="8"/>
        <v>0</v>
      </c>
    </row>
    <row r="66" spans="2:8" s="23" customFormat="1" x14ac:dyDescent="0.2">
      <c r="B66" s="438"/>
      <c r="C66" s="428" t="s">
        <v>135</v>
      </c>
      <c r="D66" s="429"/>
      <c r="E66" s="431"/>
      <c r="F66" s="436"/>
      <c r="G66" s="443">
        <f t="shared" si="9"/>
        <v>0</v>
      </c>
      <c r="H66" s="444">
        <f t="shared" si="8"/>
        <v>0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/>
      <c r="E68" s="431"/>
      <c r="F68" s="436"/>
      <c r="G68" s="443">
        <f t="shared" ref="G68:G76" si="10">E68*F68/100</f>
        <v>0</v>
      </c>
      <c r="H68" s="444">
        <f t="shared" si="8"/>
        <v>0</v>
      </c>
    </row>
    <row r="69" spans="2:8" s="23" customFormat="1" x14ac:dyDescent="0.2">
      <c r="B69" s="438"/>
      <c r="C69" s="428" t="s">
        <v>128</v>
      </c>
      <c r="D69" s="429"/>
      <c r="E69" s="431"/>
      <c r="F69" s="436"/>
      <c r="G69" s="443">
        <f t="shared" si="10"/>
        <v>0</v>
      </c>
      <c r="H69" s="444">
        <f t="shared" si="8"/>
        <v>0</v>
      </c>
    </row>
    <row r="70" spans="2:8" s="23" customFormat="1" x14ac:dyDescent="0.2">
      <c r="B70" s="438"/>
      <c r="C70" s="428" t="s">
        <v>129</v>
      </c>
      <c r="D70" s="429"/>
      <c r="E70" s="431"/>
      <c r="F70" s="436"/>
      <c r="G70" s="443">
        <f t="shared" si="10"/>
        <v>0</v>
      </c>
      <c r="H70" s="444">
        <f t="shared" si="8"/>
        <v>0</v>
      </c>
    </row>
    <row r="71" spans="2:8" s="23" customFormat="1" x14ac:dyDescent="0.2">
      <c r="B71" s="438"/>
      <c r="C71" s="428" t="s">
        <v>130</v>
      </c>
      <c r="D71" s="429"/>
      <c r="E71" s="431"/>
      <c r="F71" s="436"/>
      <c r="G71" s="443">
        <f t="shared" si="10"/>
        <v>0</v>
      </c>
      <c r="H71" s="444">
        <f t="shared" si="8"/>
        <v>0</v>
      </c>
    </row>
    <row r="72" spans="2:8" s="23" customFormat="1" x14ac:dyDescent="0.2">
      <c r="B72" s="438"/>
      <c r="C72" s="428" t="s">
        <v>131</v>
      </c>
      <c r="D72" s="429"/>
      <c r="E72" s="431"/>
      <c r="F72" s="436"/>
      <c r="G72" s="443">
        <f t="shared" si="10"/>
        <v>0</v>
      </c>
      <c r="H72" s="444">
        <f t="shared" si="8"/>
        <v>0</v>
      </c>
    </row>
    <row r="73" spans="2:8" s="23" customFormat="1" x14ac:dyDescent="0.2">
      <c r="B73" s="438"/>
      <c r="C73" s="428" t="s">
        <v>132</v>
      </c>
      <c r="D73" s="429"/>
      <c r="E73" s="431"/>
      <c r="F73" s="436"/>
      <c r="G73" s="443">
        <f t="shared" si="10"/>
        <v>0</v>
      </c>
      <c r="H73" s="444">
        <f t="shared" si="8"/>
        <v>0</v>
      </c>
    </row>
    <row r="74" spans="2:8" s="23" customFormat="1" x14ac:dyDescent="0.2">
      <c r="B74" s="438"/>
      <c r="C74" s="428" t="s">
        <v>133</v>
      </c>
      <c r="D74" s="429"/>
      <c r="E74" s="431"/>
      <c r="F74" s="436"/>
      <c r="G74" s="443">
        <f t="shared" si="10"/>
        <v>0</v>
      </c>
      <c r="H74" s="444">
        <f t="shared" si="8"/>
        <v>0</v>
      </c>
    </row>
    <row r="75" spans="2:8" s="23" customFormat="1" x14ac:dyDescent="0.2">
      <c r="B75" s="438"/>
      <c r="C75" s="428" t="s">
        <v>134</v>
      </c>
      <c r="D75" s="429"/>
      <c r="E75" s="431"/>
      <c r="F75" s="436"/>
      <c r="G75" s="443">
        <f t="shared" si="10"/>
        <v>0</v>
      </c>
      <c r="H75" s="444">
        <f t="shared" si="8"/>
        <v>0</v>
      </c>
    </row>
    <row r="76" spans="2:8" s="23" customFormat="1" x14ac:dyDescent="0.2">
      <c r="B76" s="438"/>
      <c r="C76" s="428" t="s">
        <v>135</v>
      </c>
      <c r="D76" s="429"/>
      <c r="E76" s="431"/>
      <c r="F76" s="436"/>
      <c r="G76" s="443">
        <f t="shared" si="10"/>
        <v>0</v>
      </c>
      <c r="H76" s="444">
        <f t="shared" si="8"/>
        <v>0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/>
      <c r="E78" s="431"/>
      <c r="F78" s="436"/>
      <c r="G78" s="443">
        <f t="shared" ref="G78:G86" si="11">E78*F78/100</f>
        <v>0</v>
      </c>
      <c r="H78" s="444">
        <f t="shared" si="8"/>
        <v>0</v>
      </c>
    </row>
    <row r="79" spans="2:8" s="23" customFormat="1" x14ac:dyDescent="0.2">
      <c r="B79" s="438"/>
      <c r="C79" s="428" t="s">
        <v>128</v>
      </c>
      <c r="D79" s="429"/>
      <c r="E79" s="431"/>
      <c r="F79" s="436"/>
      <c r="G79" s="443">
        <f t="shared" si="11"/>
        <v>0</v>
      </c>
      <c r="H79" s="444">
        <f t="shared" si="8"/>
        <v>0</v>
      </c>
    </row>
    <row r="80" spans="2:8" s="23" customFormat="1" x14ac:dyDescent="0.2">
      <c r="B80" s="438"/>
      <c r="C80" s="428" t="s">
        <v>129</v>
      </c>
      <c r="D80" s="429"/>
      <c r="E80" s="431"/>
      <c r="F80" s="436"/>
      <c r="G80" s="443">
        <f t="shared" si="11"/>
        <v>0</v>
      </c>
      <c r="H80" s="444">
        <f t="shared" si="8"/>
        <v>0</v>
      </c>
    </row>
    <row r="81" spans="2:8" s="23" customFormat="1" x14ac:dyDescent="0.2">
      <c r="B81" s="438"/>
      <c r="C81" s="428" t="s">
        <v>130</v>
      </c>
      <c r="D81" s="429"/>
      <c r="E81" s="431"/>
      <c r="F81" s="436"/>
      <c r="G81" s="443">
        <f t="shared" si="11"/>
        <v>0</v>
      </c>
      <c r="H81" s="444">
        <f t="shared" si="8"/>
        <v>0</v>
      </c>
    </row>
    <row r="82" spans="2:8" s="23" customFormat="1" x14ac:dyDescent="0.2">
      <c r="B82" s="438"/>
      <c r="C82" s="428" t="s">
        <v>131</v>
      </c>
      <c r="D82" s="429"/>
      <c r="E82" s="431"/>
      <c r="F82" s="436"/>
      <c r="G82" s="443">
        <f t="shared" si="11"/>
        <v>0</v>
      </c>
      <c r="H82" s="444">
        <f t="shared" si="8"/>
        <v>0</v>
      </c>
    </row>
    <row r="83" spans="2:8" s="23" customFormat="1" x14ac:dyDescent="0.2">
      <c r="B83" s="438"/>
      <c r="C83" s="428" t="s">
        <v>132</v>
      </c>
      <c r="D83" s="429"/>
      <c r="E83" s="431"/>
      <c r="F83" s="436"/>
      <c r="G83" s="443">
        <f t="shared" si="11"/>
        <v>0</v>
      </c>
      <c r="H83" s="444">
        <f t="shared" si="8"/>
        <v>0</v>
      </c>
    </row>
    <row r="84" spans="2:8" s="23" customFormat="1" x14ac:dyDescent="0.2">
      <c r="B84" s="438"/>
      <c r="C84" s="428" t="s">
        <v>133</v>
      </c>
      <c r="D84" s="429"/>
      <c r="E84" s="431"/>
      <c r="F84" s="436"/>
      <c r="G84" s="443">
        <f t="shared" si="11"/>
        <v>0</v>
      </c>
      <c r="H84" s="444">
        <f t="shared" si="8"/>
        <v>0</v>
      </c>
    </row>
    <row r="85" spans="2:8" s="23" customFormat="1" x14ac:dyDescent="0.2">
      <c r="B85" s="438"/>
      <c r="C85" s="428" t="s">
        <v>134</v>
      </c>
      <c r="D85" s="429"/>
      <c r="E85" s="431"/>
      <c r="F85" s="436"/>
      <c r="G85" s="443">
        <f t="shared" si="11"/>
        <v>0</v>
      </c>
      <c r="H85" s="444">
        <f t="shared" si="8"/>
        <v>0</v>
      </c>
    </row>
    <row r="86" spans="2:8" ht="13.5" thickBot="1" x14ac:dyDescent="0.25">
      <c r="B86" s="294"/>
      <c r="C86" s="434" t="s">
        <v>135</v>
      </c>
      <c r="D86" s="437"/>
      <c r="E86" s="437"/>
      <c r="F86" s="435"/>
      <c r="G86" s="333">
        <f t="shared" si="11"/>
        <v>0</v>
      </c>
      <c r="H86" s="341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154</v>
      </c>
      <c r="C3" t="s">
        <v>439</v>
      </c>
    </row>
    <row r="5" spans="2:6" ht="15" customHeight="1" x14ac:dyDescent="0.2">
      <c r="B5" s="852" t="s">
        <v>77</v>
      </c>
      <c r="C5" s="172" t="s">
        <v>78</v>
      </c>
      <c r="D5" s="848" t="s">
        <v>79</v>
      </c>
      <c r="E5" s="848"/>
      <c r="F5" s="213" t="s">
        <v>80</v>
      </c>
    </row>
    <row r="6" spans="2:6" ht="30" customHeight="1" x14ac:dyDescent="0.2">
      <c r="B6" s="853"/>
      <c r="C6" s="178" t="s">
        <v>156</v>
      </c>
      <c r="D6" s="178" t="s">
        <v>157</v>
      </c>
      <c r="E6" s="214" t="s">
        <v>82</v>
      </c>
      <c r="F6" s="215" t="s">
        <v>157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59" t="s">
        <v>84</v>
      </c>
      <c r="C8" s="657">
        <f>'Section 6 data'!$D$8</f>
        <v>4.0229999999999997</v>
      </c>
      <c r="D8" s="658">
        <f>'Section 6 data'!$E$8</f>
        <v>7.048</v>
      </c>
      <c r="E8" s="211">
        <f>'Section 6 data'!$F$8</f>
        <v>65.540000000000006</v>
      </c>
      <c r="F8" s="656">
        <f>SUM(C8,D8)</f>
        <v>11.071</v>
      </c>
    </row>
    <row r="9" spans="2:6" ht="15" customHeight="1" x14ac:dyDescent="0.2">
      <c r="B9" s="159" t="s">
        <v>85</v>
      </c>
      <c r="C9" s="657">
        <f>'Section 6 data'!$D$9</f>
        <v>234.69900000000001</v>
      </c>
      <c r="D9" s="658">
        <f>'Section 6 data'!$E$9</f>
        <v>447.02600000000001</v>
      </c>
      <c r="E9" s="211">
        <f>'Section 6 data'!$F$9</f>
        <v>16.46</v>
      </c>
      <c r="F9" s="656">
        <f t="shared" ref="F9:F16" si="0">SUM(C9,D9)</f>
        <v>681.72500000000002</v>
      </c>
    </row>
    <row r="10" spans="2:6" ht="15" customHeight="1" x14ac:dyDescent="0.2">
      <c r="B10" s="159" t="s">
        <v>86</v>
      </c>
      <c r="C10" s="657">
        <f>'Section 6 data'!$D$10</f>
        <v>169.77199999999999</v>
      </c>
      <c r="D10" s="658">
        <f>'Section 6 data'!$E$10</f>
        <v>115.488</v>
      </c>
      <c r="E10" s="211">
        <f>'Section 6 data'!$F$10</f>
        <v>31</v>
      </c>
      <c r="F10" s="656">
        <f t="shared" si="0"/>
        <v>285.26</v>
      </c>
    </row>
    <row r="11" spans="2:6" ht="15" customHeight="1" x14ac:dyDescent="0.2">
      <c r="B11" s="159" t="s">
        <v>87</v>
      </c>
      <c r="C11" s="657">
        <f>'Section 6 data'!$D$11</f>
        <v>38.994999999999997</v>
      </c>
      <c r="D11" s="658">
        <f>'Section 6 data'!$E$11</f>
        <v>168.95500000000001</v>
      </c>
      <c r="E11" s="211">
        <f>'Section 6 data'!$F$11</f>
        <v>19.75</v>
      </c>
      <c r="F11" s="656">
        <f t="shared" si="0"/>
        <v>207.95000000000002</v>
      </c>
    </row>
    <row r="12" spans="2:6" ht="15" customHeight="1" x14ac:dyDescent="0.2">
      <c r="B12" s="159" t="s">
        <v>88</v>
      </c>
      <c r="C12" s="657">
        <f>'Section 6 data'!$D$12</f>
        <v>21.844999999999999</v>
      </c>
      <c r="D12" s="658">
        <f>'Section 6 data'!$E$12</f>
        <v>182.429</v>
      </c>
      <c r="E12" s="211">
        <f>'Section 6 data'!$F$12</f>
        <v>19.63</v>
      </c>
      <c r="F12" s="656">
        <f t="shared" si="0"/>
        <v>204.274</v>
      </c>
    </row>
    <row r="13" spans="2:6" ht="15" customHeight="1" x14ac:dyDescent="0.2">
      <c r="B13" s="159" t="s">
        <v>89</v>
      </c>
      <c r="C13" s="657">
        <f>'Section 6 data'!$D$13</f>
        <v>130</v>
      </c>
      <c r="D13" s="658">
        <f>'Section 6 data'!$E$13</f>
        <v>260.529</v>
      </c>
      <c r="E13" s="211">
        <f>'Section 6 data'!$F$13</f>
        <v>20.64</v>
      </c>
      <c r="F13" s="656">
        <f t="shared" si="0"/>
        <v>390.529</v>
      </c>
    </row>
    <row r="14" spans="2:6" ht="15" customHeight="1" x14ac:dyDescent="0.2">
      <c r="B14" s="159" t="s">
        <v>90</v>
      </c>
      <c r="C14" s="657">
        <f>'Section 6 data'!$D$14</f>
        <v>1.6659999999999999</v>
      </c>
      <c r="D14" s="658">
        <f>'Section 6 data'!$E$14</f>
        <v>4.5369999999999999</v>
      </c>
      <c r="E14" s="211">
        <f>'Section 6 data'!$F$14</f>
        <v>100.55</v>
      </c>
      <c r="F14" s="656">
        <f t="shared" si="0"/>
        <v>6.2029999999999994</v>
      </c>
    </row>
    <row r="15" spans="2:6" ht="15" customHeight="1" x14ac:dyDescent="0.2">
      <c r="B15" s="159" t="s">
        <v>91</v>
      </c>
      <c r="C15" s="657">
        <f>'Section 6 data'!$D$15</f>
        <v>86.406000000000006</v>
      </c>
      <c r="D15" s="658">
        <f>'Section 6 data'!$E$15</f>
        <v>254.93600000000001</v>
      </c>
      <c r="E15" s="211">
        <f>'Section 6 data'!$F$15</f>
        <v>18.57</v>
      </c>
      <c r="F15" s="656">
        <f t="shared" si="0"/>
        <v>341.34199999999998</v>
      </c>
    </row>
    <row r="16" spans="2:6" ht="15" customHeight="1" x14ac:dyDescent="0.2">
      <c r="B16" s="157" t="s">
        <v>92</v>
      </c>
      <c r="C16" s="212">
        <f>'Section 6 data'!$D$6</f>
        <v>687.40499999999997</v>
      </c>
      <c r="D16" s="659">
        <f>'Section 6 data'!$E$6</f>
        <v>1442.4970000000001</v>
      </c>
      <c r="E16" s="707">
        <f>'Section 6 data'!$F$6</f>
        <v>6.44</v>
      </c>
      <c r="F16" s="660">
        <f t="shared" si="0"/>
        <v>2129.902</v>
      </c>
    </row>
    <row r="17" spans="2:6" ht="15" customHeight="1" x14ac:dyDescent="0.2">
      <c r="B17" s="200" t="s">
        <v>93</v>
      </c>
      <c r="C17" s="661"/>
      <c r="D17" s="661"/>
      <c r="E17" s="708"/>
      <c r="F17" s="661"/>
    </row>
    <row r="18" spans="2:6" ht="15" customHeight="1" x14ac:dyDescent="0.2">
      <c r="B18" s="159" t="s">
        <v>94</v>
      </c>
      <c r="C18" s="657">
        <f>'Section 6 data'!$D$16</f>
        <v>732.70899999999995</v>
      </c>
      <c r="D18" s="658">
        <f>'Section 6 data'!$E$16</f>
        <v>2549.2669999999998</v>
      </c>
      <c r="E18" s="211">
        <f>'Section 6 data'!$F$16</f>
        <v>8.1999999999999993</v>
      </c>
      <c r="F18" s="656">
        <f t="shared" ref="F18:F29" si="1">SUM(C18,D18)</f>
        <v>3281.9759999999997</v>
      </c>
    </row>
    <row r="19" spans="2:6" ht="15" customHeight="1" x14ac:dyDescent="0.2">
      <c r="B19" s="159" t="s">
        <v>95</v>
      </c>
      <c r="C19" s="657">
        <f>'Section 6 data'!$D$17</f>
        <v>696.49599999999998</v>
      </c>
      <c r="D19" s="658">
        <f>'Section 6 data'!$E$17</f>
        <v>911.53099999999995</v>
      </c>
      <c r="E19" s="211">
        <f>'Section 6 data'!$F$17</f>
        <v>12.77</v>
      </c>
      <c r="F19" s="656">
        <f t="shared" si="1"/>
        <v>1608.027</v>
      </c>
    </row>
    <row r="20" spans="2:6" ht="15" customHeight="1" x14ac:dyDescent="0.2">
      <c r="B20" s="159" t="s">
        <v>96</v>
      </c>
      <c r="C20" s="657">
        <f>'Section 6 data'!$D$18</f>
        <v>3.4489999999999998</v>
      </c>
      <c r="D20" s="658">
        <f>'Section 6 data'!$E$18</f>
        <v>201.34</v>
      </c>
      <c r="E20" s="211">
        <f>'Section 6 data'!$F$18</f>
        <v>20.89</v>
      </c>
      <c r="F20" s="656">
        <f t="shared" si="1"/>
        <v>204.78900000000002</v>
      </c>
    </row>
    <row r="21" spans="2:6" ht="15" customHeight="1" x14ac:dyDescent="0.2">
      <c r="B21" s="159" t="s">
        <v>97</v>
      </c>
      <c r="C21" s="657">
        <f>'Section 6 data'!$D$19</f>
        <v>20.175000000000001</v>
      </c>
      <c r="D21" s="658">
        <f>'Section 6 data'!$E$19</f>
        <v>1329.8209999999999</v>
      </c>
      <c r="E21" s="211">
        <f>'Section 6 data'!$F$19</f>
        <v>9.86</v>
      </c>
      <c r="F21" s="656">
        <f t="shared" si="1"/>
        <v>1349.9959999999999</v>
      </c>
    </row>
    <row r="22" spans="2:6" ht="15" customHeight="1" x14ac:dyDescent="0.2">
      <c r="B22" s="159" t="s">
        <v>98</v>
      </c>
      <c r="C22" s="657">
        <f>'Section 6 data'!$D$20</f>
        <v>37.999000000000002</v>
      </c>
      <c r="D22" s="658">
        <f>'Section 6 data'!$E$20</f>
        <v>630.327</v>
      </c>
      <c r="E22" s="211">
        <f>'Section 6 data'!$F$20</f>
        <v>9.8000000000000007</v>
      </c>
      <c r="F22" s="656">
        <f t="shared" si="1"/>
        <v>668.32600000000002</v>
      </c>
    </row>
    <row r="23" spans="2:6" ht="15" customHeight="1" x14ac:dyDescent="0.2">
      <c r="B23" s="159" t="s">
        <v>99</v>
      </c>
      <c r="C23" s="657">
        <f>'Section 6 data'!$D$21</f>
        <v>13.584</v>
      </c>
      <c r="D23" s="658">
        <f>'Section 6 data'!$E$21</f>
        <v>437.072</v>
      </c>
      <c r="E23" s="211">
        <f>'Section 6 data'!$F$21</f>
        <v>15.92</v>
      </c>
      <c r="F23" s="656">
        <f t="shared" si="1"/>
        <v>450.65600000000001</v>
      </c>
    </row>
    <row r="24" spans="2:6" ht="15" customHeight="1" x14ac:dyDescent="0.2">
      <c r="B24" s="159" t="s">
        <v>100</v>
      </c>
      <c r="C24" s="657">
        <f>'Section 6 data'!$D$22</f>
        <v>1.3979999999999999</v>
      </c>
      <c r="D24" s="658">
        <f>'Section 6 data'!$E$22</f>
        <v>416.35500000000002</v>
      </c>
      <c r="E24" s="211">
        <f>'Section 6 data'!$F$22</f>
        <v>9.42</v>
      </c>
      <c r="F24" s="656">
        <f t="shared" si="1"/>
        <v>417.75300000000004</v>
      </c>
    </row>
    <row r="25" spans="2:6" ht="15" customHeight="1" x14ac:dyDescent="0.2">
      <c r="B25" s="159" t="s">
        <v>101</v>
      </c>
      <c r="C25" s="657">
        <f>'Section 6 data'!$D$23</f>
        <v>0</v>
      </c>
      <c r="D25" s="658">
        <f>'Section 6 data'!$E$23</f>
        <v>137.66499999999999</v>
      </c>
      <c r="E25" s="211">
        <f>'Section 6 data'!$F$23</f>
        <v>16.41</v>
      </c>
      <c r="F25" s="656">
        <f t="shared" si="1"/>
        <v>137.66499999999999</v>
      </c>
    </row>
    <row r="26" spans="2:6" ht="15" customHeight="1" x14ac:dyDescent="0.2">
      <c r="B26" s="159" t="s">
        <v>102</v>
      </c>
      <c r="C26" s="657">
        <f>'Section 6 data'!$D$24</f>
        <v>6.8659999999999997</v>
      </c>
      <c r="D26" s="658">
        <f>'Section 6 data'!$E$24</f>
        <v>248.04499999999999</v>
      </c>
      <c r="E26" s="211">
        <f>'Section 6 data'!$F$24</f>
        <v>22.26</v>
      </c>
      <c r="F26" s="656">
        <f t="shared" si="1"/>
        <v>254.911</v>
      </c>
    </row>
    <row r="27" spans="2:6" ht="15" customHeight="1" x14ac:dyDescent="0.2">
      <c r="B27" s="159" t="s">
        <v>103</v>
      </c>
      <c r="C27" s="657">
        <f>'Section 6 data'!$D$25</f>
        <v>0</v>
      </c>
      <c r="D27" s="658">
        <f>'Section 6 data'!$E$25</f>
        <v>240.67400000000001</v>
      </c>
      <c r="E27" s="211">
        <f>'Section 6 data'!$F$25</f>
        <v>24.22</v>
      </c>
      <c r="F27" s="656">
        <f t="shared" si="1"/>
        <v>240.67400000000001</v>
      </c>
    </row>
    <row r="28" spans="2:6" ht="15" customHeight="1" x14ac:dyDescent="0.2">
      <c r="B28" s="159" t="s">
        <v>104</v>
      </c>
      <c r="C28" s="657">
        <f>'Section 6 data'!$D$26</f>
        <v>102.9</v>
      </c>
      <c r="D28" s="658">
        <f>'Section 6 data'!$E$26</f>
        <v>722.63599999999997</v>
      </c>
      <c r="E28" s="211">
        <f>'Section 6 data'!$F$26</f>
        <v>12.47</v>
      </c>
      <c r="F28" s="656">
        <f t="shared" si="1"/>
        <v>825.53599999999994</v>
      </c>
    </row>
    <row r="29" spans="2:6" ht="15" customHeight="1" x14ac:dyDescent="0.2">
      <c r="B29" s="157" t="s">
        <v>105</v>
      </c>
      <c r="C29" s="212">
        <f>'Section 6 data'!$D$7</f>
        <v>1615.575</v>
      </c>
      <c r="D29" s="659">
        <f>'Section 6 data'!$E$7</f>
        <v>7801.0069999999996</v>
      </c>
      <c r="E29" s="707">
        <f>'Section 6 data'!$F$7</f>
        <v>3.39</v>
      </c>
      <c r="F29" s="660">
        <f t="shared" si="1"/>
        <v>9416.5820000000003</v>
      </c>
    </row>
    <row r="30" spans="2:6" ht="15" customHeight="1" x14ac:dyDescent="0.2">
      <c r="B30" s="200" t="s">
        <v>106</v>
      </c>
      <c r="C30" s="662"/>
      <c r="D30" s="662"/>
      <c r="E30" s="5"/>
      <c r="F30" s="662"/>
    </row>
    <row r="31" spans="2:6" ht="15" customHeight="1" x14ac:dyDescent="0.2">
      <c r="B31" s="195" t="s">
        <v>106</v>
      </c>
      <c r="C31" s="663">
        <f>'Section 6 data'!$D$5</f>
        <v>2302.98</v>
      </c>
      <c r="D31" s="664">
        <f>'Section 6 data'!$E$5</f>
        <v>9250.0349999999999</v>
      </c>
      <c r="E31" s="709">
        <f>'Section 6 data'!$F$5</f>
        <v>2.95</v>
      </c>
      <c r="F31" s="665">
        <f>SUM(C31,D31)</f>
        <v>11553.014999999999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25.625" customWidth="1"/>
    <col min="3" max="5" width="22.625" customWidth="1"/>
    <col min="6" max="6" width="20.625" customWidth="1"/>
  </cols>
  <sheetData>
    <row r="3" spans="2:6" ht="15" customHeight="1" x14ac:dyDescent="0.2">
      <c r="B3" t="s">
        <v>159</v>
      </c>
      <c r="C3" t="s">
        <v>440</v>
      </c>
    </row>
    <row r="5" spans="2:6" ht="60" customHeight="1" x14ac:dyDescent="0.2">
      <c r="B5" s="711" t="s">
        <v>160</v>
      </c>
      <c r="C5" s="712" t="s">
        <v>160</v>
      </c>
      <c r="D5" s="712" t="s">
        <v>161</v>
      </c>
      <c r="E5" s="712" t="s">
        <v>162</v>
      </c>
      <c r="F5" s="713" t="s">
        <v>163</v>
      </c>
    </row>
    <row r="6" spans="2:6" ht="15" customHeight="1" x14ac:dyDescent="0.2">
      <c r="B6" s="774" t="str">
        <f>Index!$B$4</f>
        <v>Solent and South Downs</v>
      </c>
      <c r="C6" s="775">
        <f>VLOOKUP(Index!$B$4,'Square data'!$C$4:$G$18,2,FALSE)</f>
        <v>374</v>
      </c>
      <c r="D6" s="775">
        <f>VLOOKUP(Index!$B$4,'Square data'!$C$4:$G$18,3,FALSE)</f>
        <v>369</v>
      </c>
      <c r="E6" s="775">
        <f>VLOOKUP(Index!$B$4,'Square data'!$C$4:$G$18,4,FALSE)</f>
        <v>225</v>
      </c>
      <c r="F6" s="776">
        <f>VLOOKUP(Index!$B$4,'Square data'!$C$4:$G$18,5,FALSE)</f>
        <v>352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165</v>
      </c>
      <c r="C3" t="s">
        <v>441</v>
      </c>
    </row>
    <row r="5" spans="2:4" ht="15" customHeight="1" x14ac:dyDescent="0.2">
      <c r="B5" s="846" t="s">
        <v>77</v>
      </c>
      <c r="C5" s="172" t="s">
        <v>78</v>
      </c>
      <c r="D5" s="248" t="s">
        <v>79</v>
      </c>
    </row>
    <row r="6" spans="2:4" ht="15" customHeight="1" x14ac:dyDescent="0.2">
      <c r="B6" s="847"/>
      <c r="C6" s="854" t="s">
        <v>773</v>
      </c>
      <c r="D6" s="855"/>
    </row>
    <row r="7" spans="2:4" ht="15" customHeight="1" x14ac:dyDescent="0.2">
      <c r="B7" s="217" t="s">
        <v>83</v>
      </c>
      <c r="C7" s="218"/>
      <c r="D7" s="218"/>
    </row>
    <row r="8" spans="2:4" ht="15" customHeight="1" x14ac:dyDescent="0.2">
      <c r="B8" s="219" t="s">
        <v>84</v>
      </c>
      <c r="C8" s="57">
        <f>'Yield class data'!$D$8</f>
        <v>15.8</v>
      </c>
      <c r="D8" s="306">
        <f>'Yield class data'!$E$8</f>
        <v>11.04</v>
      </c>
    </row>
    <row r="9" spans="2:4" ht="15" customHeight="1" x14ac:dyDescent="0.2">
      <c r="B9" s="219" t="s">
        <v>85</v>
      </c>
      <c r="C9" s="57">
        <f>'Yield class data'!$D$9</f>
        <v>11.06</v>
      </c>
      <c r="D9" s="306">
        <f>'Yield class data'!$E$9</f>
        <v>10.37</v>
      </c>
    </row>
    <row r="10" spans="2:4" ht="15" customHeight="1" x14ac:dyDescent="0.2">
      <c r="B10" s="219" t="s">
        <v>86</v>
      </c>
      <c r="C10" s="57">
        <f>'Yield class data'!$D$10</f>
        <v>15.06</v>
      </c>
      <c r="D10" s="306">
        <f>'Yield class data'!$E$10</f>
        <v>12.2</v>
      </c>
    </row>
    <row r="11" spans="2:4" ht="15" customHeight="1" x14ac:dyDescent="0.2">
      <c r="B11" s="219" t="s">
        <v>87</v>
      </c>
      <c r="C11" s="57">
        <f>'Yield class data'!$D$11</f>
        <v>15.43</v>
      </c>
      <c r="D11" s="306">
        <f>'Yield class data'!$E$11</f>
        <v>13.18</v>
      </c>
    </row>
    <row r="12" spans="2:4" ht="15" customHeight="1" x14ac:dyDescent="0.2">
      <c r="B12" s="219" t="s">
        <v>88</v>
      </c>
      <c r="C12" s="57">
        <f>'Yield class data'!$D$12</f>
        <v>11.25</v>
      </c>
      <c r="D12" s="306">
        <f>'Yield class data'!$E$12</f>
        <v>10.17</v>
      </c>
    </row>
    <row r="13" spans="2:4" ht="15" customHeight="1" x14ac:dyDescent="0.2">
      <c r="B13" s="219" t="s">
        <v>89</v>
      </c>
      <c r="C13" s="57">
        <f>'Yield class data'!$D$13</f>
        <v>16.350000000000001</v>
      </c>
      <c r="D13" s="306">
        <f>'Yield class data'!$E$13</f>
        <v>13.3</v>
      </c>
    </row>
    <row r="14" spans="2:4" ht="15" customHeight="1" x14ac:dyDescent="0.2">
      <c r="B14" s="219" t="s">
        <v>90</v>
      </c>
      <c r="C14" s="57">
        <f>'Yield class data'!$D$14</f>
        <v>9.33</v>
      </c>
      <c r="D14" s="306">
        <f>'Yield class data'!$E$14</f>
        <v>8</v>
      </c>
    </row>
    <row r="15" spans="2:4" ht="15" customHeight="1" x14ac:dyDescent="0.2">
      <c r="B15" s="219" t="s">
        <v>91</v>
      </c>
      <c r="C15" s="57">
        <f>'Yield class data'!$D$15</f>
        <v>15.28</v>
      </c>
      <c r="D15" s="306">
        <f>'Yield class data'!$E$15</f>
        <v>11.32</v>
      </c>
    </row>
    <row r="16" spans="2:4" ht="15" customHeight="1" x14ac:dyDescent="0.2">
      <c r="B16" s="223" t="s">
        <v>92</v>
      </c>
      <c r="C16" s="308">
        <f>'Yield class data'!$D$6</f>
        <v>14.05</v>
      </c>
      <c r="D16" s="307">
        <f>'Yield class data'!$E$6</f>
        <v>11.61</v>
      </c>
    </row>
    <row r="17" spans="2:4" ht="15" customHeight="1" x14ac:dyDescent="0.2">
      <c r="B17" s="217" t="s">
        <v>93</v>
      </c>
      <c r="C17" s="218"/>
      <c r="D17" s="218"/>
    </row>
    <row r="18" spans="2:4" ht="15" customHeight="1" x14ac:dyDescent="0.2">
      <c r="B18" s="219" t="s">
        <v>94</v>
      </c>
      <c r="C18" s="57">
        <f>'Yield class data'!$D$16</f>
        <v>4.8099999999999996</v>
      </c>
      <c r="D18" s="306">
        <f>'Yield class data'!$E$16</f>
        <v>4.84</v>
      </c>
    </row>
    <row r="19" spans="2:4" ht="15" customHeight="1" x14ac:dyDescent="0.2">
      <c r="B19" s="219" t="s">
        <v>95</v>
      </c>
      <c r="C19" s="57">
        <f>'Yield class data'!$D$17</f>
        <v>6.85</v>
      </c>
      <c r="D19" s="306">
        <f>'Yield class data'!$E$17</f>
        <v>6.59</v>
      </c>
    </row>
    <row r="20" spans="2:4" ht="15" customHeight="1" x14ac:dyDescent="0.2">
      <c r="B20" s="219" t="s">
        <v>96</v>
      </c>
      <c r="C20" s="57">
        <f>'Yield class data'!$D$18</f>
        <v>6.13</v>
      </c>
      <c r="D20" s="306">
        <f>'Yield class data'!$E$18</f>
        <v>6.66</v>
      </c>
    </row>
    <row r="21" spans="2:4" ht="15" customHeight="1" x14ac:dyDescent="0.2">
      <c r="B21" s="219" t="s">
        <v>97</v>
      </c>
      <c r="C21" s="57">
        <f>'Yield class data'!$D$19</f>
        <v>5.89</v>
      </c>
      <c r="D21" s="306">
        <f>'Yield class data'!$E$19</f>
        <v>7.41</v>
      </c>
    </row>
    <row r="22" spans="2:4" ht="15" customHeight="1" x14ac:dyDescent="0.2">
      <c r="B22" s="219" t="s">
        <v>98</v>
      </c>
      <c r="C22" s="57">
        <f>'Yield class data'!$D$20</f>
        <v>4.97</v>
      </c>
      <c r="D22" s="306">
        <f>'Yield class data'!$E$20</f>
        <v>5.59</v>
      </c>
    </row>
    <row r="23" spans="2:4" ht="15" customHeight="1" x14ac:dyDescent="0.2">
      <c r="B23" s="219" t="s">
        <v>99</v>
      </c>
      <c r="C23" s="57">
        <f>'Yield class data'!$D$21</f>
        <v>5.79</v>
      </c>
      <c r="D23" s="306">
        <f>'Yield class data'!$E$21</f>
        <v>6.66</v>
      </c>
    </row>
    <row r="24" spans="2:4" ht="15" customHeight="1" x14ac:dyDescent="0.2">
      <c r="B24" s="219" t="s">
        <v>100</v>
      </c>
      <c r="C24" s="57">
        <f>'Yield class data'!$D$22</f>
        <v>4.33</v>
      </c>
      <c r="D24" s="306">
        <f>'Yield class data'!$E$22</f>
        <v>2.4</v>
      </c>
    </row>
    <row r="25" spans="2:4" ht="15" customHeight="1" x14ac:dyDescent="0.2">
      <c r="B25" s="219" t="s">
        <v>101</v>
      </c>
      <c r="C25" s="57">
        <f>'Yield class data'!$D$23</f>
        <v>0</v>
      </c>
      <c r="D25" s="306">
        <f>'Yield class data'!$E$23</f>
        <v>3.03</v>
      </c>
    </row>
    <row r="26" spans="2:4" ht="15" customHeight="1" x14ac:dyDescent="0.2">
      <c r="B26" s="219" t="s">
        <v>102</v>
      </c>
      <c r="C26" s="57">
        <f>'Yield class data'!$D$24</f>
        <v>3.4</v>
      </c>
      <c r="D26" s="306">
        <f>'Yield class data'!$E$24</f>
        <v>7.12</v>
      </c>
    </row>
    <row r="27" spans="2:4" ht="15" customHeight="1" x14ac:dyDescent="0.2">
      <c r="B27" s="219" t="s">
        <v>103</v>
      </c>
      <c r="C27" s="57">
        <f>'Yield class data'!$D$25</f>
        <v>0</v>
      </c>
      <c r="D27" s="306">
        <f>'Yield class data'!$E$25</f>
        <v>4.9800000000000004</v>
      </c>
    </row>
    <row r="28" spans="2:4" ht="15" customHeight="1" x14ac:dyDescent="0.2">
      <c r="B28" s="219" t="s">
        <v>104</v>
      </c>
      <c r="C28" s="57">
        <f>'Yield class data'!$D$26</f>
        <v>4.96</v>
      </c>
      <c r="D28" s="306">
        <f>'Yield class data'!$E$26</f>
        <v>4.76</v>
      </c>
    </row>
    <row r="29" spans="2:4" ht="15" customHeight="1" x14ac:dyDescent="0.2">
      <c r="B29" s="223" t="s">
        <v>105</v>
      </c>
      <c r="C29" s="308">
        <f>'Yield class data'!$D$7</f>
        <v>5.82</v>
      </c>
      <c r="D29" s="307">
        <f>'Yield class data'!$E$7</f>
        <v>5.24</v>
      </c>
    </row>
    <row r="30" spans="2:4" ht="15" customHeight="1" x14ac:dyDescent="0.2">
      <c r="B30" s="217" t="s">
        <v>106</v>
      </c>
      <c r="C30" s="218"/>
      <c r="D30" s="218"/>
    </row>
    <row r="31" spans="2:4" ht="15" customHeight="1" x14ac:dyDescent="0.2">
      <c r="B31" s="223" t="s">
        <v>106</v>
      </c>
      <c r="C31" s="308">
        <f>'Yield class data'!$D$5</f>
        <v>9.6199999999999992</v>
      </c>
      <c r="D31" s="307">
        <f>'Yield class data'!$E$5</f>
        <v>6.32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168</v>
      </c>
      <c r="C3" t="s">
        <v>442</v>
      </c>
    </row>
    <row r="5" spans="2:5" ht="15" customHeight="1" x14ac:dyDescent="0.2">
      <c r="B5" s="852"/>
      <c r="C5" s="172" t="s">
        <v>78</v>
      </c>
      <c r="D5" s="848" t="s">
        <v>79</v>
      </c>
      <c r="E5" s="857"/>
    </row>
    <row r="6" spans="2:5" ht="30" customHeight="1" x14ac:dyDescent="0.2">
      <c r="B6" s="856"/>
      <c r="C6" s="171" t="s">
        <v>325</v>
      </c>
      <c r="D6" s="171" t="s">
        <v>325</v>
      </c>
      <c r="E6" s="173" t="s">
        <v>185</v>
      </c>
    </row>
    <row r="7" spans="2:5" ht="15" customHeight="1" x14ac:dyDescent="0.2">
      <c r="B7" s="184" t="str">
        <f>Index!$B$4</f>
        <v>Solent and South Downs</v>
      </c>
      <c r="C7" s="185"/>
      <c r="D7" s="185"/>
      <c r="E7" s="186"/>
    </row>
    <row r="8" spans="2:5" ht="15" customHeight="1" x14ac:dyDescent="0.2">
      <c r="B8" s="174" t="s">
        <v>92</v>
      </c>
      <c r="C8" s="679">
        <f>'Section 8 data'!$D$6</f>
        <v>67.268000000000001</v>
      </c>
      <c r="D8" s="679">
        <f>'Section 8 data'!$E$6</f>
        <v>1423.6310772207801</v>
      </c>
      <c r="E8" s="705">
        <f>'Section 8 data'!$F$6</f>
        <v>16.6564066001926</v>
      </c>
    </row>
    <row r="9" spans="2:5" ht="15" customHeight="1" x14ac:dyDescent="0.2">
      <c r="B9" s="174" t="s">
        <v>105</v>
      </c>
      <c r="C9" s="679">
        <f>'Section 8 data'!$D$7</f>
        <v>11.366</v>
      </c>
      <c r="D9" s="679">
        <f>'Section 8 data'!$E$7</f>
        <v>11308.4977199637</v>
      </c>
      <c r="E9" s="705">
        <f>'Section 8 data'!$F$7</f>
        <v>5.97787627947028</v>
      </c>
    </row>
    <row r="10" spans="2:5" ht="15" customHeight="1" x14ac:dyDescent="0.2">
      <c r="B10" s="176" t="s">
        <v>106</v>
      </c>
      <c r="C10" s="664">
        <f>'Section 8 data'!$D$5</f>
        <v>78.634</v>
      </c>
      <c r="D10" s="664">
        <f>'Section 8 data'!$E$5</f>
        <v>12663.885227889699</v>
      </c>
      <c r="E10" s="706">
        <f>'Section 8 data'!$F$5</f>
        <v>5.6790246614393398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443</v>
      </c>
    </row>
    <row r="5" spans="2:5" ht="15" customHeight="1" x14ac:dyDescent="0.2">
      <c r="B5" s="852"/>
      <c r="C5" s="320" t="s">
        <v>78</v>
      </c>
      <c r="D5" s="848" t="s">
        <v>79</v>
      </c>
      <c r="E5" s="857"/>
    </row>
    <row r="6" spans="2:5" ht="30" customHeight="1" x14ac:dyDescent="0.2">
      <c r="B6" s="856"/>
      <c r="C6" s="177" t="s">
        <v>81</v>
      </c>
      <c r="D6" s="178" t="s">
        <v>81</v>
      </c>
      <c r="E6" s="179" t="s">
        <v>185</v>
      </c>
    </row>
    <row r="7" spans="2:5" ht="15" customHeight="1" x14ac:dyDescent="0.2">
      <c r="B7" s="184" t="str">
        <f>Index!$B$4</f>
        <v>Solent and South Downs</v>
      </c>
      <c r="C7" s="187"/>
      <c r="D7" s="187"/>
      <c r="E7" s="188"/>
    </row>
    <row r="8" spans="2:5" ht="15" customHeight="1" x14ac:dyDescent="0.2">
      <c r="B8" s="174" t="s">
        <v>92</v>
      </c>
      <c r="C8" s="180">
        <f>'Section 8 data'!$D$32</f>
        <v>0.20699999999999999</v>
      </c>
      <c r="D8" s="181">
        <f>'Section 8 data'!$E$32</f>
        <v>2.4269698431255899</v>
      </c>
      <c r="E8" s="175">
        <f>'Section 8 data'!$F$32</f>
        <v>16.1111660321668</v>
      </c>
    </row>
    <row r="9" spans="2:5" ht="15" customHeight="1" x14ac:dyDescent="0.2">
      <c r="B9" s="174" t="s">
        <v>105</v>
      </c>
      <c r="C9" s="180">
        <f>'Section 8 data'!$D$33</f>
        <v>0.1</v>
      </c>
      <c r="D9" s="181">
        <f>'Section 8 data'!$E$33</f>
        <v>27.5512539044012</v>
      </c>
      <c r="E9" s="175">
        <f>'Section 8 data'!$F$33</f>
        <v>4.3483161778698696</v>
      </c>
    </row>
    <row r="10" spans="2:5" ht="15" customHeight="1" x14ac:dyDescent="0.2">
      <c r="B10" s="176" t="s">
        <v>106</v>
      </c>
      <c r="C10" s="182">
        <f>'Section 8 data'!$D$31</f>
        <v>0.307</v>
      </c>
      <c r="D10" s="183">
        <f>'Section 8 data'!$E$31</f>
        <v>29.750088961079399</v>
      </c>
      <c r="E10" s="189">
        <f>'Section 8 data'!$F$31</f>
        <v>4.1393519637957903</v>
      </c>
    </row>
  </sheetData>
  <mergeCells count="2">
    <mergeCell ref="B5:B6"/>
    <mergeCell ref="D5:E5"/>
  </mergeCells>
  <conditionalFormatting sqref="D8:E10">
    <cfRule type="expression" dxfId="323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173</v>
      </c>
      <c r="C3" t="s">
        <v>496</v>
      </c>
    </row>
    <row r="5" spans="2:6" ht="15" customHeight="1" x14ac:dyDescent="0.2">
      <c r="B5" s="858" t="s">
        <v>229</v>
      </c>
      <c r="C5" s="40" t="s">
        <v>78</v>
      </c>
      <c r="D5" s="835" t="s">
        <v>79</v>
      </c>
      <c r="E5" s="835"/>
      <c r="F5" s="41" t="s">
        <v>80</v>
      </c>
    </row>
    <row r="6" spans="2:6" ht="30" customHeight="1" x14ac:dyDescent="0.2">
      <c r="B6" s="859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84" t="str">
        <f>Index!$B$4</f>
        <v>Solent and South Downs</v>
      </c>
      <c r="C7" s="777"/>
      <c r="D7" s="777"/>
      <c r="E7" s="777"/>
      <c r="F7" s="777"/>
    </row>
    <row r="8" spans="2:6" ht="15" customHeight="1" x14ac:dyDescent="0.2">
      <c r="B8" s="42" t="s">
        <v>331</v>
      </c>
      <c r="C8" s="43">
        <f>'Section 9 chart data'!D35</f>
        <v>45.831000000000003</v>
      </c>
      <c r="D8" s="44">
        <f>'Section 9 chart data'!J35</f>
        <v>215.75200000000001</v>
      </c>
      <c r="E8" s="147">
        <f>'Section 9 chart data'!K35</f>
        <v>13.41</v>
      </c>
      <c r="F8" s="45">
        <f t="shared" ref="F8:F13" si="0">SUM(C8,D8)</f>
        <v>261.58300000000003</v>
      </c>
    </row>
    <row r="9" spans="2:6" ht="15" customHeight="1" x14ac:dyDescent="0.2">
      <c r="B9" s="42" t="s">
        <v>222</v>
      </c>
      <c r="C9" s="43">
        <f>'Section 9 chart data'!D36</f>
        <v>60.098999999999997</v>
      </c>
      <c r="D9" s="44">
        <f>'Section 9 chart data'!J36</f>
        <v>244.52500000000001</v>
      </c>
      <c r="E9" s="147">
        <f>'Section 9 chart data'!K36</f>
        <v>11.17</v>
      </c>
      <c r="F9" s="45">
        <f t="shared" si="0"/>
        <v>304.62400000000002</v>
      </c>
    </row>
    <row r="10" spans="2:6" ht="15" customHeight="1" x14ac:dyDescent="0.2">
      <c r="B10" s="42" t="s">
        <v>225</v>
      </c>
      <c r="C10" s="43">
        <f>'Section 9 chart data'!D37</f>
        <v>50.536000000000001</v>
      </c>
      <c r="D10" s="44">
        <f>'Section 9 chart data'!J37</f>
        <v>207.72200000000001</v>
      </c>
      <c r="E10" s="147">
        <f>'Section 9 chart data'!K37</f>
        <v>13.01</v>
      </c>
      <c r="F10" s="45">
        <f t="shared" si="0"/>
        <v>258.25800000000004</v>
      </c>
    </row>
    <row r="11" spans="2:6" ht="15" customHeight="1" x14ac:dyDescent="0.2">
      <c r="B11" s="42" t="s">
        <v>226</v>
      </c>
      <c r="C11" s="43">
        <f>'Section 9 chart data'!D38</f>
        <v>60.746000000000002</v>
      </c>
      <c r="D11" s="44">
        <f>'Section 9 chart data'!J38</f>
        <v>217.655</v>
      </c>
      <c r="E11" s="147">
        <f>'Section 9 chart data'!K38</f>
        <v>13.9</v>
      </c>
      <c r="F11" s="45">
        <f t="shared" si="0"/>
        <v>278.40100000000001</v>
      </c>
    </row>
    <row r="12" spans="2:6" ht="15" customHeight="1" x14ac:dyDescent="0.2">
      <c r="B12" s="42" t="s">
        <v>227</v>
      </c>
      <c r="C12" s="43">
        <f>'Section 9 chart data'!D39</f>
        <v>62.706000000000003</v>
      </c>
      <c r="D12" s="44">
        <f>'Section 9 chart data'!J39</f>
        <v>220.10900000000001</v>
      </c>
      <c r="E12" s="147">
        <f>'Section 9 chart data'!K39</f>
        <v>16.22</v>
      </c>
      <c r="F12" s="45">
        <f t="shared" si="0"/>
        <v>282.815</v>
      </c>
    </row>
    <row r="13" spans="2:6" ht="15" customHeight="1" x14ac:dyDescent="0.2">
      <c r="B13" s="46" t="s">
        <v>228</v>
      </c>
      <c r="C13" s="47">
        <f>'Section 9 chart data'!D40</f>
        <v>74.778000000000006</v>
      </c>
      <c r="D13" s="48">
        <f>'Section 9 chart data'!J40</f>
        <v>136.70099999999999</v>
      </c>
      <c r="E13" s="148">
        <f>'Section 9 chart data'!K40</f>
        <v>22.56</v>
      </c>
      <c r="F13" s="49">
        <f t="shared" si="0"/>
        <v>211.47899999999998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176</v>
      </c>
      <c r="C3" t="s">
        <v>494</v>
      </c>
    </row>
    <row r="5" spans="2:20" ht="15" customHeight="1" x14ac:dyDescent="0.2">
      <c r="B5" s="860" t="s">
        <v>77</v>
      </c>
      <c r="C5" s="862" t="s">
        <v>331</v>
      </c>
      <c r="D5" s="862"/>
      <c r="E5" s="862"/>
      <c r="F5" s="862" t="s">
        <v>222</v>
      </c>
      <c r="G5" s="862"/>
      <c r="H5" s="862"/>
      <c r="I5" s="862" t="s">
        <v>225</v>
      </c>
      <c r="J5" s="862"/>
      <c r="K5" s="862"/>
      <c r="L5" s="862" t="s">
        <v>226</v>
      </c>
      <c r="M5" s="862"/>
      <c r="N5" s="862"/>
      <c r="O5" s="862" t="s">
        <v>227</v>
      </c>
      <c r="P5" s="862"/>
      <c r="Q5" s="862"/>
      <c r="R5" s="862" t="s">
        <v>228</v>
      </c>
      <c r="S5" s="862"/>
      <c r="T5" s="790"/>
    </row>
    <row r="6" spans="2:20" ht="15" customHeight="1" x14ac:dyDescent="0.2">
      <c r="B6" s="861"/>
      <c r="C6" s="129" t="s">
        <v>78</v>
      </c>
      <c r="D6" s="864" t="s">
        <v>79</v>
      </c>
      <c r="E6" s="864"/>
      <c r="F6" s="129" t="s">
        <v>78</v>
      </c>
      <c r="G6" s="864" t="s">
        <v>79</v>
      </c>
      <c r="H6" s="864"/>
      <c r="I6" s="129" t="s">
        <v>78</v>
      </c>
      <c r="J6" s="864" t="s">
        <v>79</v>
      </c>
      <c r="K6" s="864"/>
      <c r="L6" s="129" t="s">
        <v>78</v>
      </c>
      <c r="M6" s="864" t="s">
        <v>79</v>
      </c>
      <c r="N6" s="864"/>
      <c r="O6" s="129" t="s">
        <v>78</v>
      </c>
      <c r="P6" s="864" t="s">
        <v>79</v>
      </c>
      <c r="Q6" s="864"/>
      <c r="R6" s="129" t="s">
        <v>78</v>
      </c>
      <c r="S6" s="864" t="s">
        <v>79</v>
      </c>
      <c r="T6" s="793"/>
    </row>
    <row r="7" spans="2:20" ht="30" customHeight="1" x14ac:dyDescent="0.2">
      <c r="B7" s="861"/>
      <c r="C7" s="863" t="s">
        <v>325</v>
      </c>
      <c r="D7" s="863"/>
      <c r="E7" s="150" t="s">
        <v>82</v>
      </c>
      <c r="F7" s="863" t="s">
        <v>325</v>
      </c>
      <c r="G7" s="863"/>
      <c r="H7" s="150" t="s">
        <v>82</v>
      </c>
      <c r="I7" s="863" t="s">
        <v>325</v>
      </c>
      <c r="J7" s="863"/>
      <c r="K7" s="150" t="s">
        <v>82</v>
      </c>
      <c r="L7" s="863" t="s">
        <v>325</v>
      </c>
      <c r="M7" s="863"/>
      <c r="N7" s="150" t="s">
        <v>82</v>
      </c>
      <c r="O7" s="863" t="s">
        <v>325</v>
      </c>
      <c r="P7" s="863"/>
      <c r="Q7" s="150" t="s">
        <v>82</v>
      </c>
      <c r="R7" s="863" t="s">
        <v>325</v>
      </c>
      <c r="S7" s="863"/>
      <c r="T7" s="151" t="s">
        <v>82</v>
      </c>
    </row>
    <row r="8" spans="2:20" ht="15" customHeight="1" x14ac:dyDescent="0.2">
      <c r="B8" s="184" t="str">
        <f>Index!$B$4</f>
        <v>Solent and South Downs</v>
      </c>
      <c r="C8" s="717"/>
      <c r="D8" s="717"/>
      <c r="E8" s="153"/>
      <c r="F8" s="717"/>
      <c r="G8" s="717"/>
      <c r="H8" s="153"/>
      <c r="I8" s="717"/>
      <c r="J8" s="717"/>
      <c r="K8" s="153"/>
      <c r="L8" s="717"/>
      <c r="M8" s="717"/>
      <c r="N8" s="153"/>
      <c r="O8" s="717"/>
      <c r="P8" s="717"/>
      <c r="Q8" s="153"/>
      <c r="R8" s="717"/>
      <c r="S8" s="717"/>
      <c r="T8" s="153"/>
    </row>
    <row r="9" spans="2:20" ht="15" customHeight="1" x14ac:dyDescent="0.2">
      <c r="B9" s="157" t="s">
        <v>92</v>
      </c>
      <c r="C9" s="714">
        <f>'Section 9 chart data'!$C$46</f>
        <v>45.831000000000003</v>
      </c>
      <c r="D9" s="714">
        <f>'Section 9 chart data'!$C$63</f>
        <v>215.75200000000001</v>
      </c>
      <c r="E9" s="155">
        <f>'Section 9 chart data'!$D$63</f>
        <v>13.41</v>
      </c>
      <c r="F9" s="714">
        <f>'Section 9 chart data'!$D$46</f>
        <v>60.098999999999997</v>
      </c>
      <c r="G9" s="714">
        <f>'Section 9 chart data'!$E$63</f>
        <v>244.52500000000001</v>
      </c>
      <c r="H9" s="155">
        <f>'Section 9 chart data'!$F$63</f>
        <v>11.17</v>
      </c>
      <c r="I9" s="714">
        <f>'Section 9 chart data'!$E$46</f>
        <v>50.536000000000001</v>
      </c>
      <c r="J9" s="714">
        <f>'Section 9 chart data'!$G$63</f>
        <v>207.72200000000001</v>
      </c>
      <c r="K9" s="155">
        <f>'Section 9 chart data'!$H$63</f>
        <v>13.01</v>
      </c>
      <c r="L9" s="714">
        <f>'Section 9 chart data'!$F$46</f>
        <v>60.746000000000002</v>
      </c>
      <c r="M9" s="714">
        <f>'Section 9 chart data'!$I$63</f>
        <v>217.655</v>
      </c>
      <c r="N9" s="155">
        <f>'Section 9 chart data'!$J$63</f>
        <v>13.9</v>
      </c>
      <c r="O9" s="714">
        <f>'Section 9 chart data'!$G$46</f>
        <v>62.706000000000003</v>
      </c>
      <c r="P9" s="714">
        <f>'Section 9 chart data'!$K$63</f>
        <v>220.10900000000001</v>
      </c>
      <c r="Q9" s="155">
        <f>'Section 9 chart data'!$L$63</f>
        <v>16.22</v>
      </c>
      <c r="R9" s="714">
        <f>'Section 9 chart data'!$H$46</f>
        <v>74.778000000000006</v>
      </c>
      <c r="S9" s="714">
        <f>'Section 9 chart data'!$M$63</f>
        <v>136.70099999999999</v>
      </c>
      <c r="T9" s="158">
        <f>'Section 9 chart data'!$N$63</f>
        <v>22.56</v>
      </c>
    </row>
    <row r="10" spans="2:20" ht="15" customHeight="1" x14ac:dyDescent="0.2">
      <c r="B10" s="159" t="s">
        <v>84</v>
      </c>
      <c r="C10" s="715">
        <f>'Section 9 chart data'!$C$47</f>
        <v>0.39</v>
      </c>
      <c r="D10" s="715">
        <f>'Section 9 chart data'!$C$64</f>
        <v>1.2749999999999999</v>
      </c>
      <c r="E10" s="154">
        <f>'Section 9 chart data'!$D$64</f>
        <v>69.900000000000006</v>
      </c>
      <c r="F10" s="715">
        <f>'Section 9 chart data'!$D$47</f>
        <v>0.51100000000000001</v>
      </c>
      <c r="G10" s="715">
        <f>'Section 9 chart data'!$E$64</f>
        <v>2.7370000000000001</v>
      </c>
      <c r="H10" s="154">
        <f>'Section 9 chart data'!$F$64</f>
        <v>62.6</v>
      </c>
      <c r="I10" s="715">
        <f>'Section 9 chart data'!$E$47</f>
        <v>0.35799999999999998</v>
      </c>
      <c r="J10" s="715">
        <f>'Section 9 chart data'!$G$64</f>
        <v>0.81899999999999995</v>
      </c>
      <c r="K10" s="154">
        <f>'Section 9 chart data'!$H$64</f>
        <v>84.61</v>
      </c>
      <c r="L10" s="715">
        <f>'Section 9 chart data'!$F$47</f>
        <v>0.39400000000000002</v>
      </c>
      <c r="M10" s="715">
        <f>'Section 9 chart data'!$I$64</f>
        <v>2.48</v>
      </c>
      <c r="N10" s="154">
        <f>'Section 9 chart data'!$J$64</f>
        <v>94.92</v>
      </c>
      <c r="O10" s="715">
        <f>'Section 9 chart data'!$G$47</f>
        <v>1.617</v>
      </c>
      <c r="P10" s="715">
        <f>'Section 9 chart data'!$K$64</f>
        <v>2.48</v>
      </c>
      <c r="Q10" s="154">
        <f>'Section 9 chart data'!$L$64</f>
        <v>43.3</v>
      </c>
      <c r="R10" s="715">
        <f>'Section 9 chart data'!$H$47</f>
        <v>1.7170000000000001</v>
      </c>
      <c r="S10" s="715">
        <f>'Section 9 chart data'!$M$64</f>
        <v>2.5790000000000002</v>
      </c>
      <c r="T10" s="160">
        <f>'Section 9 chart data'!$N$64</f>
        <v>33.03</v>
      </c>
    </row>
    <row r="11" spans="2:20" ht="15" customHeight="1" x14ac:dyDescent="0.2">
      <c r="B11" s="159" t="s">
        <v>85</v>
      </c>
      <c r="C11" s="715">
        <f>'Section 9 chart data'!$C$48</f>
        <v>11.714</v>
      </c>
      <c r="D11" s="715">
        <f>'Section 9 chart data'!$C$65</f>
        <v>41.97</v>
      </c>
      <c r="E11" s="154">
        <f>'Section 9 chart data'!$D$65</f>
        <v>24.79</v>
      </c>
      <c r="F11" s="715">
        <f>'Section 9 chart data'!$D$48</f>
        <v>13.206</v>
      </c>
      <c r="G11" s="715">
        <f>'Section 9 chart data'!$E$65</f>
        <v>78.222999999999999</v>
      </c>
      <c r="H11" s="154">
        <f>'Section 9 chart data'!$F$65</f>
        <v>25.25</v>
      </c>
      <c r="I11" s="715">
        <f>'Section 9 chart data'!$E$48</f>
        <v>7.7839999999999998</v>
      </c>
      <c r="J11" s="715">
        <f>'Section 9 chart data'!$G$65</f>
        <v>60.243000000000002</v>
      </c>
      <c r="K11" s="154">
        <f>'Section 9 chart data'!$H$65</f>
        <v>29.11</v>
      </c>
      <c r="L11" s="715">
        <f>'Section 9 chart data'!$F$48</f>
        <v>14.166</v>
      </c>
      <c r="M11" s="715">
        <f>'Section 9 chart data'!$I$65</f>
        <v>41.335999999999999</v>
      </c>
      <c r="N11" s="154">
        <f>'Section 9 chart data'!$J$65</f>
        <v>22.52</v>
      </c>
      <c r="O11" s="715">
        <f>'Section 9 chart data'!$G$48</f>
        <v>10.726000000000001</v>
      </c>
      <c r="P11" s="715">
        <f>'Section 9 chart data'!$K$65</f>
        <v>78.712000000000003</v>
      </c>
      <c r="Q11" s="154">
        <f>'Section 9 chart data'!$L$65</f>
        <v>23.99</v>
      </c>
      <c r="R11" s="715">
        <f>'Section 9 chart data'!$H$48</f>
        <v>18.324000000000002</v>
      </c>
      <c r="S11" s="715">
        <f>'Section 9 chart data'!$M$65</f>
        <v>32.29</v>
      </c>
      <c r="T11" s="160">
        <f>'Section 9 chart data'!$N$65</f>
        <v>53.06</v>
      </c>
    </row>
    <row r="12" spans="2:20" ht="15" customHeight="1" x14ac:dyDescent="0.2">
      <c r="B12" s="159" t="s">
        <v>86</v>
      </c>
      <c r="C12" s="715">
        <f>'Section 9 chart data'!$C$49</f>
        <v>16.315000000000001</v>
      </c>
      <c r="D12" s="715">
        <f>'Section 9 chart data'!$C$66</f>
        <v>21.495000000000001</v>
      </c>
      <c r="E12" s="154">
        <f>'Section 9 chart data'!$D$66</f>
        <v>49.86</v>
      </c>
      <c r="F12" s="715">
        <f>'Section 9 chart data'!$D$49</f>
        <v>23.414000000000001</v>
      </c>
      <c r="G12" s="715">
        <f>'Section 9 chart data'!$E$66</f>
        <v>32.725000000000001</v>
      </c>
      <c r="H12" s="154">
        <f>'Section 9 chart data'!$F$66</f>
        <v>51.7</v>
      </c>
      <c r="I12" s="715">
        <f>'Section 9 chart data'!$E$49</f>
        <v>26.350999999999999</v>
      </c>
      <c r="J12" s="715">
        <f>'Section 9 chart data'!$G$66</f>
        <v>20.879000000000001</v>
      </c>
      <c r="K12" s="154">
        <f>'Section 9 chart data'!$H$66</f>
        <v>56.81</v>
      </c>
      <c r="L12" s="715">
        <f>'Section 9 chart data'!$F$49</f>
        <v>21.148</v>
      </c>
      <c r="M12" s="715">
        <f>'Section 9 chart data'!$I$66</f>
        <v>9.8010000000000002</v>
      </c>
      <c r="N12" s="154">
        <f>'Section 9 chart data'!$J$66</f>
        <v>38.29</v>
      </c>
      <c r="O12" s="715">
        <f>'Section 9 chart data'!$G$49</f>
        <v>26.715</v>
      </c>
      <c r="P12" s="715">
        <f>'Section 9 chart data'!$K$66</f>
        <v>3.0009999999999999</v>
      </c>
      <c r="Q12" s="154">
        <f>'Section 9 chart data'!$L$66</f>
        <v>56.47</v>
      </c>
      <c r="R12" s="715">
        <f>'Section 9 chart data'!$H$49</f>
        <v>25.92</v>
      </c>
      <c r="S12" s="715">
        <f>'Section 9 chart data'!$M$66</f>
        <v>40.24</v>
      </c>
      <c r="T12" s="160">
        <f>'Section 9 chart data'!$N$66</f>
        <v>59.37</v>
      </c>
    </row>
    <row r="13" spans="2:20" ht="15" customHeight="1" x14ac:dyDescent="0.2">
      <c r="B13" s="159" t="s">
        <v>87</v>
      </c>
      <c r="C13" s="715">
        <f>'Section 9 chart data'!$C$50</f>
        <v>2.8109999999999999</v>
      </c>
      <c r="D13" s="715">
        <f>'Section 9 chart data'!$C$67</f>
        <v>24.484999999999999</v>
      </c>
      <c r="E13" s="154">
        <f>'Section 9 chart data'!$D$67</f>
        <v>23.69</v>
      </c>
      <c r="F13" s="715">
        <f>'Section 9 chart data'!$D$50</f>
        <v>5.5759999999999996</v>
      </c>
      <c r="G13" s="715">
        <f>'Section 9 chart data'!$E$67</f>
        <v>30.352</v>
      </c>
      <c r="H13" s="154">
        <f>'Section 9 chart data'!$F$67</f>
        <v>22.1</v>
      </c>
      <c r="I13" s="715">
        <f>'Section 9 chart data'!$E$50</f>
        <v>2.673</v>
      </c>
      <c r="J13" s="715">
        <f>'Section 9 chart data'!$G$67</f>
        <v>21.350999999999999</v>
      </c>
      <c r="K13" s="154">
        <f>'Section 9 chart data'!$H$67</f>
        <v>28.12</v>
      </c>
      <c r="L13" s="715">
        <f>'Section 9 chart data'!$F$50</f>
        <v>5.4189999999999996</v>
      </c>
      <c r="M13" s="715">
        <f>'Section 9 chart data'!$I$67</f>
        <v>59.582999999999998</v>
      </c>
      <c r="N13" s="154">
        <f>'Section 9 chart data'!$J$67</f>
        <v>36.61</v>
      </c>
      <c r="O13" s="715">
        <f>'Section 9 chart data'!$G$50</f>
        <v>4.3959999999999999</v>
      </c>
      <c r="P13" s="715">
        <f>'Section 9 chart data'!$K$67</f>
        <v>47.546999999999997</v>
      </c>
      <c r="Q13" s="154">
        <f>'Section 9 chart data'!$L$67</f>
        <v>34.020000000000003</v>
      </c>
      <c r="R13" s="715">
        <f>'Section 9 chart data'!$H$50</f>
        <v>5.032</v>
      </c>
      <c r="S13" s="715">
        <f>'Section 9 chart data'!$M$67</f>
        <v>12.324999999999999</v>
      </c>
      <c r="T13" s="160">
        <f>'Section 9 chart data'!$N$67</f>
        <v>33.74</v>
      </c>
    </row>
    <row r="14" spans="2:20" ht="15" customHeight="1" x14ac:dyDescent="0.2">
      <c r="B14" s="159" t="s">
        <v>88</v>
      </c>
      <c r="C14" s="715">
        <f>'Section 9 chart data'!$C$51</f>
        <v>1.3089999999999999</v>
      </c>
      <c r="D14" s="715">
        <f>'Section 9 chart data'!$C$68</f>
        <v>27.007999999999999</v>
      </c>
      <c r="E14" s="154">
        <f>'Section 9 chart data'!$D$68</f>
        <v>23.4</v>
      </c>
      <c r="F14" s="715">
        <f>'Section 9 chart data'!$D$51</f>
        <v>2.3039999999999998</v>
      </c>
      <c r="G14" s="715">
        <f>'Section 9 chart data'!$E$68</f>
        <v>38.594999999999999</v>
      </c>
      <c r="H14" s="154">
        <f>'Section 9 chart data'!$F$68</f>
        <v>30.05</v>
      </c>
      <c r="I14" s="715">
        <f>'Section 9 chart data'!$E$51</f>
        <v>1.802</v>
      </c>
      <c r="J14" s="715">
        <f>'Section 9 chart data'!$G$68</f>
        <v>25.042000000000002</v>
      </c>
      <c r="K14" s="154">
        <f>'Section 9 chart data'!$H$68</f>
        <v>22.66</v>
      </c>
      <c r="L14" s="715">
        <f>'Section 9 chart data'!$F$51</f>
        <v>1.643</v>
      </c>
      <c r="M14" s="715">
        <f>'Section 9 chart data'!$I$68</f>
        <v>25.006</v>
      </c>
      <c r="N14" s="154">
        <f>'Section 9 chart data'!$J$68</f>
        <v>32.25</v>
      </c>
      <c r="O14" s="715">
        <f>'Section 9 chart data'!$G$51</f>
        <v>1.851</v>
      </c>
      <c r="P14" s="715">
        <f>'Section 9 chart data'!$K$68</f>
        <v>13.156000000000001</v>
      </c>
      <c r="Q14" s="154">
        <f>'Section 9 chart data'!$L$68</f>
        <v>24.13</v>
      </c>
      <c r="R14" s="715">
        <f>'Section 9 chart data'!$H$51</f>
        <v>2.5030000000000001</v>
      </c>
      <c r="S14" s="715">
        <f>'Section 9 chart data'!$M$68</f>
        <v>9.4979999999999993</v>
      </c>
      <c r="T14" s="160">
        <f>'Section 9 chart data'!$N$68</f>
        <v>29.48</v>
      </c>
    </row>
    <row r="15" spans="2:20" ht="15" customHeight="1" x14ac:dyDescent="0.2">
      <c r="B15" s="159" t="s">
        <v>89</v>
      </c>
      <c r="C15" s="715">
        <f>'Section 9 chart data'!$C$52</f>
        <v>7.1840000000000002</v>
      </c>
      <c r="D15" s="715">
        <f>'Section 9 chart data'!$C$69</f>
        <v>44.936</v>
      </c>
      <c r="E15" s="154">
        <f>'Section 9 chart data'!$D$69</f>
        <v>30.92</v>
      </c>
      <c r="F15" s="715">
        <f>'Section 9 chart data'!$D$52</f>
        <v>7.891</v>
      </c>
      <c r="G15" s="715">
        <f>'Section 9 chart data'!$E$69</f>
        <v>25.155000000000001</v>
      </c>
      <c r="H15" s="154">
        <f>'Section 9 chart data'!$F$69</f>
        <v>21.2</v>
      </c>
      <c r="I15" s="715">
        <f>'Section 9 chart data'!$E$52</f>
        <v>5.6870000000000003</v>
      </c>
      <c r="J15" s="715">
        <f>'Section 9 chart data'!$G$69</f>
        <v>45.006999999999998</v>
      </c>
      <c r="K15" s="154">
        <f>'Section 9 chart data'!$H$69</f>
        <v>35.590000000000003</v>
      </c>
      <c r="L15" s="715">
        <f>'Section 9 chart data'!$F$52</f>
        <v>10.993</v>
      </c>
      <c r="M15" s="715">
        <f>'Section 9 chart data'!$I$69</f>
        <v>34.773000000000003</v>
      </c>
      <c r="N15" s="154">
        <f>'Section 9 chart data'!$J$69</f>
        <v>41.63</v>
      </c>
      <c r="O15" s="715">
        <f>'Section 9 chart data'!$G$52</f>
        <v>11.406000000000001</v>
      </c>
      <c r="P15" s="715">
        <f>'Section 9 chart data'!$K$69</f>
        <v>18.963000000000001</v>
      </c>
      <c r="Q15" s="154">
        <f>'Section 9 chart data'!$L$69</f>
        <v>23.61</v>
      </c>
      <c r="R15" s="715">
        <f>'Section 9 chart data'!$H$52</f>
        <v>13.864000000000001</v>
      </c>
      <c r="S15" s="715">
        <f>'Section 9 chart data'!$M$69</f>
        <v>25.422999999999998</v>
      </c>
      <c r="T15" s="160">
        <f>'Section 9 chart data'!$N$69</f>
        <v>38.700000000000003</v>
      </c>
    </row>
    <row r="16" spans="2:20" ht="15" customHeight="1" x14ac:dyDescent="0.2">
      <c r="B16" s="159" t="s">
        <v>90</v>
      </c>
      <c r="C16" s="715">
        <f>'Section 9 chart data'!$C$53</f>
        <v>0.13</v>
      </c>
      <c r="D16" s="715">
        <f>'Section 9 chart data'!$C$70</f>
        <v>0.23400000000000001</v>
      </c>
      <c r="E16" s="154">
        <f>'Section 9 chart data'!$D$70</f>
        <v>100.55</v>
      </c>
      <c r="F16" s="715">
        <f>'Section 9 chart data'!$D$53</f>
        <v>0.09</v>
      </c>
      <c r="G16" s="715">
        <f>'Section 9 chart data'!$E$70</f>
        <v>0</v>
      </c>
      <c r="H16" s="154">
        <f>'Section 9 chart data'!$F$70</f>
        <v>0</v>
      </c>
      <c r="I16" s="715">
        <f>'Section 9 chart data'!$E$53</f>
        <v>8.5000000000000006E-2</v>
      </c>
      <c r="J16" s="715">
        <f>'Section 9 chart data'!$G$70</f>
        <v>3.3530000000000002</v>
      </c>
      <c r="K16" s="154">
        <f>'Section 9 chart data'!$H$70</f>
        <v>100.55</v>
      </c>
      <c r="L16" s="715">
        <f>'Section 9 chart data'!$F$53</f>
        <v>7.2999999999999995E-2</v>
      </c>
      <c r="M16" s="715">
        <f>'Section 9 chart data'!$I$70</f>
        <v>0</v>
      </c>
      <c r="N16" s="154">
        <f>'Section 9 chart data'!$J$70</f>
        <v>0</v>
      </c>
      <c r="O16" s="715">
        <f>'Section 9 chart data'!$G$53</f>
        <v>0.123</v>
      </c>
      <c r="P16" s="715">
        <f>'Section 9 chart data'!$K$70</f>
        <v>0</v>
      </c>
      <c r="Q16" s="154">
        <f>'Section 9 chart data'!$L$70</f>
        <v>0</v>
      </c>
      <c r="R16" s="715">
        <f>'Section 9 chart data'!$H$53</f>
        <v>0.115</v>
      </c>
      <c r="S16" s="715">
        <f>'Section 9 chart data'!$M$70</f>
        <v>1.2E-2</v>
      </c>
      <c r="T16" s="160">
        <f>'Section 9 chart data'!$N$70</f>
        <v>36.909999999999997</v>
      </c>
    </row>
    <row r="17" spans="2:20" ht="15" customHeight="1" x14ac:dyDescent="0.2">
      <c r="B17" s="161" t="s">
        <v>91</v>
      </c>
      <c r="C17" s="716">
        <f>'Section 9 chart data'!$C$54</f>
        <v>5.9779999999999998</v>
      </c>
      <c r="D17" s="716">
        <f>'Section 9 chart data'!$C$71</f>
        <v>54.174999999999997</v>
      </c>
      <c r="E17" s="156">
        <f>'Section 9 chart data'!$D$71</f>
        <v>40.03</v>
      </c>
      <c r="F17" s="716">
        <f>'Section 9 chart data'!$D$54</f>
        <v>7.1070000000000002</v>
      </c>
      <c r="G17" s="716">
        <f>'Section 9 chart data'!$E$71</f>
        <v>36.468000000000004</v>
      </c>
      <c r="H17" s="156">
        <f>'Section 9 chart data'!$F$71</f>
        <v>22.01</v>
      </c>
      <c r="I17" s="716">
        <f>'Section 9 chart data'!$E$54</f>
        <v>5.7960000000000003</v>
      </c>
      <c r="J17" s="716">
        <f>'Section 9 chart data'!$G$71</f>
        <v>30.853999999999999</v>
      </c>
      <c r="K17" s="156">
        <f>'Section 9 chart data'!$H$71</f>
        <v>30.7</v>
      </c>
      <c r="L17" s="716">
        <f>'Section 9 chart data'!$F$54</f>
        <v>6.9109999999999996</v>
      </c>
      <c r="M17" s="716">
        <f>'Section 9 chart data'!$I$71</f>
        <v>44.506999999999998</v>
      </c>
      <c r="N17" s="156">
        <f>'Section 9 chart data'!$J$71</f>
        <v>33.700000000000003</v>
      </c>
      <c r="O17" s="716">
        <f>'Section 9 chart data'!$G$54</f>
        <v>5.8730000000000002</v>
      </c>
      <c r="P17" s="716">
        <f>'Section 9 chart data'!$K$71</f>
        <v>56.12</v>
      </c>
      <c r="Q17" s="156">
        <f>'Section 9 chart data'!$L$71</f>
        <v>49.78</v>
      </c>
      <c r="R17" s="716">
        <f>'Section 9 chart data'!$H$54</f>
        <v>7.3029999999999999</v>
      </c>
      <c r="S17" s="716">
        <f>'Section 9 chart data'!$M$71</f>
        <v>14.234</v>
      </c>
      <c r="T17" s="162">
        <f>'Section 9 chart data'!$N$71</f>
        <v>27.83</v>
      </c>
    </row>
    <row r="20" spans="2:20" ht="15" customHeight="1" x14ac:dyDescent="0.2">
      <c r="B20" s="860" t="s">
        <v>77</v>
      </c>
      <c r="C20" s="862" t="s">
        <v>331</v>
      </c>
      <c r="D20" s="862"/>
      <c r="E20" s="862"/>
      <c r="F20" s="862" t="s">
        <v>222</v>
      </c>
      <c r="G20" s="862"/>
      <c r="H20" s="790"/>
    </row>
    <row r="21" spans="2:20" ht="15" customHeight="1" x14ac:dyDescent="0.2">
      <c r="B21" s="861"/>
      <c r="C21" s="274" t="s">
        <v>78</v>
      </c>
      <c r="D21" s="864" t="s">
        <v>79</v>
      </c>
      <c r="E21" s="864"/>
      <c r="F21" s="274" t="s">
        <v>78</v>
      </c>
      <c r="G21" s="864" t="s">
        <v>79</v>
      </c>
      <c r="H21" s="793"/>
    </row>
    <row r="22" spans="2:20" ht="30" customHeight="1" x14ac:dyDescent="0.2">
      <c r="B22" s="861"/>
      <c r="C22" s="863" t="s">
        <v>325</v>
      </c>
      <c r="D22" s="863"/>
      <c r="E22" s="150" t="s">
        <v>82</v>
      </c>
      <c r="F22" s="863" t="s">
        <v>325</v>
      </c>
      <c r="G22" s="863"/>
      <c r="H22" s="151" t="s">
        <v>82</v>
      </c>
    </row>
    <row r="23" spans="2:20" ht="15" customHeight="1" x14ac:dyDescent="0.2">
      <c r="B23" s="184" t="str">
        <f>Index!$B$4</f>
        <v>Solent and South Downs</v>
      </c>
      <c r="C23" s="717"/>
      <c r="D23" s="717"/>
      <c r="E23" s="153"/>
      <c r="F23" s="717"/>
      <c r="G23" s="717"/>
      <c r="H23" s="153"/>
    </row>
    <row r="24" spans="2:20" ht="15" customHeight="1" x14ac:dyDescent="0.2">
      <c r="B24" s="157" t="s">
        <v>92</v>
      </c>
      <c r="C24" s="714">
        <f>$C$9</f>
        <v>45.831000000000003</v>
      </c>
      <c r="D24" s="714">
        <f>$D$9</f>
        <v>215.75200000000001</v>
      </c>
      <c r="E24" s="155">
        <f>$E$9</f>
        <v>13.41</v>
      </c>
      <c r="F24" s="714">
        <f>$F$9</f>
        <v>60.098999999999997</v>
      </c>
      <c r="G24" s="714">
        <f>$G$9</f>
        <v>244.52500000000001</v>
      </c>
      <c r="H24" s="158">
        <f>$H$9</f>
        <v>11.17</v>
      </c>
    </row>
    <row r="25" spans="2:20" ht="15" customHeight="1" x14ac:dyDescent="0.2">
      <c r="B25" s="159" t="s">
        <v>84</v>
      </c>
      <c r="C25" s="715">
        <f>$C$10</f>
        <v>0.39</v>
      </c>
      <c r="D25" s="715">
        <f>$D$10</f>
        <v>1.2749999999999999</v>
      </c>
      <c r="E25" s="154">
        <f>$E$10</f>
        <v>69.900000000000006</v>
      </c>
      <c r="F25" s="715">
        <f>$F$10</f>
        <v>0.51100000000000001</v>
      </c>
      <c r="G25" s="715">
        <f>$G$10</f>
        <v>2.7370000000000001</v>
      </c>
      <c r="H25" s="160">
        <f>$H$10</f>
        <v>62.6</v>
      </c>
    </row>
    <row r="26" spans="2:20" ht="15" customHeight="1" x14ac:dyDescent="0.2">
      <c r="B26" s="159" t="s">
        <v>85</v>
      </c>
      <c r="C26" s="715">
        <f>$C$11</f>
        <v>11.714</v>
      </c>
      <c r="D26" s="715">
        <f>$D$11</f>
        <v>41.97</v>
      </c>
      <c r="E26" s="154">
        <f>$E$11</f>
        <v>24.79</v>
      </c>
      <c r="F26" s="715">
        <f>$F$11</f>
        <v>13.206</v>
      </c>
      <c r="G26" s="715">
        <f>$G$11</f>
        <v>78.222999999999999</v>
      </c>
      <c r="H26" s="160">
        <f>$H$11</f>
        <v>25.25</v>
      </c>
    </row>
    <row r="27" spans="2:20" ht="15" customHeight="1" x14ac:dyDescent="0.2">
      <c r="B27" s="159" t="s">
        <v>86</v>
      </c>
      <c r="C27" s="715">
        <f>$C$12</f>
        <v>16.315000000000001</v>
      </c>
      <c r="D27" s="715">
        <f>$D$12</f>
        <v>21.495000000000001</v>
      </c>
      <c r="E27" s="154">
        <f>$E$12</f>
        <v>49.86</v>
      </c>
      <c r="F27" s="715">
        <f>$F$12</f>
        <v>23.414000000000001</v>
      </c>
      <c r="G27" s="715">
        <f>$G$12</f>
        <v>32.725000000000001</v>
      </c>
      <c r="H27" s="160">
        <f>$H$12</f>
        <v>51.7</v>
      </c>
    </row>
    <row r="28" spans="2:20" ht="15" customHeight="1" x14ac:dyDescent="0.2">
      <c r="B28" s="159" t="s">
        <v>87</v>
      </c>
      <c r="C28" s="715">
        <f>$C$13</f>
        <v>2.8109999999999999</v>
      </c>
      <c r="D28" s="715">
        <f>$D$13</f>
        <v>24.484999999999999</v>
      </c>
      <c r="E28" s="154">
        <f>$E$13</f>
        <v>23.69</v>
      </c>
      <c r="F28" s="715">
        <f>$F$13</f>
        <v>5.5759999999999996</v>
      </c>
      <c r="G28" s="715">
        <f>$G$13</f>
        <v>30.352</v>
      </c>
      <c r="H28" s="160">
        <f>$H$13</f>
        <v>22.1</v>
      </c>
    </row>
    <row r="29" spans="2:20" ht="15" customHeight="1" x14ac:dyDescent="0.2">
      <c r="B29" s="159" t="s">
        <v>88</v>
      </c>
      <c r="C29" s="715">
        <f>$C$14</f>
        <v>1.3089999999999999</v>
      </c>
      <c r="D29" s="715">
        <f>$D$14</f>
        <v>27.007999999999999</v>
      </c>
      <c r="E29" s="154">
        <f>$E$14</f>
        <v>23.4</v>
      </c>
      <c r="F29" s="715">
        <f>$F$14</f>
        <v>2.3039999999999998</v>
      </c>
      <c r="G29" s="715">
        <f>$G$14</f>
        <v>38.594999999999999</v>
      </c>
      <c r="H29" s="160">
        <f>$H$14</f>
        <v>30.05</v>
      </c>
    </row>
    <row r="30" spans="2:20" ht="15" customHeight="1" x14ac:dyDescent="0.2">
      <c r="B30" s="159" t="s">
        <v>89</v>
      </c>
      <c r="C30" s="715">
        <f>$C$15</f>
        <v>7.1840000000000002</v>
      </c>
      <c r="D30" s="715">
        <f>$D$15</f>
        <v>44.936</v>
      </c>
      <c r="E30" s="154">
        <f>$E$15</f>
        <v>30.92</v>
      </c>
      <c r="F30" s="715">
        <f>$F$15</f>
        <v>7.891</v>
      </c>
      <c r="G30" s="715">
        <f>$G$15</f>
        <v>25.155000000000001</v>
      </c>
      <c r="H30" s="160">
        <f>$H$15</f>
        <v>21.2</v>
      </c>
    </row>
    <row r="31" spans="2:20" ht="15" customHeight="1" x14ac:dyDescent="0.2">
      <c r="B31" s="159" t="s">
        <v>90</v>
      </c>
      <c r="C31" s="715">
        <f>$C$16</f>
        <v>0.13</v>
      </c>
      <c r="D31" s="715">
        <f>$D$16</f>
        <v>0.23400000000000001</v>
      </c>
      <c r="E31" s="154">
        <f>$E$16</f>
        <v>100.55</v>
      </c>
      <c r="F31" s="715">
        <f>$F$16</f>
        <v>0.09</v>
      </c>
      <c r="G31" s="715">
        <f>$G$16</f>
        <v>0</v>
      </c>
      <c r="H31" s="160">
        <f>$H$16</f>
        <v>0</v>
      </c>
    </row>
    <row r="32" spans="2:20" ht="15" customHeight="1" x14ac:dyDescent="0.2">
      <c r="B32" s="161" t="s">
        <v>91</v>
      </c>
      <c r="C32" s="716">
        <f>$C$17</f>
        <v>5.9779999999999998</v>
      </c>
      <c r="D32" s="716">
        <f>$D$17</f>
        <v>54.174999999999997</v>
      </c>
      <c r="E32" s="156">
        <f>$E$17</f>
        <v>40.03</v>
      </c>
      <c r="F32" s="716">
        <f>$F$17</f>
        <v>7.1070000000000002</v>
      </c>
      <c r="G32" s="716">
        <f>$G$17</f>
        <v>36.468000000000004</v>
      </c>
      <c r="H32" s="162">
        <f>$H$17</f>
        <v>22.01</v>
      </c>
    </row>
    <row r="35" spans="2:8" ht="15" customHeight="1" x14ac:dyDescent="0.2">
      <c r="B35" s="860" t="s">
        <v>77</v>
      </c>
      <c r="C35" s="862" t="s">
        <v>225</v>
      </c>
      <c r="D35" s="862"/>
      <c r="E35" s="862"/>
      <c r="F35" s="862" t="s">
        <v>226</v>
      </c>
      <c r="G35" s="862"/>
      <c r="H35" s="790"/>
    </row>
    <row r="36" spans="2:8" ht="15" customHeight="1" x14ac:dyDescent="0.2">
      <c r="B36" s="861"/>
      <c r="C36" s="274" t="s">
        <v>78</v>
      </c>
      <c r="D36" s="864" t="s">
        <v>79</v>
      </c>
      <c r="E36" s="864"/>
      <c r="F36" s="274" t="s">
        <v>78</v>
      </c>
      <c r="G36" s="864" t="s">
        <v>79</v>
      </c>
      <c r="H36" s="793"/>
    </row>
    <row r="37" spans="2:8" ht="30" customHeight="1" x14ac:dyDescent="0.2">
      <c r="B37" s="861"/>
      <c r="C37" s="863" t="s">
        <v>325</v>
      </c>
      <c r="D37" s="863"/>
      <c r="E37" s="150" t="s">
        <v>82</v>
      </c>
      <c r="F37" s="863" t="s">
        <v>325</v>
      </c>
      <c r="G37" s="863"/>
      <c r="H37" s="151" t="s">
        <v>82</v>
      </c>
    </row>
    <row r="38" spans="2:8" ht="15" customHeight="1" x14ac:dyDescent="0.2">
      <c r="B38" s="184" t="str">
        <f>Index!$B$4</f>
        <v>Solent and South Downs</v>
      </c>
      <c r="C38" s="717"/>
      <c r="D38" s="717"/>
      <c r="E38" s="153"/>
      <c r="F38" s="717"/>
      <c r="G38" s="717"/>
      <c r="H38" s="153"/>
    </row>
    <row r="39" spans="2:8" ht="15" customHeight="1" x14ac:dyDescent="0.2">
      <c r="B39" s="157" t="s">
        <v>92</v>
      </c>
      <c r="C39" s="714">
        <f>$I$9</f>
        <v>50.536000000000001</v>
      </c>
      <c r="D39" s="714">
        <f>$J$9</f>
        <v>207.72200000000001</v>
      </c>
      <c r="E39" s="155">
        <f>$K$9</f>
        <v>13.01</v>
      </c>
      <c r="F39" s="714">
        <f>$L$9</f>
        <v>60.746000000000002</v>
      </c>
      <c r="G39" s="714">
        <f>$M$9</f>
        <v>217.655</v>
      </c>
      <c r="H39" s="158">
        <f>$N$9</f>
        <v>13.9</v>
      </c>
    </row>
    <row r="40" spans="2:8" ht="15" customHeight="1" x14ac:dyDescent="0.2">
      <c r="B40" s="159" t="s">
        <v>84</v>
      </c>
      <c r="C40" s="715">
        <f>$I$10</f>
        <v>0.35799999999999998</v>
      </c>
      <c r="D40" s="715">
        <f>$J$10</f>
        <v>0.81899999999999995</v>
      </c>
      <c r="E40" s="154">
        <f>$K$10</f>
        <v>84.61</v>
      </c>
      <c r="F40" s="715">
        <f>$L$10</f>
        <v>0.39400000000000002</v>
      </c>
      <c r="G40" s="715">
        <f>$M$10</f>
        <v>2.48</v>
      </c>
      <c r="H40" s="160">
        <f>$N$10</f>
        <v>94.92</v>
      </c>
    </row>
    <row r="41" spans="2:8" ht="15" customHeight="1" x14ac:dyDescent="0.2">
      <c r="B41" s="159" t="s">
        <v>85</v>
      </c>
      <c r="C41" s="715">
        <f>$I$11</f>
        <v>7.7839999999999998</v>
      </c>
      <c r="D41" s="715">
        <f>$J$11</f>
        <v>60.243000000000002</v>
      </c>
      <c r="E41" s="154">
        <f>$K$11</f>
        <v>29.11</v>
      </c>
      <c r="F41" s="715">
        <f>$L$11</f>
        <v>14.166</v>
      </c>
      <c r="G41" s="715">
        <f>$M$11</f>
        <v>41.335999999999999</v>
      </c>
      <c r="H41" s="160">
        <f>$N$11</f>
        <v>22.52</v>
      </c>
    </row>
    <row r="42" spans="2:8" ht="15" customHeight="1" x14ac:dyDescent="0.2">
      <c r="B42" s="159" t="s">
        <v>86</v>
      </c>
      <c r="C42" s="715">
        <f>$I$12</f>
        <v>26.350999999999999</v>
      </c>
      <c r="D42" s="715">
        <f>$J$12</f>
        <v>20.879000000000001</v>
      </c>
      <c r="E42" s="154">
        <f>$K$12</f>
        <v>56.81</v>
      </c>
      <c r="F42" s="715">
        <f>$L$12</f>
        <v>21.148</v>
      </c>
      <c r="G42" s="715">
        <f>$M$12</f>
        <v>9.8010000000000002</v>
      </c>
      <c r="H42" s="160">
        <f>$N$12</f>
        <v>38.29</v>
      </c>
    </row>
    <row r="43" spans="2:8" ht="15" customHeight="1" x14ac:dyDescent="0.2">
      <c r="B43" s="159" t="s">
        <v>87</v>
      </c>
      <c r="C43" s="715">
        <f>$I$13</f>
        <v>2.673</v>
      </c>
      <c r="D43" s="715">
        <f>$J$13</f>
        <v>21.350999999999999</v>
      </c>
      <c r="E43" s="154">
        <f>$K$13</f>
        <v>28.12</v>
      </c>
      <c r="F43" s="715">
        <f>$L$13</f>
        <v>5.4189999999999996</v>
      </c>
      <c r="G43" s="715">
        <f>$M$13</f>
        <v>59.582999999999998</v>
      </c>
      <c r="H43" s="160">
        <f>$N$13</f>
        <v>36.61</v>
      </c>
    </row>
    <row r="44" spans="2:8" ht="15" customHeight="1" x14ac:dyDescent="0.2">
      <c r="B44" s="159" t="s">
        <v>88</v>
      </c>
      <c r="C44" s="715">
        <f>$I$14</f>
        <v>1.802</v>
      </c>
      <c r="D44" s="715">
        <f>$J$14</f>
        <v>25.042000000000002</v>
      </c>
      <c r="E44" s="154">
        <f>$K$14</f>
        <v>22.66</v>
      </c>
      <c r="F44" s="715">
        <f>$L$14</f>
        <v>1.643</v>
      </c>
      <c r="G44" s="715">
        <f>$M$14</f>
        <v>25.006</v>
      </c>
      <c r="H44" s="160">
        <f>$N$14</f>
        <v>32.25</v>
      </c>
    </row>
    <row r="45" spans="2:8" ht="15" customHeight="1" x14ac:dyDescent="0.2">
      <c r="B45" s="159" t="s">
        <v>89</v>
      </c>
      <c r="C45" s="715">
        <f>$I$15</f>
        <v>5.6870000000000003</v>
      </c>
      <c r="D45" s="715">
        <f>$J$15</f>
        <v>45.006999999999998</v>
      </c>
      <c r="E45" s="154">
        <f>$K$15</f>
        <v>35.590000000000003</v>
      </c>
      <c r="F45" s="715">
        <f>$L$15</f>
        <v>10.993</v>
      </c>
      <c r="G45" s="715">
        <f>$M$15</f>
        <v>34.773000000000003</v>
      </c>
      <c r="H45" s="160">
        <f>$N$15</f>
        <v>41.63</v>
      </c>
    </row>
    <row r="46" spans="2:8" ht="15" customHeight="1" x14ac:dyDescent="0.2">
      <c r="B46" s="159" t="s">
        <v>90</v>
      </c>
      <c r="C46" s="715">
        <f>$I$16</f>
        <v>8.5000000000000006E-2</v>
      </c>
      <c r="D46" s="715">
        <f>$J$16</f>
        <v>3.3530000000000002</v>
      </c>
      <c r="E46" s="154">
        <f>$K$16</f>
        <v>100.55</v>
      </c>
      <c r="F46" s="715">
        <f>$L$16</f>
        <v>7.2999999999999995E-2</v>
      </c>
      <c r="G46" s="715">
        <f>$M$16</f>
        <v>0</v>
      </c>
      <c r="H46" s="160">
        <f>$N$16</f>
        <v>0</v>
      </c>
    </row>
    <row r="47" spans="2:8" ht="15" customHeight="1" x14ac:dyDescent="0.2">
      <c r="B47" s="161" t="s">
        <v>91</v>
      </c>
      <c r="C47" s="716">
        <f>$I$17</f>
        <v>5.7960000000000003</v>
      </c>
      <c r="D47" s="716">
        <f>$J$17</f>
        <v>30.853999999999999</v>
      </c>
      <c r="E47" s="156">
        <f>$K$17</f>
        <v>30.7</v>
      </c>
      <c r="F47" s="716">
        <f>$L$17</f>
        <v>6.9109999999999996</v>
      </c>
      <c r="G47" s="716">
        <f>$M$17</f>
        <v>44.506999999999998</v>
      </c>
      <c r="H47" s="162">
        <f>$N$17</f>
        <v>33.700000000000003</v>
      </c>
    </row>
    <row r="50" spans="2:8" ht="15" customHeight="1" x14ac:dyDescent="0.2">
      <c r="B50" s="860" t="s">
        <v>77</v>
      </c>
      <c r="C50" s="862" t="s">
        <v>227</v>
      </c>
      <c r="D50" s="862"/>
      <c r="E50" s="862"/>
      <c r="F50" s="862" t="s">
        <v>228</v>
      </c>
      <c r="G50" s="862"/>
      <c r="H50" s="790"/>
    </row>
    <row r="51" spans="2:8" ht="15" customHeight="1" x14ac:dyDescent="0.2">
      <c r="B51" s="861"/>
      <c r="C51" s="274" t="s">
        <v>78</v>
      </c>
      <c r="D51" s="864" t="s">
        <v>79</v>
      </c>
      <c r="E51" s="864"/>
      <c r="F51" s="274" t="s">
        <v>78</v>
      </c>
      <c r="G51" s="864" t="s">
        <v>79</v>
      </c>
      <c r="H51" s="793"/>
    </row>
    <row r="52" spans="2:8" ht="30" customHeight="1" x14ac:dyDescent="0.2">
      <c r="B52" s="861"/>
      <c r="C52" s="863" t="s">
        <v>325</v>
      </c>
      <c r="D52" s="863"/>
      <c r="E52" s="150" t="s">
        <v>82</v>
      </c>
      <c r="F52" s="863" t="s">
        <v>325</v>
      </c>
      <c r="G52" s="863"/>
      <c r="H52" s="151" t="s">
        <v>82</v>
      </c>
    </row>
    <row r="53" spans="2:8" ht="15" customHeight="1" x14ac:dyDescent="0.2">
      <c r="B53" s="184" t="str">
        <f>Index!$B$4</f>
        <v>Solent and South Downs</v>
      </c>
      <c r="C53" s="717"/>
      <c r="D53" s="717"/>
      <c r="E53" s="153"/>
      <c r="F53" s="717"/>
      <c r="G53" s="717"/>
      <c r="H53" s="153"/>
    </row>
    <row r="54" spans="2:8" ht="15" customHeight="1" x14ac:dyDescent="0.2">
      <c r="B54" s="157" t="s">
        <v>92</v>
      </c>
      <c r="C54" s="714">
        <f>$O$9</f>
        <v>62.706000000000003</v>
      </c>
      <c r="D54" s="714">
        <f>$P$9</f>
        <v>220.10900000000001</v>
      </c>
      <c r="E54" s="155">
        <f>$Q$9</f>
        <v>16.22</v>
      </c>
      <c r="F54" s="714">
        <f>$R$9</f>
        <v>74.778000000000006</v>
      </c>
      <c r="G54" s="714">
        <f>$S$9</f>
        <v>136.70099999999999</v>
      </c>
      <c r="H54" s="158">
        <f>$T$9</f>
        <v>22.56</v>
      </c>
    </row>
    <row r="55" spans="2:8" ht="15" customHeight="1" x14ac:dyDescent="0.2">
      <c r="B55" s="159" t="s">
        <v>84</v>
      </c>
      <c r="C55" s="715">
        <f>$O$10</f>
        <v>1.617</v>
      </c>
      <c r="D55" s="715">
        <f>$P$10</f>
        <v>2.48</v>
      </c>
      <c r="E55" s="154">
        <f>$Q$10</f>
        <v>43.3</v>
      </c>
      <c r="F55" s="715">
        <f>$R$10</f>
        <v>1.7170000000000001</v>
      </c>
      <c r="G55" s="715">
        <f>$S$10</f>
        <v>2.5790000000000002</v>
      </c>
      <c r="H55" s="160">
        <f>$T$10</f>
        <v>33.03</v>
      </c>
    </row>
    <row r="56" spans="2:8" ht="15" customHeight="1" x14ac:dyDescent="0.2">
      <c r="B56" s="159" t="s">
        <v>85</v>
      </c>
      <c r="C56" s="715">
        <f>$O$11</f>
        <v>10.726000000000001</v>
      </c>
      <c r="D56" s="715">
        <f>$P$11</f>
        <v>78.712000000000003</v>
      </c>
      <c r="E56" s="154">
        <f>$Q$11</f>
        <v>23.99</v>
      </c>
      <c r="F56" s="715">
        <f>$R$11</f>
        <v>18.324000000000002</v>
      </c>
      <c r="G56" s="715">
        <f>$S$11</f>
        <v>32.29</v>
      </c>
      <c r="H56" s="160">
        <f>$T$11</f>
        <v>53.06</v>
      </c>
    </row>
    <row r="57" spans="2:8" ht="15" customHeight="1" x14ac:dyDescent="0.2">
      <c r="B57" s="159" t="s">
        <v>86</v>
      </c>
      <c r="C57" s="715">
        <f>$O$12</f>
        <v>26.715</v>
      </c>
      <c r="D57" s="715">
        <f>$P$12</f>
        <v>3.0009999999999999</v>
      </c>
      <c r="E57" s="154">
        <f>$Q$12</f>
        <v>56.47</v>
      </c>
      <c r="F57" s="715">
        <f>$R$12</f>
        <v>25.92</v>
      </c>
      <c r="G57" s="715">
        <f>$S$12</f>
        <v>40.24</v>
      </c>
      <c r="H57" s="160">
        <f>$T$12</f>
        <v>59.37</v>
      </c>
    </row>
    <row r="58" spans="2:8" ht="15" customHeight="1" x14ac:dyDescent="0.2">
      <c r="B58" s="159" t="s">
        <v>87</v>
      </c>
      <c r="C58" s="715">
        <f>$O$13</f>
        <v>4.3959999999999999</v>
      </c>
      <c r="D58" s="715">
        <f>$P$13</f>
        <v>47.546999999999997</v>
      </c>
      <c r="E58" s="154">
        <f>$Q$13</f>
        <v>34.020000000000003</v>
      </c>
      <c r="F58" s="715">
        <f>$R$13</f>
        <v>5.032</v>
      </c>
      <c r="G58" s="715">
        <f>$S$13</f>
        <v>12.324999999999999</v>
      </c>
      <c r="H58" s="160">
        <f>$T$13</f>
        <v>33.74</v>
      </c>
    </row>
    <row r="59" spans="2:8" ht="15" customHeight="1" x14ac:dyDescent="0.2">
      <c r="B59" s="159" t="s">
        <v>88</v>
      </c>
      <c r="C59" s="715">
        <f>$O$14</f>
        <v>1.851</v>
      </c>
      <c r="D59" s="715">
        <f>$P$14</f>
        <v>13.156000000000001</v>
      </c>
      <c r="E59" s="154">
        <f>$Q$14</f>
        <v>24.13</v>
      </c>
      <c r="F59" s="715">
        <f>$R$14</f>
        <v>2.5030000000000001</v>
      </c>
      <c r="G59" s="715">
        <f>$S$14</f>
        <v>9.4979999999999993</v>
      </c>
      <c r="H59" s="160">
        <f>$T$14</f>
        <v>29.48</v>
      </c>
    </row>
    <row r="60" spans="2:8" ht="15" customHeight="1" x14ac:dyDescent="0.2">
      <c r="B60" s="159" t="s">
        <v>89</v>
      </c>
      <c r="C60" s="715">
        <f>$O$15</f>
        <v>11.406000000000001</v>
      </c>
      <c r="D60" s="715">
        <f>$P$15</f>
        <v>18.963000000000001</v>
      </c>
      <c r="E60" s="154">
        <f>$Q$15</f>
        <v>23.61</v>
      </c>
      <c r="F60" s="715">
        <f>$R$15</f>
        <v>13.864000000000001</v>
      </c>
      <c r="G60" s="715">
        <f>$S$15</f>
        <v>25.422999999999998</v>
      </c>
      <c r="H60" s="160">
        <f>$T$15</f>
        <v>38.700000000000003</v>
      </c>
    </row>
    <row r="61" spans="2:8" ht="15" customHeight="1" x14ac:dyDescent="0.2">
      <c r="B61" s="159" t="s">
        <v>90</v>
      </c>
      <c r="C61" s="715">
        <f>$O$16</f>
        <v>0.123</v>
      </c>
      <c r="D61" s="715">
        <f>$P$16</f>
        <v>0</v>
      </c>
      <c r="E61" s="154">
        <f>$Q$16</f>
        <v>0</v>
      </c>
      <c r="F61" s="715">
        <f>$R$16</f>
        <v>0.115</v>
      </c>
      <c r="G61" s="715">
        <f>$S$16</f>
        <v>1.2E-2</v>
      </c>
      <c r="H61" s="160">
        <f>$T$16</f>
        <v>36.909999999999997</v>
      </c>
    </row>
    <row r="62" spans="2:8" ht="15" customHeight="1" x14ac:dyDescent="0.2">
      <c r="B62" s="161" t="s">
        <v>91</v>
      </c>
      <c r="C62" s="716">
        <f>$O$17</f>
        <v>5.8730000000000002</v>
      </c>
      <c r="D62" s="716">
        <f>$P$17</f>
        <v>56.12</v>
      </c>
      <c r="E62" s="156">
        <f>$Q$17</f>
        <v>49.78</v>
      </c>
      <c r="F62" s="716">
        <f>$R$17</f>
        <v>7.3029999999999999</v>
      </c>
      <c r="G62" s="716">
        <f>$S$17</f>
        <v>14.234</v>
      </c>
      <c r="H62" s="162">
        <f>$T$17</f>
        <v>27.83</v>
      </c>
    </row>
  </sheetData>
  <mergeCells count="40"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  <mergeCell ref="D21:E21"/>
    <mergeCell ref="G21:H21"/>
    <mergeCell ref="B20:B22"/>
    <mergeCell ref="C20:E20"/>
    <mergeCell ref="F20:H20"/>
    <mergeCell ref="C22:D22"/>
    <mergeCell ref="F22:G22"/>
    <mergeCell ref="P6:Q6"/>
    <mergeCell ref="R5:T5"/>
    <mergeCell ref="S6:T6"/>
    <mergeCell ref="R7:S7"/>
    <mergeCell ref="O7:P7"/>
    <mergeCell ref="O5:Q5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ht="15" x14ac:dyDescent="0.2">
      <c r="A3" s="275"/>
      <c r="B3" s="783" t="s">
        <v>689</v>
      </c>
      <c r="C3" s="784"/>
      <c r="D3" s="784"/>
      <c r="E3" s="784"/>
      <c r="F3" s="784"/>
      <c r="G3" s="784"/>
      <c r="H3" s="784"/>
    </row>
    <row r="4" spans="1:19" x14ac:dyDescent="0.2">
      <c r="A4" s="149"/>
      <c r="B4" s="283"/>
      <c r="C4" s="283" t="s">
        <v>609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78.634</v>
      </c>
      <c r="E5" s="431">
        <v>12663.885227889699</v>
      </c>
      <c r="F5" s="436">
        <v>5.6790246614393398</v>
      </c>
      <c r="G5" s="443">
        <f>E5*F5/100</f>
        <v>719.18516518822958</v>
      </c>
      <c r="H5" s="444">
        <f>SUM(D5,E5)</f>
        <v>12742.519227889699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67.268000000000001</v>
      </c>
      <c r="E6" s="431">
        <v>1423.6310772207801</v>
      </c>
      <c r="F6" s="436">
        <v>16.6564066001926</v>
      </c>
      <c r="G6" s="443">
        <f t="shared" ref="G6:G26" si="0">E6*F6/100</f>
        <v>237.12578070859502</v>
      </c>
      <c r="H6" s="444">
        <f>SUM(D6,E6)</f>
        <v>1490.8990772207801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11.366</v>
      </c>
      <c r="E7" s="431">
        <v>11308.4977199637</v>
      </c>
      <c r="F7" s="436">
        <v>5.97787627947028</v>
      </c>
      <c r="G7" s="443">
        <f>E7*F7/100</f>
        <v>676.00800276614746</v>
      </c>
      <c r="H7" s="444">
        <f>SUM(D7,E7)</f>
        <v>11319.8637199637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0.50800000000000001</v>
      </c>
      <c r="E8" s="433">
        <v>0</v>
      </c>
      <c r="F8" s="436">
        <v>0</v>
      </c>
      <c r="G8" s="443">
        <f t="shared" si="0"/>
        <v>0</v>
      </c>
      <c r="H8" s="444">
        <f>SUM(D8,E8)</f>
        <v>0.50800000000000001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17.280999999999999</v>
      </c>
      <c r="E9" s="433">
        <v>297.45422382013498</v>
      </c>
      <c r="F9" s="436">
        <v>45.349664193300796</v>
      </c>
      <c r="G9" s="443">
        <f t="shared" si="0"/>
        <v>134.89449163122057</v>
      </c>
      <c r="H9" s="444">
        <f t="shared" ref="H9:H26" si="1">SUM(D9,E9)</f>
        <v>314.73522382013499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16.77</v>
      </c>
      <c r="E10" s="433">
        <v>26.749950332890201</v>
      </c>
      <c r="F10" s="436">
        <v>100.547872481544</v>
      </c>
      <c r="G10" s="443">
        <f t="shared" si="0"/>
        <v>26.896505949590797</v>
      </c>
      <c r="H10" s="444">
        <f t="shared" si="1"/>
        <v>43.519950332890204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6.5309999999999997</v>
      </c>
      <c r="E11" s="433">
        <v>5.27229579686719E-2</v>
      </c>
      <c r="F11" s="436">
        <v>100.51003698475699</v>
      </c>
      <c r="G11" s="443">
        <f t="shared" si="0"/>
        <v>5.2991864553770016E-2</v>
      </c>
      <c r="H11" s="444">
        <f t="shared" si="1"/>
        <v>6.5837229579686714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1.708</v>
      </c>
      <c r="E12" s="433">
        <v>413.684697426713</v>
      </c>
      <c r="F12" s="436">
        <v>25.537515452435098</v>
      </c>
      <c r="G12" s="443">
        <f t="shared" si="0"/>
        <v>105.64479352970622</v>
      </c>
      <c r="H12" s="444">
        <f t="shared" si="1"/>
        <v>415.39269742671303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10.606999999999999</v>
      </c>
      <c r="E13" s="433">
        <v>497.65019982791404</v>
      </c>
      <c r="F13" s="436">
        <v>29.167516755705101</v>
      </c>
      <c r="G13" s="443">
        <f t="shared" si="0"/>
        <v>145.15220541960673</v>
      </c>
      <c r="H13" s="444">
        <f t="shared" si="1"/>
        <v>508.25719982791406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0.11799999999999999</v>
      </c>
      <c r="E14" s="433">
        <v>0</v>
      </c>
      <c r="F14" s="436">
        <v>0</v>
      </c>
      <c r="G14" s="443">
        <f t="shared" si="0"/>
        <v>0</v>
      </c>
      <c r="H14" s="444">
        <f t="shared" si="1"/>
        <v>0.11799999999999999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13.744</v>
      </c>
      <c r="E15" s="433">
        <v>185.586802720528</v>
      </c>
      <c r="F15" s="436">
        <v>38.845831348382298</v>
      </c>
      <c r="G15" s="443">
        <f t="shared" si="0"/>
        <v>72.092736389671273</v>
      </c>
      <c r="H15" s="444">
        <f t="shared" si="1"/>
        <v>199.330802720528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1.2330000000000001</v>
      </c>
      <c r="E16" s="433">
        <v>4477.1847005483705</v>
      </c>
      <c r="F16" s="436">
        <v>11.615745626816301</v>
      </c>
      <c r="G16" s="443">
        <f t="shared" si="0"/>
        <v>520.05838605843587</v>
      </c>
      <c r="H16" s="444">
        <f t="shared" si="1"/>
        <v>4478.4177005483707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5.5839999999999996</v>
      </c>
      <c r="E17" s="433">
        <v>852.76228958030697</v>
      </c>
      <c r="F17" s="436">
        <v>21.8996747540446</v>
      </c>
      <c r="G17" s="443">
        <f t="shared" si="0"/>
        <v>186.75216784323118</v>
      </c>
      <c r="H17" s="444">
        <f t="shared" si="1"/>
        <v>858.34628958030692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0.622</v>
      </c>
      <c r="E18" s="433">
        <v>383.30975476896799</v>
      </c>
      <c r="F18" s="436">
        <v>23.635071655352601</v>
      </c>
      <c r="G18" s="443">
        <f t="shared" si="0"/>
        <v>90.595535201601919</v>
      </c>
      <c r="H18" s="444">
        <f t="shared" si="1"/>
        <v>383.93175476896801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1.3109999999999999</v>
      </c>
      <c r="E19" s="433">
        <v>2619.0122586488797</v>
      </c>
      <c r="F19" s="436">
        <v>11.980974023050599</v>
      </c>
      <c r="G19" s="443">
        <f t="shared" si="0"/>
        <v>313.78317836923304</v>
      </c>
      <c r="H19" s="444">
        <f t="shared" si="1"/>
        <v>2620.3232586488798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0.33700000000000002</v>
      </c>
      <c r="E20" s="433">
        <v>757.01651873213302</v>
      </c>
      <c r="F20" s="436">
        <v>13.9780827238967</v>
      </c>
      <c r="G20" s="443">
        <f t="shared" si="0"/>
        <v>105.81639522194051</v>
      </c>
      <c r="H20" s="444">
        <f t="shared" si="1"/>
        <v>757.35351873213301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0.315</v>
      </c>
      <c r="E21" s="433">
        <v>247.72830505199099</v>
      </c>
      <c r="F21" s="436">
        <v>35.636138208377702</v>
      </c>
      <c r="G21" s="443">
        <f t="shared" si="0"/>
        <v>88.28080116959903</v>
      </c>
      <c r="H21" s="444">
        <f t="shared" si="1"/>
        <v>248.04330505199098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0</v>
      </c>
      <c r="E22" s="433">
        <v>551.06150886090597</v>
      </c>
      <c r="F22" s="436">
        <v>15.1408341380534</v>
      </c>
      <c r="G22" s="443">
        <f t="shared" si="0"/>
        <v>83.435309055284222</v>
      </c>
      <c r="H22" s="444">
        <f t="shared" si="1"/>
        <v>551.06150886090597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12.2678634371555</v>
      </c>
      <c r="F23" s="436">
        <v>55.997352525099799</v>
      </c>
      <c r="G23" s="443">
        <f t="shared" si="0"/>
        <v>6.8696787362017906</v>
      </c>
      <c r="H23" s="444">
        <f t="shared" si="1"/>
        <v>12.2678634371555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0.27300000000000002</v>
      </c>
      <c r="E24" s="433">
        <v>555.82486526834805</v>
      </c>
      <c r="F24" s="436">
        <v>26.5064939599465</v>
      </c>
      <c r="G24" s="443">
        <f t="shared" si="0"/>
        <v>147.32968434023545</v>
      </c>
      <c r="H24" s="444">
        <f t="shared" si="1"/>
        <v>556.09786526834807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0</v>
      </c>
      <c r="E25" s="433">
        <v>44.4151053295219</v>
      </c>
      <c r="F25" s="436">
        <v>64.980122691755597</v>
      </c>
      <c r="G25" s="443">
        <f t="shared" si="0"/>
        <v>28.860989936795807</v>
      </c>
      <c r="H25" s="444">
        <f t="shared" si="1"/>
        <v>44.4151053295219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1.69</v>
      </c>
      <c r="E26" s="437">
        <v>926.69140267595697</v>
      </c>
      <c r="F26" s="435">
        <v>20.6097667923366</v>
      </c>
      <c r="G26" s="333">
        <f t="shared" si="0"/>
        <v>190.98893697614764</v>
      </c>
      <c r="H26" s="341">
        <f t="shared" si="1"/>
        <v>928.38140267595702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x14ac:dyDescent="0.2">
      <c r="B29" s="783" t="s">
        <v>690</v>
      </c>
      <c r="C29" s="784"/>
      <c r="D29" s="784"/>
      <c r="E29" s="784"/>
      <c r="F29" s="784"/>
      <c r="G29" s="784"/>
      <c r="H29" s="784"/>
    </row>
    <row r="30" spans="1:10" x14ac:dyDescent="0.2">
      <c r="B30" s="283"/>
      <c r="C30" s="283" t="s">
        <v>609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0" x14ac:dyDescent="0.2">
      <c r="B31" s="438"/>
      <c r="C31" s="428" t="s">
        <v>106</v>
      </c>
      <c r="D31" s="457">
        <v>0.307</v>
      </c>
      <c r="E31" s="455">
        <v>29.750088961079399</v>
      </c>
      <c r="F31" s="436">
        <v>4.1393519637957903</v>
      </c>
      <c r="G31" s="453">
        <f>E31*F31/100</f>
        <v>1.2314608916414347</v>
      </c>
      <c r="H31" s="454">
        <f>SUM(D31,E31)</f>
        <v>30.057088961079398</v>
      </c>
    </row>
    <row r="32" spans="1:10" x14ac:dyDescent="0.2">
      <c r="B32" s="439"/>
      <c r="C32" s="428" t="s">
        <v>92</v>
      </c>
      <c r="D32" s="457">
        <v>0.20699999999999999</v>
      </c>
      <c r="E32" s="455">
        <v>2.4269698431255899</v>
      </c>
      <c r="F32" s="436">
        <v>16.1111660321668</v>
      </c>
      <c r="G32" s="453">
        <f>E32*F32/100</f>
        <v>0.39101314097658191</v>
      </c>
      <c r="H32" s="454">
        <f>SUM(D32,E32)</f>
        <v>2.6339698431255898</v>
      </c>
    </row>
    <row r="33" spans="2:8" x14ac:dyDescent="0.2">
      <c r="B33" s="439"/>
      <c r="C33" s="428" t="s">
        <v>105</v>
      </c>
      <c r="D33" s="457">
        <v>0.1</v>
      </c>
      <c r="E33" s="455">
        <v>27.5512539044012</v>
      </c>
      <c r="F33" s="436">
        <v>4.3483161778698696</v>
      </c>
      <c r="G33" s="453">
        <f>E33*F33/100</f>
        <v>1.1980156307310814</v>
      </c>
      <c r="H33" s="454">
        <f>SUM(D33,E33)</f>
        <v>27.651253904401202</v>
      </c>
    </row>
    <row r="34" spans="2:8" x14ac:dyDescent="0.2">
      <c r="B34" s="439"/>
      <c r="C34" s="428" t="s">
        <v>84</v>
      </c>
      <c r="D34" s="457">
        <v>1E-3</v>
      </c>
      <c r="E34" s="460">
        <v>0</v>
      </c>
      <c r="F34" s="436">
        <v>0</v>
      </c>
      <c r="G34" s="453">
        <f t="shared" ref="G34:G52" si="2">E34*F34/100</f>
        <v>0</v>
      </c>
      <c r="H34" s="454">
        <f>SUM(D34,E34)</f>
        <v>1E-3</v>
      </c>
    </row>
    <row r="35" spans="2:8" x14ac:dyDescent="0.2">
      <c r="B35" s="439"/>
      <c r="C35" s="428" t="s">
        <v>85</v>
      </c>
      <c r="D35" s="457">
        <v>5.0999999999999997E-2</v>
      </c>
      <c r="E35" s="460">
        <v>0.403037855101681</v>
      </c>
      <c r="F35" s="436">
        <v>41.506472232150898</v>
      </c>
      <c r="G35" s="453">
        <f t="shared" si="2"/>
        <v>0.16728679541283578</v>
      </c>
      <c r="H35" s="454">
        <f t="shared" ref="H35:H52" si="3">SUM(D35,E35)</f>
        <v>0.45403785510168099</v>
      </c>
    </row>
    <row r="36" spans="2:8" x14ac:dyDescent="0.2">
      <c r="B36" s="439"/>
      <c r="C36" s="428" t="s">
        <v>86</v>
      </c>
      <c r="D36" s="457">
        <v>6.6000000000000003E-2</v>
      </c>
      <c r="E36" s="460">
        <v>1.4192490306714E-2</v>
      </c>
      <c r="F36" s="436">
        <v>100.547872481544</v>
      </c>
      <c r="G36" s="453">
        <f t="shared" si="2"/>
        <v>1.4270247055550286E-2</v>
      </c>
      <c r="H36" s="454">
        <f t="shared" si="3"/>
        <v>8.0192490306714007E-2</v>
      </c>
    </row>
    <row r="37" spans="2:8" x14ac:dyDescent="0.2">
      <c r="B37" s="439"/>
      <c r="C37" s="428" t="s">
        <v>87</v>
      </c>
      <c r="D37" s="457">
        <v>1.7000000000000001E-2</v>
      </c>
      <c r="E37" s="460">
        <v>2.4609088637683399E-4</v>
      </c>
      <c r="F37" s="436">
        <v>100.51003698475699</v>
      </c>
      <c r="G37" s="453">
        <f t="shared" si="2"/>
        <v>2.4734604091347217E-4</v>
      </c>
      <c r="H37" s="454">
        <f t="shared" si="3"/>
        <v>1.7246090886376835E-2</v>
      </c>
    </row>
    <row r="38" spans="2:8" x14ac:dyDescent="0.2">
      <c r="B38" s="439"/>
      <c r="C38" s="428" t="s">
        <v>88</v>
      </c>
      <c r="D38" s="457">
        <v>8.0000000000000002E-3</v>
      </c>
      <c r="E38" s="460">
        <v>0.89927558757591708</v>
      </c>
      <c r="F38" s="436">
        <v>26.182343666374798</v>
      </c>
      <c r="G38" s="453">
        <f t="shared" si="2"/>
        <v>0.23545142484693787</v>
      </c>
      <c r="H38" s="454">
        <f t="shared" si="3"/>
        <v>0.90727558757591709</v>
      </c>
    </row>
    <row r="39" spans="2:8" x14ac:dyDescent="0.2">
      <c r="B39" s="439"/>
      <c r="C39" s="428" t="s">
        <v>89</v>
      </c>
      <c r="D39" s="457">
        <v>2.7E-2</v>
      </c>
      <c r="E39" s="460">
        <v>0.74561851618701702</v>
      </c>
      <c r="F39" s="436">
        <v>30.955716113417498</v>
      </c>
      <c r="G39" s="453">
        <f t="shared" si="2"/>
        <v>0.23081155115992888</v>
      </c>
      <c r="H39" s="454">
        <f t="shared" si="3"/>
        <v>0.77261851618701705</v>
      </c>
    </row>
    <row r="40" spans="2:8" x14ac:dyDescent="0.2">
      <c r="B40" s="439"/>
      <c r="C40" s="428" t="s">
        <v>90</v>
      </c>
      <c r="D40" s="457">
        <v>0</v>
      </c>
      <c r="E40" s="460">
        <v>0</v>
      </c>
      <c r="F40" s="436">
        <v>0</v>
      </c>
      <c r="G40" s="453">
        <f t="shared" si="2"/>
        <v>0</v>
      </c>
      <c r="H40" s="454">
        <f t="shared" si="3"/>
        <v>0</v>
      </c>
    </row>
    <row r="41" spans="2:8" x14ac:dyDescent="0.2">
      <c r="B41" s="439"/>
      <c r="C41" s="428" t="s">
        <v>91</v>
      </c>
      <c r="D41" s="457">
        <v>3.6999999999999998E-2</v>
      </c>
      <c r="E41" s="460">
        <v>0.36032702601944905</v>
      </c>
      <c r="F41" s="436">
        <v>40.063491072511901</v>
      </c>
      <c r="G41" s="453">
        <f t="shared" si="2"/>
        <v>0.14435958590114961</v>
      </c>
      <c r="H41" s="454">
        <f t="shared" si="3"/>
        <v>0.39732702601944903</v>
      </c>
    </row>
    <row r="42" spans="2:8" x14ac:dyDescent="0.2">
      <c r="B42" s="439"/>
      <c r="C42" s="428" t="s">
        <v>94</v>
      </c>
      <c r="D42" s="457">
        <v>0.03</v>
      </c>
      <c r="E42" s="460">
        <v>7.6144892034774303</v>
      </c>
      <c r="F42" s="436">
        <v>9.6308483572354593</v>
      </c>
      <c r="G42" s="453">
        <f t="shared" si="2"/>
        <v>0.73333990836497742</v>
      </c>
      <c r="H42" s="454">
        <f t="shared" si="3"/>
        <v>7.6444892034774306</v>
      </c>
    </row>
    <row r="43" spans="2:8" x14ac:dyDescent="0.2">
      <c r="B43" s="439"/>
      <c r="C43" s="428" t="s">
        <v>95</v>
      </c>
      <c r="D43" s="457">
        <v>0.03</v>
      </c>
      <c r="E43" s="460">
        <v>1.4848554200588702</v>
      </c>
      <c r="F43" s="436">
        <v>24.734994647854901</v>
      </c>
      <c r="G43" s="453">
        <f t="shared" si="2"/>
        <v>0.36727890867994495</v>
      </c>
      <c r="H43" s="454">
        <f t="shared" si="3"/>
        <v>1.5148554200588702</v>
      </c>
    </row>
    <row r="44" spans="2:8" x14ac:dyDescent="0.2">
      <c r="B44" s="439"/>
      <c r="C44" s="428" t="s">
        <v>96</v>
      </c>
      <c r="D44" s="457">
        <v>6.0000000000000001E-3</v>
      </c>
      <c r="E44" s="460">
        <v>0.94145788489514204</v>
      </c>
      <c r="F44" s="436">
        <v>21.815228007707098</v>
      </c>
      <c r="G44" s="453">
        <f t="shared" si="2"/>
        <v>0.20538118418641185</v>
      </c>
      <c r="H44" s="454">
        <f t="shared" si="3"/>
        <v>0.94745788489514204</v>
      </c>
    </row>
    <row r="45" spans="2:8" x14ac:dyDescent="0.2">
      <c r="B45" s="439"/>
      <c r="C45" s="428" t="s">
        <v>97</v>
      </c>
      <c r="D45" s="457">
        <v>1.7000000000000001E-2</v>
      </c>
      <c r="E45" s="460">
        <v>6.0215568079825399</v>
      </c>
      <c r="F45" s="436">
        <v>10.2746376694889</v>
      </c>
      <c r="G45" s="453">
        <f t="shared" si="2"/>
        <v>0.61869314408264742</v>
      </c>
      <c r="H45" s="454">
        <f t="shared" si="3"/>
        <v>6.0385568079825402</v>
      </c>
    </row>
    <row r="46" spans="2:8" x14ac:dyDescent="0.2">
      <c r="B46" s="439"/>
      <c r="C46" s="428" t="s">
        <v>98</v>
      </c>
      <c r="D46" s="457">
        <v>3.0000000000000001E-3</v>
      </c>
      <c r="E46" s="460">
        <v>3.27119167613498</v>
      </c>
      <c r="F46" s="436">
        <v>12.939466195842099</v>
      </c>
      <c r="G46" s="453">
        <f t="shared" si="2"/>
        <v>0.42327474113468633</v>
      </c>
      <c r="H46" s="454">
        <f t="shared" si="3"/>
        <v>3.2741916761349801</v>
      </c>
    </row>
    <row r="47" spans="2:8" x14ac:dyDescent="0.2">
      <c r="B47" s="439"/>
      <c r="C47" s="428" t="s">
        <v>99</v>
      </c>
      <c r="D47" s="457">
        <v>1E-3</v>
      </c>
      <c r="E47" s="460">
        <v>0.61181647226203406</v>
      </c>
      <c r="F47" s="436">
        <v>43.916970877090598</v>
      </c>
      <c r="G47" s="453">
        <f t="shared" si="2"/>
        <v>0.26869126194456056</v>
      </c>
      <c r="H47" s="454">
        <f t="shared" si="3"/>
        <v>0.61281647226203406</v>
      </c>
    </row>
    <row r="48" spans="2:8" x14ac:dyDescent="0.2">
      <c r="B48" s="439"/>
      <c r="C48" s="428" t="s">
        <v>100</v>
      </c>
      <c r="D48" s="457">
        <v>0</v>
      </c>
      <c r="E48" s="460">
        <v>4.2426147368137697</v>
      </c>
      <c r="F48" s="436">
        <v>13.660791200087999</v>
      </c>
      <c r="G48" s="453">
        <f t="shared" si="2"/>
        <v>0.57957474062029202</v>
      </c>
      <c r="H48" s="454">
        <f t="shared" si="3"/>
        <v>4.2426147368137697</v>
      </c>
    </row>
    <row r="49" spans="2:8" x14ac:dyDescent="0.2">
      <c r="B49" s="439"/>
      <c r="C49" s="428" t="s">
        <v>101</v>
      </c>
      <c r="D49" s="457">
        <v>0</v>
      </c>
      <c r="E49" s="460">
        <v>5.0274680153540204E-2</v>
      </c>
      <c r="F49" s="436">
        <v>49.4730543059148</v>
      </c>
      <c r="G49" s="453">
        <f t="shared" si="2"/>
        <v>2.4872419814485913E-2</v>
      </c>
      <c r="H49" s="454">
        <f t="shared" si="3"/>
        <v>5.0274680153540204E-2</v>
      </c>
    </row>
    <row r="50" spans="2:8" x14ac:dyDescent="0.2">
      <c r="B50" s="439"/>
      <c r="C50" s="428" t="s">
        <v>102</v>
      </c>
      <c r="D50" s="457">
        <v>2E-3</v>
      </c>
      <c r="E50" s="460">
        <v>0.87003988349931605</v>
      </c>
      <c r="F50" s="436">
        <v>23.0239682280762</v>
      </c>
      <c r="G50" s="453">
        <f t="shared" si="2"/>
        <v>0.20031770634847368</v>
      </c>
      <c r="H50" s="454">
        <f t="shared" si="3"/>
        <v>0.87203988349931605</v>
      </c>
    </row>
    <row r="51" spans="2:8" x14ac:dyDescent="0.2">
      <c r="B51" s="439"/>
      <c r="C51" s="428" t="s">
        <v>103</v>
      </c>
      <c r="D51" s="457">
        <v>0</v>
      </c>
      <c r="E51" s="460">
        <v>8.2242338943737295E-2</v>
      </c>
      <c r="F51" s="436">
        <v>61.989154238831802</v>
      </c>
      <c r="G51" s="453">
        <f t="shared" si="2"/>
        <v>5.0981330337456138E-2</v>
      </c>
      <c r="H51" s="454">
        <f t="shared" si="3"/>
        <v>8.2242338943737295E-2</v>
      </c>
    </row>
    <row r="52" spans="2:8" ht="13.5" thickBot="1" x14ac:dyDescent="0.25">
      <c r="B52" s="294"/>
      <c r="C52" s="434" t="s">
        <v>104</v>
      </c>
      <c r="D52" s="450">
        <v>1.2E-2</v>
      </c>
      <c r="E52" s="450">
        <v>2.6254945783844001</v>
      </c>
      <c r="F52" s="435">
        <v>15.234679035679401</v>
      </c>
      <c r="G52" s="451">
        <f t="shared" si="2"/>
        <v>0.39998567211602748</v>
      </c>
      <c r="H52" s="452">
        <f t="shared" si="3"/>
        <v>2.6374945783844002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179</v>
      </c>
      <c r="C3" t="s">
        <v>355</v>
      </c>
    </row>
    <row r="5" spans="2:12" s="309" customFormat="1" ht="20.100000000000001" customHeight="1" x14ac:dyDescent="0.2">
      <c r="B5" s="867" t="str">
        <f>Index!$B$4</f>
        <v>Solent and South Downs</v>
      </c>
      <c r="C5" s="868"/>
      <c r="D5" s="871" t="s">
        <v>213</v>
      </c>
      <c r="E5" s="871"/>
      <c r="F5" s="871"/>
      <c r="G5" s="871"/>
      <c r="H5" s="871"/>
      <c r="I5" s="871"/>
      <c r="J5" s="871"/>
      <c r="K5" s="871"/>
      <c r="L5" s="872"/>
    </row>
    <row r="6" spans="2:12" s="309" customFormat="1" ht="20.100000000000001" customHeight="1" x14ac:dyDescent="0.2">
      <c r="B6" s="869"/>
      <c r="C6" s="870"/>
      <c r="D6" s="310" t="s">
        <v>214</v>
      </c>
      <c r="E6" s="311" t="s">
        <v>215</v>
      </c>
      <c r="F6" s="311" t="s">
        <v>216</v>
      </c>
      <c r="G6" s="311" t="s">
        <v>217</v>
      </c>
      <c r="H6" s="311" t="s">
        <v>218</v>
      </c>
      <c r="I6" s="311" t="s">
        <v>219</v>
      </c>
      <c r="J6" s="311" t="s">
        <v>220</v>
      </c>
      <c r="K6" s="311" t="s">
        <v>221</v>
      </c>
      <c r="L6" s="312" t="s">
        <v>80</v>
      </c>
    </row>
    <row r="7" spans="2:12" s="309" customFormat="1" ht="20.100000000000001" customHeight="1" x14ac:dyDescent="0.2">
      <c r="B7" s="865" t="s">
        <v>331</v>
      </c>
      <c r="C7" s="312" t="s">
        <v>223</v>
      </c>
      <c r="D7" s="313">
        <v>9.0660453808752024</v>
      </c>
      <c r="E7" s="313">
        <v>7.0818070818070815</v>
      </c>
      <c r="F7" s="313">
        <v>6.7353407290015852</v>
      </c>
      <c r="G7" s="313">
        <v>7.1103526734926055</v>
      </c>
      <c r="H7" s="313">
        <v>6.6726267880364105</v>
      </c>
      <c r="I7" s="313">
        <v>5.6846621380050051</v>
      </c>
      <c r="J7" s="313">
        <v>4.9805447470817121</v>
      </c>
      <c r="K7" s="313">
        <v>4.0674026728646142</v>
      </c>
      <c r="L7" s="314">
        <v>6.9843555671925115</v>
      </c>
    </row>
    <row r="8" spans="2:12" s="309" customFormat="1" ht="20.100000000000001" customHeight="1" x14ac:dyDescent="0.2">
      <c r="B8" s="873"/>
      <c r="C8" s="312" t="s">
        <v>224</v>
      </c>
      <c r="D8" s="313">
        <v>31.346845484185405</v>
      </c>
      <c r="E8" s="313">
        <v>22.794117647058822</v>
      </c>
      <c r="F8" s="313">
        <v>18.825262063588323</v>
      </c>
      <c r="G8" s="313">
        <v>13.265619463800638</v>
      </c>
      <c r="H8" s="313">
        <v>7.4231876135504926</v>
      </c>
      <c r="I8" s="313">
        <v>3.8896722495443132</v>
      </c>
      <c r="J8" s="313">
        <v>2.901802986922541</v>
      </c>
      <c r="K8" s="313">
        <v>0.42486322896054007</v>
      </c>
      <c r="L8" s="314">
        <v>11.939634395046165</v>
      </c>
    </row>
    <row r="9" spans="2:12" s="309" customFormat="1" ht="20.100000000000001" customHeight="1" x14ac:dyDescent="0.2">
      <c r="B9" s="865" t="s">
        <v>222</v>
      </c>
      <c r="C9" s="312" t="s">
        <v>223</v>
      </c>
      <c r="D9" s="313">
        <v>7.9798117582867274</v>
      </c>
      <c r="E9" s="313">
        <v>10.188189487345879</v>
      </c>
      <c r="F9" s="313">
        <v>10.42654028436019</v>
      </c>
      <c r="G9" s="313">
        <v>10.542954240101162</v>
      </c>
      <c r="H9" s="313">
        <v>9.5121818872429316</v>
      </c>
      <c r="I9" s="313">
        <v>10.690185864804072</v>
      </c>
      <c r="J9" s="313">
        <v>13.168187744458931</v>
      </c>
      <c r="K9" s="313">
        <v>11.672155140870839</v>
      </c>
      <c r="L9" s="314">
        <v>10.128288324264963</v>
      </c>
    </row>
    <row r="10" spans="2:12" s="309" customFormat="1" ht="20.100000000000001" customHeight="1" x14ac:dyDescent="0.2">
      <c r="B10" s="873"/>
      <c r="C10" s="312" t="s">
        <v>224</v>
      </c>
      <c r="D10" s="313">
        <v>20.601151140481775</v>
      </c>
      <c r="E10" s="313">
        <v>21.496757925072046</v>
      </c>
      <c r="F10" s="313">
        <v>19.810672570425222</v>
      </c>
      <c r="G10" s="313">
        <v>18.21847356511006</v>
      </c>
      <c r="H10" s="313">
        <v>13.19539195138762</v>
      </c>
      <c r="I10" s="313">
        <v>8.6572933004705348</v>
      </c>
      <c r="J10" s="313">
        <v>8.0492712970303071</v>
      </c>
      <c r="K10" s="313">
        <v>2.4940143655227454</v>
      </c>
      <c r="L10" s="314">
        <v>13.531949698394847</v>
      </c>
    </row>
    <row r="11" spans="2:12" s="309" customFormat="1" ht="20.100000000000001" customHeight="1" x14ac:dyDescent="0.2">
      <c r="B11" s="865" t="s">
        <v>225</v>
      </c>
      <c r="C11" s="312" t="s">
        <v>223</v>
      </c>
      <c r="D11" s="313">
        <v>3.2484367851151443</v>
      </c>
      <c r="E11" s="313">
        <v>4.363376251788269</v>
      </c>
      <c r="F11" s="313">
        <v>5.4464285714285712</v>
      </c>
      <c r="G11" s="313">
        <v>6.2664907651715032</v>
      </c>
      <c r="H11" s="313">
        <v>6.6504685872960785</v>
      </c>
      <c r="I11" s="313">
        <v>6.8835840418574223</v>
      </c>
      <c r="J11" s="313">
        <v>7.5361321403991735</v>
      </c>
      <c r="K11" s="313">
        <v>6.8783068783068781</v>
      </c>
      <c r="L11" s="314">
        <v>5.9977046066170647</v>
      </c>
    </row>
    <row r="12" spans="2:12" s="309" customFormat="1" ht="20.100000000000001" customHeight="1" x14ac:dyDescent="0.2">
      <c r="B12" s="873"/>
      <c r="C12" s="312" t="s">
        <v>224</v>
      </c>
      <c r="D12" s="313">
        <v>14.709509899383317</v>
      </c>
      <c r="E12" s="313">
        <v>16.642371234207971</v>
      </c>
      <c r="F12" s="313">
        <v>15.758561489111775</v>
      </c>
      <c r="G12" s="313">
        <v>14.134818513539466</v>
      </c>
      <c r="H12" s="313">
        <v>9.9509037124227557</v>
      </c>
      <c r="I12" s="313">
        <v>7.6309244161945555</v>
      </c>
      <c r="J12" s="313">
        <v>7.9072532699167652</v>
      </c>
      <c r="K12" s="313">
        <v>2.4340665068278953</v>
      </c>
      <c r="L12" s="314">
        <v>10.672918612376156</v>
      </c>
    </row>
    <row r="13" spans="2:12" s="309" customFormat="1" ht="20.100000000000001" customHeight="1" x14ac:dyDescent="0.2">
      <c r="B13" s="865" t="s">
        <v>226</v>
      </c>
      <c r="C13" s="312" t="s">
        <v>223</v>
      </c>
      <c r="D13" s="313">
        <v>3.500181356546971</v>
      </c>
      <c r="E13" s="313">
        <v>3.3502142578885863</v>
      </c>
      <c r="F13" s="313">
        <v>4.3253712072304706</v>
      </c>
      <c r="G13" s="313">
        <v>5.9145129224652084</v>
      </c>
      <c r="H13" s="313">
        <v>9.7675470844409258</v>
      </c>
      <c r="I13" s="313">
        <v>13.273946992191796</v>
      </c>
      <c r="J13" s="313">
        <v>15</v>
      </c>
      <c r="K13" s="313">
        <v>17.397781824201292</v>
      </c>
      <c r="L13" s="314">
        <v>9.5693543607809577</v>
      </c>
    </row>
    <row r="14" spans="2:12" s="309" customFormat="1" ht="20.100000000000001" customHeight="1" x14ac:dyDescent="0.2">
      <c r="B14" s="873"/>
      <c r="C14" s="312" t="s">
        <v>224</v>
      </c>
      <c r="D14" s="313">
        <v>20.455602045560202</v>
      </c>
      <c r="E14" s="313">
        <v>22.274961857942024</v>
      </c>
      <c r="F14" s="313">
        <v>23.413111342351716</v>
      </c>
      <c r="G14" s="313">
        <v>26.66560408033153</v>
      </c>
      <c r="H14" s="313">
        <v>30.875986941452261</v>
      </c>
      <c r="I14" s="313">
        <v>30.958939374436866</v>
      </c>
      <c r="J14" s="313">
        <v>30.948419301164726</v>
      </c>
      <c r="K14" s="313">
        <v>25.881178944367228</v>
      </c>
      <c r="L14" s="314">
        <v>28.514392042452506</v>
      </c>
    </row>
    <row r="15" spans="2:12" s="309" customFormat="1" ht="20.100000000000001" customHeight="1" x14ac:dyDescent="0.2">
      <c r="B15" s="865" t="s">
        <v>227</v>
      </c>
      <c r="C15" s="312" t="s">
        <v>223</v>
      </c>
      <c r="D15" s="313">
        <v>16.778418836737877</v>
      </c>
      <c r="E15" s="313">
        <v>8.6092715231788084</v>
      </c>
      <c r="F15" s="313">
        <v>5.8943089430894311</v>
      </c>
      <c r="G15" s="313">
        <v>4.2297979797979801</v>
      </c>
      <c r="H15" s="313">
        <v>7.1361256544502618</v>
      </c>
      <c r="I15" s="313">
        <v>11.821941133544151</v>
      </c>
      <c r="J15" s="313">
        <v>14.884353741496598</v>
      </c>
      <c r="K15" s="313">
        <v>20.811974574533526</v>
      </c>
      <c r="L15" s="314">
        <v>9.5891940165215441</v>
      </c>
    </row>
    <row r="16" spans="2:12" s="309" customFormat="1" ht="20.100000000000001" customHeight="1" x14ac:dyDescent="0.2">
      <c r="B16" s="873"/>
      <c r="C16" s="312" t="s">
        <v>224</v>
      </c>
      <c r="D16" s="313">
        <v>28.044629349470501</v>
      </c>
      <c r="E16" s="313">
        <v>25.678119349005424</v>
      </c>
      <c r="F16" s="313">
        <v>25.901432845221223</v>
      </c>
      <c r="G16" s="313">
        <v>27.162354032047752</v>
      </c>
      <c r="H16" s="313">
        <v>27.221574423082139</v>
      </c>
      <c r="I16" s="313">
        <v>21.285840367512275</v>
      </c>
      <c r="J16" s="313">
        <v>14.966492926284438</v>
      </c>
      <c r="K16" s="313">
        <v>8.1369982547993018</v>
      </c>
      <c r="L16" s="314">
        <v>22.728284622618794</v>
      </c>
    </row>
    <row r="17" spans="2:12" s="309" customFormat="1" ht="20.100000000000001" customHeight="1" x14ac:dyDescent="0.2">
      <c r="B17" s="865" t="s">
        <v>228</v>
      </c>
      <c r="C17" s="312" t="s">
        <v>223</v>
      </c>
      <c r="D17" s="313">
        <v>21.686746987951807</v>
      </c>
      <c r="E17" s="313">
        <v>14.908802537668517</v>
      </c>
      <c r="F17" s="313">
        <v>9.3337959750173489</v>
      </c>
      <c r="G17" s="313">
        <v>4.8990452339959312</v>
      </c>
      <c r="H17" s="313">
        <v>6.9939870699398705</v>
      </c>
      <c r="I17" s="313">
        <v>9.1347753743760407</v>
      </c>
      <c r="J17" s="313">
        <v>9.7722500403811985</v>
      </c>
      <c r="K17" s="313">
        <v>6.7607897153351697</v>
      </c>
      <c r="L17" s="314">
        <v>9.0253817967851511</v>
      </c>
    </row>
    <row r="18" spans="2:12" s="309" customFormat="1" ht="20.100000000000001" customHeight="1" x14ac:dyDescent="0.2">
      <c r="B18" s="866"/>
      <c r="C18" s="315" t="s">
        <v>224</v>
      </c>
      <c r="D18" s="316">
        <v>18.334922148077535</v>
      </c>
      <c r="E18" s="316">
        <v>16.328029375764995</v>
      </c>
      <c r="F18" s="316">
        <v>13.776963776963777</v>
      </c>
      <c r="G18" s="316">
        <v>11.75212813168193</v>
      </c>
      <c r="H18" s="316">
        <v>11.029830122734293</v>
      </c>
      <c r="I18" s="316">
        <v>9.3896290961469209</v>
      </c>
      <c r="J18" s="316">
        <v>7.3848827106863597</v>
      </c>
      <c r="K18" s="316">
        <v>2.1213798192215458</v>
      </c>
      <c r="L18" s="317">
        <v>10.90262690104681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1" max="1" width="9" style="149"/>
    <col min="2" max="2" width="20.625" style="149" customWidth="1"/>
    <col min="3" max="4" width="12.625" style="149" customWidth="1"/>
    <col min="5" max="5" width="6.625" style="149" customWidth="1"/>
    <col min="6" max="7" width="12.625" style="149" customWidth="1"/>
    <col min="8" max="8" width="6.625" style="149" customWidth="1"/>
    <col min="9" max="10" width="12.625" style="149" customWidth="1"/>
    <col min="11" max="11" width="6.625" style="149" customWidth="1"/>
    <col min="12" max="13" width="12.625" style="149" customWidth="1"/>
    <col min="14" max="14" width="6.625" style="149" customWidth="1"/>
    <col min="15" max="16" width="12.625" style="149" customWidth="1"/>
    <col min="17" max="17" width="6.625" style="149" customWidth="1"/>
    <col min="18" max="19" width="12.625" style="149" customWidth="1"/>
    <col min="20" max="20" width="6.625" style="149" customWidth="1"/>
    <col min="21" max="16384" width="9" style="149"/>
  </cols>
  <sheetData>
    <row r="3" spans="2:20" ht="15" customHeight="1" x14ac:dyDescent="0.2">
      <c r="B3" s="149" t="s">
        <v>182</v>
      </c>
      <c r="C3" s="149" t="s">
        <v>489</v>
      </c>
    </row>
    <row r="5" spans="2:20" ht="15" customHeight="1" x14ac:dyDescent="0.2">
      <c r="B5" s="878" t="s">
        <v>213</v>
      </c>
      <c r="C5" s="876" t="s">
        <v>331</v>
      </c>
      <c r="D5" s="876"/>
      <c r="E5" s="876"/>
      <c r="F5" s="876" t="s">
        <v>222</v>
      </c>
      <c r="G5" s="876"/>
      <c r="H5" s="876"/>
      <c r="I5" s="876" t="s">
        <v>225</v>
      </c>
      <c r="J5" s="876"/>
      <c r="K5" s="876"/>
      <c r="L5" s="876" t="s">
        <v>226</v>
      </c>
      <c r="M5" s="876"/>
      <c r="N5" s="876"/>
      <c r="O5" s="876" t="s">
        <v>227</v>
      </c>
      <c r="P5" s="876"/>
      <c r="Q5" s="876"/>
      <c r="R5" s="876" t="s">
        <v>228</v>
      </c>
      <c r="S5" s="876"/>
      <c r="T5" s="877"/>
    </row>
    <row r="6" spans="2:20" ht="15" customHeight="1" x14ac:dyDescent="0.2">
      <c r="B6" s="879"/>
      <c r="C6" s="38" t="s">
        <v>78</v>
      </c>
      <c r="D6" s="874" t="s">
        <v>79</v>
      </c>
      <c r="E6" s="874"/>
      <c r="F6" s="38" t="s">
        <v>78</v>
      </c>
      <c r="G6" s="874" t="s">
        <v>79</v>
      </c>
      <c r="H6" s="874"/>
      <c r="I6" s="38" t="s">
        <v>78</v>
      </c>
      <c r="J6" s="874" t="s">
        <v>79</v>
      </c>
      <c r="K6" s="874"/>
      <c r="L6" s="38" t="s">
        <v>78</v>
      </c>
      <c r="M6" s="874" t="s">
        <v>79</v>
      </c>
      <c r="N6" s="874"/>
      <c r="O6" s="38" t="s">
        <v>78</v>
      </c>
      <c r="P6" s="874" t="s">
        <v>79</v>
      </c>
      <c r="Q6" s="874"/>
      <c r="R6" s="38" t="s">
        <v>78</v>
      </c>
      <c r="S6" s="874" t="s">
        <v>79</v>
      </c>
      <c r="T6" s="875"/>
    </row>
    <row r="7" spans="2:20" ht="30" customHeight="1" x14ac:dyDescent="0.2">
      <c r="B7" s="879"/>
      <c r="C7" s="863" t="s">
        <v>325</v>
      </c>
      <c r="D7" s="863"/>
      <c r="E7" s="150" t="s">
        <v>82</v>
      </c>
      <c r="F7" s="863" t="s">
        <v>325</v>
      </c>
      <c r="G7" s="863"/>
      <c r="H7" s="150" t="s">
        <v>82</v>
      </c>
      <c r="I7" s="863" t="s">
        <v>325</v>
      </c>
      <c r="J7" s="863"/>
      <c r="K7" s="150" t="s">
        <v>82</v>
      </c>
      <c r="L7" s="863" t="s">
        <v>325</v>
      </c>
      <c r="M7" s="863"/>
      <c r="N7" s="150" t="s">
        <v>82</v>
      </c>
      <c r="O7" s="863" t="s">
        <v>325</v>
      </c>
      <c r="P7" s="863"/>
      <c r="Q7" s="150" t="s">
        <v>82</v>
      </c>
      <c r="R7" s="863" t="s">
        <v>325</v>
      </c>
      <c r="S7" s="863"/>
      <c r="T7" s="151" t="s">
        <v>82</v>
      </c>
    </row>
    <row r="8" spans="2:20" ht="15" customHeight="1" x14ac:dyDescent="0.2">
      <c r="B8" s="152" t="str">
        <f>Index!$B$4</f>
        <v>Solent and South Downs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20" ht="15" customHeight="1" x14ac:dyDescent="0.2">
      <c r="B9" s="193" t="s">
        <v>214</v>
      </c>
      <c r="C9" s="194">
        <f>'Section 9 chart data'!$C$114</f>
        <v>9.8719999999999999</v>
      </c>
      <c r="D9" s="194">
        <f>'Section 9 chart data'!$C$128</f>
        <v>29.751000000000001</v>
      </c>
      <c r="E9" s="154">
        <f>'Section 9 chart data'!$D$128</f>
        <v>15.57</v>
      </c>
      <c r="F9" s="194">
        <f>'Section 9 chart data'!$D$114</f>
        <v>7.3310000000000004</v>
      </c>
      <c r="G9" s="194">
        <f>'Section 9 chart data'!$E$128</f>
        <v>23.454999999999998</v>
      </c>
      <c r="H9" s="154">
        <f>'Section 9 chart data'!$F$128</f>
        <v>12.27</v>
      </c>
      <c r="I9" s="194">
        <f>'Section 9 chart data'!$E$114</f>
        <v>6.5570000000000004</v>
      </c>
      <c r="J9" s="194">
        <f>'Section 9 chart data'!$G$128</f>
        <v>15.404999999999999</v>
      </c>
      <c r="K9" s="154">
        <f>'Section 9 chart data'!$H$128</f>
        <v>12.56</v>
      </c>
      <c r="L9" s="194">
        <f>'Section 9 chart data'!$F$114</f>
        <v>5.5140000000000002</v>
      </c>
      <c r="M9" s="194">
        <f>'Section 9 chart data'!$I$128</f>
        <v>10.755000000000001</v>
      </c>
      <c r="N9" s="154">
        <f>'Section 9 chart data'!$J$128</f>
        <v>11.61</v>
      </c>
      <c r="O9" s="194">
        <f>'Section 9 chart data'!$G$114</f>
        <v>6.4130000000000003</v>
      </c>
      <c r="P9" s="194">
        <f>'Section 9 chart data'!$K$128</f>
        <v>10.576000000000001</v>
      </c>
      <c r="Q9" s="154">
        <f>'Section 9 chart data'!$L$128</f>
        <v>11.68</v>
      </c>
      <c r="R9" s="194">
        <f>'Section 9 chart data'!$H$114</f>
        <v>7.5529999999999999</v>
      </c>
      <c r="S9" s="194">
        <f>'Section 9 chart data'!$M$128</f>
        <v>12.587999999999999</v>
      </c>
      <c r="T9" s="160">
        <f>'Section 9 chart data'!$N$128</f>
        <v>15.03</v>
      </c>
    </row>
    <row r="10" spans="2:20" ht="15" customHeight="1" x14ac:dyDescent="0.2">
      <c r="B10" s="159" t="s">
        <v>215</v>
      </c>
      <c r="C10" s="194">
        <f>'Section 9 chart data'!$C$115</f>
        <v>2.4569999999999999</v>
      </c>
      <c r="D10" s="194">
        <f>'Section 9 chart data'!$C$129</f>
        <v>10.744</v>
      </c>
      <c r="E10" s="154">
        <f>'Section 9 chart data'!$D$129</f>
        <v>14.31</v>
      </c>
      <c r="F10" s="194">
        <f>'Section 9 chart data'!$D$115</f>
        <v>3.0819999999999999</v>
      </c>
      <c r="G10" s="194">
        <f>'Section 9 chart data'!$E$129</f>
        <v>11.103999999999999</v>
      </c>
      <c r="H10" s="154">
        <f>'Section 9 chart data'!$F$129</f>
        <v>12.81</v>
      </c>
      <c r="I10" s="194">
        <f>'Section 9 chart data'!$E$115</f>
        <v>2.7959999999999998</v>
      </c>
      <c r="J10" s="194">
        <f>'Section 9 chart data'!$G$129</f>
        <v>8.2319999999999993</v>
      </c>
      <c r="K10" s="154">
        <f>'Section 9 chart data'!$H$129</f>
        <v>13.47</v>
      </c>
      <c r="L10" s="194">
        <f>'Section 9 chart data'!$F$115</f>
        <v>2.5670000000000002</v>
      </c>
      <c r="M10" s="194">
        <f>'Section 9 chart data'!$I$129</f>
        <v>5.899</v>
      </c>
      <c r="N10" s="154">
        <f>'Section 9 chart data'!$J$129</f>
        <v>12.38</v>
      </c>
      <c r="O10" s="194">
        <f>'Section 9 chart data'!$G$115</f>
        <v>2.718</v>
      </c>
      <c r="P10" s="194">
        <f>'Section 9 chart data'!$K$129</f>
        <v>4.9770000000000003</v>
      </c>
      <c r="Q10" s="154">
        <f>'Section 9 chart data'!$L$129</f>
        <v>12.68</v>
      </c>
      <c r="R10" s="194">
        <f>'Section 9 chart data'!$H$115</f>
        <v>2.5219999999999998</v>
      </c>
      <c r="S10" s="194">
        <f>'Section 9 chart data'!$M$129</f>
        <v>4.085</v>
      </c>
      <c r="T10" s="160">
        <f>'Section 9 chart data'!$N$129</f>
        <v>18.63</v>
      </c>
    </row>
    <row r="11" spans="2:20" ht="15" customHeight="1" x14ac:dyDescent="0.2">
      <c r="B11" s="159" t="s">
        <v>216</v>
      </c>
      <c r="C11" s="194">
        <f>'Section 9 chart data'!$C$116</f>
        <v>2.524</v>
      </c>
      <c r="D11" s="194">
        <f>'Section 9 chart data'!$C$130</f>
        <v>11.542999999999999</v>
      </c>
      <c r="E11" s="154">
        <f>'Section 9 chart data'!$D$130</f>
        <v>15.5</v>
      </c>
      <c r="F11" s="194">
        <f>'Section 9 chart data'!$D$116</f>
        <v>3.5870000000000002</v>
      </c>
      <c r="G11" s="194">
        <f>'Section 9 chart data'!$E$130</f>
        <v>13.099</v>
      </c>
      <c r="H11" s="154">
        <f>'Section 9 chart data'!$F$130</f>
        <v>13.26</v>
      </c>
      <c r="I11" s="194">
        <f>'Section 9 chart data'!$E$116</f>
        <v>3.36</v>
      </c>
      <c r="J11" s="194">
        <f>'Section 9 chart data'!$G$130</f>
        <v>11.067</v>
      </c>
      <c r="K11" s="154">
        <f>'Section 9 chart data'!$H$130</f>
        <v>14.55</v>
      </c>
      <c r="L11" s="194">
        <f>'Section 9 chart data'!$F$116</f>
        <v>3.0979999999999999</v>
      </c>
      <c r="M11" s="194">
        <f>'Section 9 chart data'!$I$130</f>
        <v>7.6879999999999997</v>
      </c>
      <c r="N11" s="154">
        <f>'Section 9 chart data'!$J$130</f>
        <v>13.04</v>
      </c>
      <c r="O11" s="194">
        <f>'Section 9 chart data'!$G$116</f>
        <v>3.444</v>
      </c>
      <c r="P11" s="194">
        <f>'Section 9 chart data'!$K$130</f>
        <v>6.351</v>
      </c>
      <c r="Q11" s="154">
        <f>'Section 9 chart data'!$L$130</f>
        <v>13.3</v>
      </c>
      <c r="R11" s="194">
        <f>'Section 9 chart data'!$H$116</f>
        <v>2.8820000000000001</v>
      </c>
      <c r="S11" s="194">
        <f>'Section 9 chart data'!$M$130</f>
        <v>4.9139999999999997</v>
      </c>
      <c r="T11" s="160">
        <f>'Section 9 chart data'!$N$130</f>
        <v>21.47</v>
      </c>
    </row>
    <row r="12" spans="2:20" ht="15" customHeight="1" x14ac:dyDescent="0.2">
      <c r="B12" s="159" t="s">
        <v>217</v>
      </c>
      <c r="C12" s="194">
        <f>'Section 9 chart data'!$C$117</f>
        <v>8.7899999999999991</v>
      </c>
      <c r="D12" s="194">
        <f>'Section 9 chart data'!$C$131</f>
        <v>42.335000000000001</v>
      </c>
      <c r="E12" s="154">
        <f>'Section 9 chart data'!$D$131</f>
        <v>17.45</v>
      </c>
      <c r="F12" s="194">
        <f>'Section 9 chart data'!$D$117</f>
        <v>12.653</v>
      </c>
      <c r="G12" s="194">
        <f>'Section 9 chart data'!$E$131</f>
        <v>48.61</v>
      </c>
      <c r="H12" s="154">
        <f>'Section 9 chart data'!$F$131</f>
        <v>12.74</v>
      </c>
      <c r="I12" s="194">
        <f>'Section 9 chart data'!$E$117</f>
        <v>12.128</v>
      </c>
      <c r="J12" s="194">
        <f>'Section 9 chart data'!$G$131</f>
        <v>46.863</v>
      </c>
      <c r="K12" s="154">
        <f>'Section 9 chart data'!$H$131</f>
        <v>16.54</v>
      </c>
      <c r="L12" s="194">
        <f>'Section 9 chart data'!$F$117</f>
        <v>12.071999999999999</v>
      </c>
      <c r="M12" s="194">
        <f>'Section 9 chart data'!$I$131</f>
        <v>37.643999999999998</v>
      </c>
      <c r="N12" s="154">
        <f>'Section 9 chart data'!$J$131</f>
        <v>14.69</v>
      </c>
      <c r="O12" s="194">
        <f>'Section 9 chart data'!$G$117</f>
        <v>14.256</v>
      </c>
      <c r="P12" s="194">
        <f>'Section 9 chart data'!$K$131</f>
        <v>34.511000000000003</v>
      </c>
      <c r="Q12" s="154">
        <f>'Section 9 chart data'!$L$131</f>
        <v>14.92</v>
      </c>
      <c r="R12" s="194">
        <f>'Section 9 chart data'!$H$117</f>
        <v>12.778</v>
      </c>
      <c r="S12" s="194">
        <f>'Section 9 chart data'!$M$131</f>
        <v>24.786999999999999</v>
      </c>
      <c r="T12" s="160">
        <f>'Section 9 chart data'!$N$131</f>
        <v>25.73</v>
      </c>
    </row>
    <row r="13" spans="2:20" ht="15" customHeight="1" x14ac:dyDescent="0.2">
      <c r="B13" s="159" t="s">
        <v>218</v>
      </c>
      <c r="C13" s="194">
        <f>'Section 9 chart data'!$C$118</f>
        <v>12.304</v>
      </c>
      <c r="D13" s="194">
        <f>'Section 9 chart data'!$C$132</f>
        <v>62.197000000000003</v>
      </c>
      <c r="E13" s="154">
        <f>'Section 9 chart data'!$D$132</f>
        <v>18.510000000000002</v>
      </c>
      <c r="F13" s="194">
        <f>'Section 9 chart data'!$D$118</f>
        <v>18.428999999999998</v>
      </c>
      <c r="G13" s="194">
        <f>'Section 9 chart data'!$E$132</f>
        <v>71.093000000000004</v>
      </c>
      <c r="H13" s="154">
        <f>'Section 9 chart data'!$F$132</f>
        <v>15.97</v>
      </c>
      <c r="I13" s="194">
        <f>'Section 9 chart data'!$E$118</f>
        <v>14.404999999999999</v>
      </c>
      <c r="J13" s="194">
        <f>'Section 9 chart data'!$G$132</f>
        <v>64.566999999999993</v>
      </c>
      <c r="K13" s="154">
        <f>'Section 9 chart data'!$H$132</f>
        <v>16.18</v>
      </c>
      <c r="L13" s="194">
        <f>'Section 9 chart data'!$F$118</f>
        <v>17.681000000000001</v>
      </c>
      <c r="M13" s="194">
        <f>'Section 9 chart data'!$I$132</f>
        <v>69.533000000000001</v>
      </c>
      <c r="N13" s="154">
        <f>'Section 9 chart data'!$J$132</f>
        <v>16.98</v>
      </c>
      <c r="O13" s="194">
        <f>'Section 9 chart data'!$G$118</f>
        <v>19.100000000000001</v>
      </c>
      <c r="P13" s="194">
        <f>'Section 9 chart data'!$K$132</f>
        <v>73.754000000000005</v>
      </c>
      <c r="Q13" s="154">
        <f>'Section 9 chart data'!$L$132</f>
        <v>18.510000000000002</v>
      </c>
      <c r="R13" s="194">
        <f>'Section 9 chart data'!$H$118</f>
        <v>22.119</v>
      </c>
      <c r="S13" s="194">
        <f>'Section 9 chart data'!$M$132</f>
        <v>49.212000000000003</v>
      </c>
      <c r="T13" s="160">
        <f>'Section 9 chart data'!$N$132</f>
        <v>27.7</v>
      </c>
    </row>
    <row r="14" spans="2:20" ht="15" customHeight="1" x14ac:dyDescent="0.2">
      <c r="B14" s="159" t="s">
        <v>219</v>
      </c>
      <c r="C14" s="194">
        <f>'Section 9 chart data'!$C$119</f>
        <v>5.5940000000000003</v>
      </c>
      <c r="D14" s="194">
        <f>'Section 9 chart data'!$C$133</f>
        <v>29.077000000000002</v>
      </c>
      <c r="E14" s="154">
        <f>'Section 9 chart data'!$D$133</f>
        <v>16.440000000000001</v>
      </c>
      <c r="F14" s="194">
        <f>'Section 9 chart data'!$D$119</f>
        <v>8.4469999999999992</v>
      </c>
      <c r="G14" s="194">
        <f>'Section 9 chart data'!$E$133</f>
        <v>35.704000000000001</v>
      </c>
      <c r="H14" s="154">
        <f>'Section 9 chart data'!$F$133</f>
        <v>16.68</v>
      </c>
      <c r="I14" s="194">
        <f>'Section 9 chart data'!$E$119</f>
        <v>6.1159999999999997</v>
      </c>
      <c r="J14" s="194">
        <f>'Section 9 chart data'!$G$133</f>
        <v>28.948</v>
      </c>
      <c r="K14" s="154">
        <f>'Section 9 chart data'!$H$133</f>
        <v>17.13</v>
      </c>
      <c r="L14" s="194">
        <f>'Section 9 chart data'!$F$119</f>
        <v>9.093</v>
      </c>
      <c r="M14" s="194">
        <f>'Section 9 chart data'!$I$133</f>
        <v>38.844999999999999</v>
      </c>
      <c r="N14" s="154">
        <f>'Section 9 chart data'!$J$133</f>
        <v>17.47</v>
      </c>
      <c r="O14" s="194">
        <f>'Section 9 chart data'!$G$119</f>
        <v>8.2219999999999995</v>
      </c>
      <c r="P14" s="194">
        <f>'Section 9 chart data'!$K$133</f>
        <v>44.189</v>
      </c>
      <c r="Q14" s="154">
        <f>'Section 9 chart data'!$L$133</f>
        <v>20.73</v>
      </c>
      <c r="R14" s="194">
        <f>'Section 9 chart data'!$H$119</f>
        <v>12.02</v>
      </c>
      <c r="S14" s="194">
        <f>'Section 9 chart data'!$M$133</f>
        <v>22.216000000000001</v>
      </c>
      <c r="T14" s="160">
        <f>'Section 9 chart data'!$N$133</f>
        <v>26.93</v>
      </c>
    </row>
    <row r="15" spans="2:20" ht="15" customHeight="1" x14ac:dyDescent="0.2">
      <c r="B15" s="159" t="s">
        <v>220</v>
      </c>
      <c r="C15" s="194">
        <f>'Section 9 chart data'!$C$120</f>
        <v>2.57</v>
      </c>
      <c r="D15" s="194">
        <f>'Section 9 chart data'!$C$134</f>
        <v>12.923</v>
      </c>
      <c r="E15" s="154">
        <f>'Section 9 chart data'!$D$134</f>
        <v>17.11</v>
      </c>
      <c r="F15" s="194">
        <f>'Section 9 chart data'!$D$120</f>
        <v>3.835</v>
      </c>
      <c r="G15" s="194">
        <f>'Section 9 chart data'!$E$134</f>
        <v>16.399000000000001</v>
      </c>
      <c r="H15" s="154">
        <f>'Section 9 chart data'!$F$134</f>
        <v>15.72</v>
      </c>
      <c r="I15" s="194">
        <f>'Section 9 chart data'!$E$120</f>
        <v>2.9060000000000001</v>
      </c>
      <c r="J15" s="194">
        <f>'Section 9 chart data'!$G$134</f>
        <v>13.456</v>
      </c>
      <c r="K15" s="154">
        <f>'Section 9 chart data'!$H$134</f>
        <v>18.829999999999998</v>
      </c>
      <c r="L15" s="194">
        <f>'Section 9 chart data'!$F$120</f>
        <v>4.68</v>
      </c>
      <c r="M15" s="194">
        <f>'Section 9 chart data'!$I$134</f>
        <v>19.231999999999999</v>
      </c>
      <c r="N15" s="154">
        <f>'Section 9 chart data'!$J$134</f>
        <v>19.72</v>
      </c>
      <c r="O15" s="194">
        <f>'Section 9 chart data'!$G$120</f>
        <v>3.6749999999999998</v>
      </c>
      <c r="P15" s="194">
        <f>'Section 9 chart data'!$K$134</f>
        <v>22.831</v>
      </c>
      <c r="Q15" s="154">
        <f>'Section 9 chart data'!$L$134</f>
        <v>22.62</v>
      </c>
      <c r="R15" s="194">
        <f>'Section 9 chart data'!$H$120</f>
        <v>6.1909999999999998</v>
      </c>
      <c r="S15" s="194">
        <f>'Section 9 chart data'!$M$134</f>
        <v>8.0570000000000004</v>
      </c>
      <c r="T15" s="160">
        <f>'Section 9 chart data'!$N$134</f>
        <v>36.75</v>
      </c>
    </row>
    <row r="16" spans="2:20" ht="15" customHeight="1" x14ac:dyDescent="0.2">
      <c r="B16" s="159" t="s">
        <v>221</v>
      </c>
      <c r="C16" s="194">
        <f>'Section 9 chart data'!$C$121</f>
        <v>1.7210000000000001</v>
      </c>
      <c r="D16" s="194">
        <f>'Section 9 chart data'!$C$135</f>
        <v>17.181999999999999</v>
      </c>
      <c r="E16" s="154">
        <f>'Section 9 chart data'!$D$135</f>
        <v>18.25</v>
      </c>
      <c r="F16" s="194">
        <f>'Section 9 chart data'!$D$121</f>
        <v>2.7330000000000001</v>
      </c>
      <c r="G16" s="194">
        <f>'Section 9 chart data'!$E$135</f>
        <v>25.06</v>
      </c>
      <c r="H16" s="154">
        <f>'Section 9 chart data'!$F$135</f>
        <v>18.43</v>
      </c>
      <c r="I16" s="194">
        <f>'Section 9 chart data'!$E$121</f>
        <v>2.2679999999999998</v>
      </c>
      <c r="J16" s="194">
        <f>'Section 9 chart data'!$G$135</f>
        <v>19.186</v>
      </c>
      <c r="K16" s="154">
        <f>'Section 9 chart data'!$H$135</f>
        <v>20.02</v>
      </c>
      <c r="L16" s="194">
        <f>'Section 9 chart data'!$F$121</f>
        <v>6.0410000000000004</v>
      </c>
      <c r="M16" s="194">
        <f>'Section 9 chart data'!$I$135</f>
        <v>28.059000000000001</v>
      </c>
      <c r="N16" s="154">
        <f>'Section 9 chart data'!$J$135</f>
        <v>22.33</v>
      </c>
      <c r="O16" s="194">
        <f>'Section 9 chart data'!$G$121</f>
        <v>4.8769999999999998</v>
      </c>
      <c r="P16" s="194">
        <f>'Section 9 chart data'!$K$135</f>
        <v>22.92</v>
      </c>
      <c r="Q16" s="154">
        <f>'Section 9 chart data'!$L$135</f>
        <v>21.36</v>
      </c>
      <c r="R16" s="194">
        <f>'Section 9 chart data'!$H$121</f>
        <v>8.7119999999999997</v>
      </c>
      <c r="S16" s="194">
        <f>'Section 9 chart data'!$M$135</f>
        <v>10.842000000000001</v>
      </c>
      <c r="T16" s="160">
        <f>'Section 9 chart data'!$N$135</f>
        <v>31.88</v>
      </c>
    </row>
    <row r="17" spans="2:20" ht="15" customHeight="1" x14ac:dyDescent="0.2">
      <c r="B17" s="195" t="s">
        <v>80</v>
      </c>
      <c r="C17" s="196">
        <f>'Section 9 chart data'!$C$122</f>
        <v>45.831000000000003</v>
      </c>
      <c r="D17" s="196">
        <f>'Section 9 chart data'!$C$136</f>
        <v>215.75200000000001</v>
      </c>
      <c r="E17" s="197">
        <f>'Section 9 chart data'!$D$136</f>
        <v>13.41</v>
      </c>
      <c r="F17" s="196">
        <f>'Section 9 chart data'!$D$122</f>
        <v>60.098999999999997</v>
      </c>
      <c r="G17" s="196">
        <f>'Section 9 chart data'!$E$136</f>
        <v>244.52500000000001</v>
      </c>
      <c r="H17" s="197">
        <f>'Section 9 chart data'!$F$136</f>
        <v>11.17</v>
      </c>
      <c r="I17" s="196">
        <f>'Section 9 chart data'!$E$122</f>
        <v>50.536000000000001</v>
      </c>
      <c r="J17" s="196">
        <f>'Section 9 chart data'!$G$136</f>
        <v>207.72200000000001</v>
      </c>
      <c r="K17" s="197">
        <f>'Section 9 chart data'!$H$136</f>
        <v>13.01</v>
      </c>
      <c r="L17" s="196">
        <f>'Section 9 chart data'!$F$122</f>
        <v>60.746000000000002</v>
      </c>
      <c r="M17" s="196">
        <f>'Section 9 chart data'!$I$136</f>
        <v>217.655</v>
      </c>
      <c r="N17" s="197">
        <f>'Section 9 chart data'!$J$136</f>
        <v>13.9</v>
      </c>
      <c r="O17" s="196">
        <f>'Section 9 chart data'!$G$122</f>
        <v>62.706000000000003</v>
      </c>
      <c r="P17" s="196">
        <f>'Section 9 chart data'!$K$136</f>
        <v>220.10900000000001</v>
      </c>
      <c r="Q17" s="197">
        <f>'Section 9 chart data'!$L$136</f>
        <v>16.22</v>
      </c>
      <c r="R17" s="196">
        <f>'Section 9 chart data'!$H$122</f>
        <v>74.778000000000006</v>
      </c>
      <c r="S17" s="196">
        <f>'Section 9 chart data'!$M$136</f>
        <v>136.70099999999999</v>
      </c>
      <c r="T17" s="198">
        <f>'Section 9 chart data'!$N$136</f>
        <v>22.56</v>
      </c>
    </row>
    <row r="20" spans="2:20" ht="15" customHeight="1" x14ac:dyDescent="0.2">
      <c r="B20" s="878" t="s">
        <v>213</v>
      </c>
      <c r="C20" s="876" t="s">
        <v>331</v>
      </c>
      <c r="D20" s="876"/>
      <c r="E20" s="876"/>
      <c r="F20" s="876" t="s">
        <v>222</v>
      </c>
      <c r="G20" s="876"/>
      <c r="H20" s="877"/>
    </row>
    <row r="21" spans="2:20" ht="15" customHeight="1" x14ac:dyDescent="0.2">
      <c r="B21" s="879"/>
      <c r="C21" s="305" t="s">
        <v>78</v>
      </c>
      <c r="D21" s="874" t="s">
        <v>79</v>
      </c>
      <c r="E21" s="874"/>
      <c r="F21" s="305" t="s">
        <v>78</v>
      </c>
      <c r="G21" s="874" t="s">
        <v>79</v>
      </c>
      <c r="H21" s="875"/>
    </row>
    <row r="22" spans="2:20" ht="30" customHeight="1" x14ac:dyDescent="0.2">
      <c r="B22" s="879"/>
      <c r="C22" s="863" t="s">
        <v>325</v>
      </c>
      <c r="D22" s="863"/>
      <c r="E22" s="150" t="s">
        <v>82</v>
      </c>
      <c r="F22" s="863" t="s">
        <v>325</v>
      </c>
      <c r="G22" s="863"/>
      <c r="H22" s="151" t="s">
        <v>82</v>
      </c>
    </row>
    <row r="23" spans="2:20" ht="15" customHeight="1" x14ac:dyDescent="0.2">
      <c r="B23" s="152" t="str">
        <f>Index!$B$4</f>
        <v>Solent and South Downs</v>
      </c>
      <c r="C23" s="153"/>
      <c r="D23" s="153"/>
      <c r="E23" s="153"/>
      <c r="F23" s="153"/>
      <c r="G23" s="153"/>
      <c r="H23" s="153"/>
    </row>
    <row r="24" spans="2:20" ht="15" customHeight="1" x14ac:dyDescent="0.2">
      <c r="B24" s="193" t="s">
        <v>214</v>
      </c>
      <c r="C24" s="194">
        <f>$C$9</f>
        <v>9.8719999999999999</v>
      </c>
      <c r="D24" s="194">
        <f>$D$9</f>
        <v>29.751000000000001</v>
      </c>
      <c r="E24" s="154">
        <f>$E$9</f>
        <v>15.57</v>
      </c>
      <c r="F24" s="194">
        <f>$F$9</f>
        <v>7.3310000000000004</v>
      </c>
      <c r="G24" s="194">
        <f>$G$9</f>
        <v>23.454999999999998</v>
      </c>
      <c r="H24" s="160">
        <f>$H$9</f>
        <v>12.27</v>
      </c>
    </row>
    <row r="25" spans="2:20" ht="15" customHeight="1" x14ac:dyDescent="0.2">
      <c r="B25" s="159" t="s">
        <v>215</v>
      </c>
      <c r="C25" s="194">
        <f>$C$10</f>
        <v>2.4569999999999999</v>
      </c>
      <c r="D25" s="194">
        <f>$D$10</f>
        <v>10.744</v>
      </c>
      <c r="E25" s="154">
        <f>$E$10</f>
        <v>14.31</v>
      </c>
      <c r="F25" s="194">
        <f>$F$10</f>
        <v>3.0819999999999999</v>
      </c>
      <c r="G25" s="194">
        <f>$G$10</f>
        <v>11.103999999999999</v>
      </c>
      <c r="H25" s="160">
        <f>$H$10</f>
        <v>12.81</v>
      </c>
    </row>
    <row r="26" spans="2:20" ht="15" customHeight="1" x14ac:dyDescent="0.2">
      <c r="B26" s="159" t="s">
        <v>216</v>
      </c>
      <c r="C26" s="194">
        <f>$C$11</f>
        <v>2.524</v>
      </c>
      <c r="D26" s="194">
        <f>$D$11</f>
        <v>11.542999999999999</v>
      </c>
      <c r="E26" s="154">
        <f>$E$11</f>
        <v>15.5</v>
      </c>
      <c r="F26" s="194">
        <f>$F$11</f>
        <v>3.5870000000000002</v>
      </c>
      <c r="G26" s="194">
        <f>$G$11</f>
        <v>13.099</v>
      </c>
      <c r="H26" s="160">
        <f>$H$11</f>
        <v>13.26</v>
      </c>
    </row>
    <row r="27" spans="2:20" ht="15" customHeight="1" x14ac:dyDescent="0.2">
      <c r="B27" s="159" t="s">
        <v>217</v>
      </c>
      <c r="C27" s="194">
        <f>$C$12</f>
        <v>8.7899999999999991</v>
      </c>
      <c r="D27" s="194">
        <f>$D$12</f>
        <v>42.335000000000001</v>
      </c>
      <c r="E27" s="154">
        <f>$E$12</f>
        <v>17.45</v>
      </c>
      <c r="F27" s="194">
        <f>$F$12</f>
        <v>12.653</v>
      </c>
      <c r="G27" s="194">
        <f>$G$12</f>
        <v>48.61</v>
      </c>
      <c r="H27" s="160">
        <f>$H$12</f>
        <v>12.74</v>
      </c>
    </row>
    <row r="28" spans="2:20" ht="15" customHeight="1" x14ac:dyDescent="0.2">
      <c r="B28" s="159" t="s">
        <v>218</v>
      </c>
      <c r="C28" s="194">
        <f>$C$13</f>
        <v>12.304</v>
      </c>
      <c r="D28" s="194">
        <f>$D$13</f>
        <v>62.197000000000003</v>
      </c>
      <c r="E28" s="154">
        <f>$E$13</f>
        <v>18.510000000000002</v>
      </c>
      <c r="F28" s="194">
        <f>$F$13</f>
        <v>18.428999999999998</v>
      </c>
      <c r="G28" s="194">
        <f>$G$13</f>
        <v>71.093000000000004</v>
      </c>
      <c r="H28" s="160">
        <f>$H$13</f>
        <v>15.97</v>
      </c>
    </row>
    <row r="29" spans="2:20" ht="15" customHeight="1" x14ac:dyDescent="0.2">
      <c r="B29" s="159" t="s">
        <v>219</v>
      </c>
      <c r="C29" s="194">
        <f>$C$14</f>
        <v>5.5940000000000003</v>
      </c>
      <c r="D29" s="194">
        <f>$D$14</f>
        <v>29.077000000000002</v>
      </c>
      <c r="E29" s="154">
        <f>$E$14</f>
        <v>16.440000000000001</v>
      </c>
      <c r="F29" s="194">
        <f>$F$14</f>
        <v>8.4469999999999992</v>
      </c>
      <c r="G29" s="194">
        <f>$G$14</f>
        <v>35.704000000000001</v>
      </c>
      <c r="H29" s="160">
        <f>$H$14</f>
        <v>16.68</v>
      </c>
    </row>
    <row r="30" spans="2:20" ht="15" customHeight="1" x14ac:dyDescent="0.2">
      <c r="B30" s="159" t="s">
        <v>220</v>
      </c>
      <c r="C30" s="194">
        <f>$C$15</f>
        <v>2.57</v>
      </c>
      <c r="D30" s="194">
        <f>$D$15</f>
        <v>12.923</v>
      </c>
      <c r="E30" s="154">
        <f>$E$15</f>
        <v>17.11</v>
      </c>
      <c r="F30" s="194">
        <f>$F$15</f>
        <v>3.835</v>
      </c>
      <c r="G30" s="194">
        <f>$G$15</f>
        <v>16.399000000000001</v>
      </c>
      <c r="H30" s="160">
        <f>$H$15</f>
        <v>15.72</v>
      </c>
    </row>
    <row r="31" spans="2:20" ht="15" customHeight="1" x14ac:dyDescent="0.2">
      <c r="B31" s="159" t="s">
        <v>221</v>
      </c>
      <c r="C31" s="194">
        <f>$C$16</f>
        <v>1.7210000000000001</v>
      </c>
      <c r="D31" s="194">
        <f>$D$16</f>
        <v>17.181999999999999</v>
      </c>
      <c r="E31" s="154">
        <f>$E$16</f>
        <v>18.25</v>
      </c>
      <c r="F31" s="194">
        <f>$F$16</f>
        <v>2.7330000000000001</v>
      </c>
      <c r="G31" s="194">
        <f>$G$16</f>
        <v>25.06</v>
      </c>
      <c r="H31" s="160">
        <f>$H$16</f>
        <v>18.43</v>
      </c>
    </row>
    <row r="32" spans="2:20" ht="15" customHeight="1" x14ac:dyDescent="0.2">
      <c r="B32" s="195" t="s">
        <v>80</v>
      </c>
      <c r="C32" s="196">
        <f>$C$17</f>
        <v>45.831000000000003</v>
      </c>
      <c r="D32" s="196">
        <f>$D$17</f>
        <v>215.75200000000001</v>
      </c>
      <c r="E32" s="197">
        <f>$E$17</f>
        <v>13.41</v>
      </c>
      <c r="F32" s="196">
        <f>$F$17</f>
        <v>60.098999999999997</v>
      </c>
      <c r="G32" s="196">
        <f>$G$17</f>
        <v>244.52500000000001</v>
      </c>
      <c r="H32" s="198">
        <f>$H$17</f>
        <v>11.17</v>
      </c>
    </row>
    <row r="35" spans="2:8" ht="15" customHeight="1" x14ac:dyDescent="0.2">
      <c r="B35" s="878" t="s">
        <v>213</v>
      </c>
      <c r="C35" s="876" t="s">
        <v>225</v>
      </c>
      <c r="D35" s="876"/>
      <c r="E35" s="876"/>
      <c r="F35" s="876" t="s">
        <v>226</v>
      </c>
      <c r="G35" s="876"/>
      <c r="H35" s="877"/>
    </row>
    <row r="36" spans="2:8" ht="15" customHeight="1" x14ac:dyDescent="0.2">
      <c r="B36" s="879"/>
      <c r="C36" s="305" t="s">
        <v>78</v>
      </c>
      <c r="D36" s="874" t="s">
        <v>79</v>
      </c>
      <c r="E36" s="874"/>
      <c r="F36" s="305" t="s">
        <v>78</v>
      </c>
      <c r="G36" s="874" t="s">
        <v>79</v>
      </c>
      <c r="H36" s="875"/>
    </row>
    <row r="37" spans="2:8" ht="30" customHeight="1" x14ac:dyDescent="0.2">
      <c r="B37" s="879"/>
      <c r="C37" s="863" t="s">
        <v>325</v>
      </c>
      <c r="D37" s="863"/>
      <c r="E37" s="150" t="s">
        <v>82</v>
      </c>
      <c r="F37" s="863" t="s">
        <v>325</v>
      </c>
      <c r="G37" s="863"/>
      <c r="H37" s="151" t="s">
        <v>82</v>
      </c>
    </row>
    <row r="38" spans="2:8" ht="15" customHeight="1" x14ac:dyDescent="0.2">
      <c r="B38" s="152" t="str">
        <f>Index!$B$4</f>
        <v>Solent and South Downs</v>
      </c>
      <c r="C38" s="153"/>
      <c r="D38" s="153"/>
      <c r="E38" s="153"/>
      <c r="F38" s="153"/>
      <c r="G38" s="153"/>
      <c r="H38" s="153"/>
    </row>
    <row r="39" spans="2:8" ht="15" customHeight="1" x14ac:dyDescent="0.2">
      <c r="B39" s="193" t="s">
        <v>214</v>
      </c>
      <c r="C39" s="194">
        <f>$I$9</f>
        <v>6.5570000000000004</v>
      </c>
      <c r="D39" s="194">
        <f>$J$9</f>
        <v>15.404999999999999</v>
      </c>
      <c r="E39" s="154">
        <f>$K$9</f>
        <v>12.56</v>
      </c>
      <c r="F39" s="194">
        <f>$L$9</f>
        <v>5.5140000000000002</v>
      </c>
      <c r="G39" s="194">
        <f>$M$9</f>
        <v>10.755000000000001</v>
      </c>
      <c r="H39" s="160">
        <f>$N$9</f>
        <v>11.61</v>
      </c>
    </row>
    <row r="40" spans="2:8" ht="15" customHeight="1" x14ac:dyDescent="0.2">
      <c r="B40" s="159" t="s">
        <v>215</v>
      </c>
      <c r="C40" s="194">
        <f>$I$10</f>
        <v>2.7959999999999998</v>
      </c>
      <c r="D40" s="194">
        <f>$J$10</f>
        <v>8.2319999999999993</v>
      </c>
      <c r="E40" s="154">
        <f>$K$10</f>
        <v>13.47</v>
      </c>
      <c r="F40" s="194">
        <f>$L$10</f>
        <v>2.5670000000000002</v>
      </c>
      <c r="G40" s="194">
        <f>$M$10</f>
        <v>5.899</v>
      </c>
      <c r="H40" s="160">
        <f>$N$10</f>
        <v>12.38</v>
      </c>
    </row>
    <row r="41" spans="2:8" ht="15" customHeight="1" x14ac:dyDescent="0.2">
      <c r="B41" s="159" t="s">
        <v>216</v>
      </c>
      <c r="C41" s="194">
        <f>$I$11</f>
        <v>3.36</v>
      </c>
      <c r="D41" s="194">
        <f>$J$11</f>
        <v>11.067</v>
      </c>
      <c r="E41" s="154">
        <f>$K$11</f>
        <v>14.55</v>
      </c>
      <c r="F41" s="194">
        <f>$L$11</f>
        <v>3.0979999999999999</v>
      </c>
      <c r="G41" s="194">
        <f>$M$11</f>
        <v>7.6879999999999997</v>
      </c>
      <c r="H41" s="160">
        <f>$N$11</f>
        <v>13.04</v>
      </c>
    </row>
    <row r="42" spans="2:8" ht="15" customHeight="1" x14ac:dyDescent="0.2">
      <c r="B42" s="159" t="s">
        <v>217</v>
      </c>
      <c r="C42" s="194">
        <f>$I$12</f>
        <v>12.128</v>
      </c>
      <c r="D42" s="194">
        <f>$J$12</f>
        <v>46.863</v>
      </c>
      <c r="E42" s="154">
        <f>$K$12</f>
        <v>16.54</v>
      </c>
      <c r="F42" s="194">
        <f>$L$12</f>
        <v>12.071999999999999</v>
      </c>
      <c r="G42" s="194">
        <f>$M$12</f>
        <v>37.643999999999998</v>
      </c>
      <c r="H42" s="160">
        <f>$N$12</f>
        <v>14.69</v>
      </c>
    </row>
    <row r="43" spans="2:8" ht="15" customHeight="1" x14ac:dyDescent="0.2">
      <c r="B43" s="159" t="s">
        <v>218</v>
      </c>
      <c r="C43" s="194">
        <f>$I$13</f>
        <v>14.404999999999999</v>
      </c>
      <c r="D43" s="194">
        <f>$J$13</f>
        <v>64.566999999999993</v>
      </c>
      <c r="E43" s="154">
        <f>$K$13</f>
        <v>16.18</v>
      </c>
      <c r="F43" s="194">
        <f>$L$13</f>
        <v>17.681000000000001</v>
      </c>
      <c r="G43" s="194">
        <f>$M$13</f>
        <v>69.533000000000001</v>
      </c>
      <c r="H43" s="160">
        <f>$N$13</f>
        <v>16.98</v>
      </c>
    </row>
    <row r="44" spans="2:8" ht="15" customHeight="1" x14ac:dyDescent="0.2">
      <c r="B44" s="159" t="s">
        <v>219</v>
      </c>
      <c r="C44" s="194">
        <f>$I$14</f>
        <v>6.1159999999999997</v>
      </c>
      <c r="D44" s="194">
        <f>$J$14</f>
        <v>28.948</v>
      </c>
      <c r="E44" s="154">
        <f>$K$14</f>
        <v>17.13</v>
      </c>
      <c r="F44" s="194">
        <f>$L$14</f>
        <v>9.093</v>
      </c>
      <c r="G44" s="194">
        <f>$M$14</f>
        <v>38.844999999999999</v>
      </c>
      <c r="H44" s="160">
        <f>$N$14</f>
        <v>17.47</v>
      </c>
    </row>
    <row r="45" spans="2:8" ht="15" customHeight="1" x14ac:dyDescent="0.2">
      <c r="B45" s="159" t="s">
        <v>220</v>
      </c>
      <c r="C45" s="194">
        <f>$I$15</f>
        <v>2.9060000000000001</v>
      </c>
      <c r="D45" s="194">
        <f>$J$15</f>
        <v>13.456</v>
      </c>
      <c r="E45" s="154">
        <f>$K$15</f>
        <v>18.829999999999998</v>
      </c>
      <c r="F45" s="194">
        <f>$L$15</f>
        <v>4.68</v>
      </c>
      <c r="G45" s="194">
        <f>$M$15</f>
        <v>19.231999999999999</v>
      </c>
      <c r="H45" s="160">
        <f>$N$15</f>
        <v>19.72</v>
      </c>
    </row>
    <row r="46" spans="2:8" ht="15" customHeight="1" x14ac:dyDescent="0.2">
      <c r="B46" s="159" t="s">
        <v>221</v>
      </c>
      <c r="C46" s="194">
        <f>$I$16</f>
        <v>2.2679999999999998</v>
      </c>
      <c r="D46" s="194">
        <f>$J$16</f>
        <v>19.186</v>
      </c>
      <c r="E46" s="154">
        <f>$K$16</f>
        <v>20.02</v>
      </c>
      <c r="F46" s="194">
        <f>$L$16</f>
        <v>6.0410000000000004</v>
      </c>
      <c r="G46" s="194">
        <f>$M$16</f>
        <v>28.059000000000001</v>
      </c>
      <c r="H46" s="160">
        <f>$N$16</f>
        <v>22.33</v>
      </c>
    </row>
    <row r="47" spans="2:8" ht="15" customHeight="1" x14ac:dyDescent="0.2">
      <c r="B47" s="195" t="s">
        <v>80</v>
      </c>
      <c r="C47" s="196">
        <f>$I$17</f>
        <v>50.536000000000001</v>
      </c>
      <c r="D47" s="196">
        <f>$J$17</f>
        <v>207.72200000000001</v>
      </c>
      <c r="E47" s="197">
        <f>$K$17</f>
        <v>13.01</v>
      </c>
      <c r="F47" s="196">
        <f>$L$17</f>
        <v>60.746000000000002</v>
      </c>
      <c r="G47" s="196">
        <f>$M$17</f>
        <v>217.655</v>
      </c>
      <c r="H47" s="198">
        <f>$N$17</f>
        <v>13.9</v>
      </c>
    </row>
    <row r="50" spans="2:8" ht="15" customHeight="1" x14ac:dyDescent="0.2">
      <c r="B50" s="878" t="s">
        <v>213</v>
      </c>
      <c r="C50" s="876" t="s">
        <v>227</v>
      </c>
      <c r="D50" s="876"/>
      <c r="E50" s="876"/>
      <c r="F50" s="876" t="s">
        <v>228</v>
      </c>
      <c r="G50" s="876"/>
      <c r="H50" s="877"/>
    </row>
    <row r="51" spans="2:8" ht="15" customHeight="1" x14ac:dyDescent="0.2">
      <c r="B51" s="879"/>
      <c r="C51" s="305" t="s">
        <v>78</v>
      </c>
      <c r="D51" s="874" t="s">
        <v>79</v>
      </c>
      <c r="E51" s="874"/>
      <c r="F51" s="305" t="s">
        <v>78</v>
      </c>
      <c r="G51" s="874" t="s">
        <v>79</v>
      </c>
      <c r="H51" s="875"/>
    </row>
    <row r="52" spans="2:8" ht="30" customHeight="1" x14ac:dyDescent="0.2">
      <c r="B52" s="879"/>
      <c r="C52" s="863" t="s">
        <v>325</v>
      </c>
      <c r="D52" s="863"/>
      <c r="E52" s="150" t="s">
        <v>82</v>
      </c>
      <c r="F52" s="863" t="s">
        <v>325</v>
      </c>
      <c r="G52" s="863"/>
      <c r="H52" s="151" t="s">
        <v>82</v>
      </c>
    </row>
    <row r="53" spans="2:8" ht="15" customHeight="1" x14ac:dyDescent="0.2">
      <c r="B53" s="152" t="str">
        <f>Index!$B$4</f>
        <v>Solent and South Downs</v>
      </c>
      <c r="C53" s="153"/>
      <c r="D53" s="153"/>
      <c r="E53" s="153"/>
      <c r="F53" s="153"/>
      <c r="G53" s="153"/>
      <c r="H53" s="153"/>
    </row>
    <row r="54" spans="2:8" ht="15" customHeight="1" x14ac:dyDescent="0.2">
      <c r="B54" s="193" t="s">
        <v>214</v>
      </c>
      <c r="C54" s="194">
        <f>$O$9</f>
        <v>6.4130000000000003</v>
      </c>
      <c r="D54" s="194">
        <f>$P$9</f>
        <v>10.576000000000001</v>
      </c>
      <c r="E54" s="154">
        <f>$Q$9</f>
        <v>11.68</v>
      </c>
      <c r="F54" s="194">
        <f>$R$9</f>
        <v>7.5529999999999999</v>
      </c>
      <c r="G54" s="194">
        <f>$S$9</f>
        <v>12.587999999999999</v>
      </c>
      <c r="H54" s="160">
        <f>$T$9</f>
        <v>15.03</v>
      </c>
    </row>
    <row r="55" spans="2:8" ht="15" customHeight="1" x14ac:dyDescent="0.2">
      <c r="B55" s="159" t="s">
        <v>215</v>
      </c>
      <c r="C55" s="194">
        <f>$O$10</f>
        <v>2.718</v>
      </c>
      <c r="D55" s="194">
        <f>$P$10</f>
        <v>4.9770000000000003</v>
      </c>
      <c r="E55" s="154">
        <f>$Q$10</f>
        <v>12.68</v>
      </c>
      <c r="F55" s="194">
        <f>$R$10</f>
        <v>2.5219999999999998</v>
      </c>
      <c r="G55" s="194">
        <f>$S$10</f>
        <v>4.085</v>
      </c>
      <c r="H55" s="160">
        <f>$T$10</f>
        <v>18.63</v>
      </c>
    </row>
    <row r="56" spans="2:8" ht="15" customHeight="1" x14ac:dyDescent="0.2">
      <c r="B56" s="159" t="s">
        <v>216</v>
      </c>
      <c r="C56" s="194">
        <f>$O$11</f>
        <v>3.444</v>
      </c>
      <c r="D56" s="194">
        <f>$P$11</f>
        <v>6.351</v>
      </c>
      <c r="E56" s="154">
        <f>$Q$11</f>
        <v>13.3</v>
      </c>
      <c r="F56" s="194">
        <f>$R$11</f>
        <v>2.8820000000000001</v>
      </c>
      <c r="G56" s="194">
        <f>$S$11</f>
        <v>4.9139999999999997</v>
      </c>
      <c r="H56" s="160">
        <f>$T$11</f>
        <v>21.47</v>
      </c>
    </row>
    <row r="57" spans="2:8" ht="15" customHeight="1" x14ac:dyDescent="0.2">
      <c r="B57" s="159" t="s">
        <v>217</v>
      </c>
      <c r="C57" s="194">
        <f>$O$12</f>
        <v>14.256</v>
      </c>
      <c r="D57" s="194">
        <f>$P$12</f>
        <v>34.511000000000003</v>
      </c>
      <c r="E57" s="154">
        <f>$Q$12</f>
        <v>14.92</v>
      </c>
      <c r="F57" s="194">
        <f>$R$12</f>
        <v>12.778</v>
      </c>
      <c r="G57" s="194">
        <f>$S$12</f>
        <v>24.786999999999999</v>
      </c>
      <c r="H57" s="160">
        <f>$T$12</f>
        <v>25.73</v>
      </c>
    </row>
    <row r="58" spans="2:8" ht="15" customHeight="1" x14ac:dyDescent="0.2">
      <c r="B58" s="159" t="s">
        <v>218</v>
      </c>
      <c r="C58" s="194">
        <f>$O$13</f>
        <v>19.100000000000001</v>
      </c>
      <c r="D58" s="194">
        <f>$P$13</f>
        <v>73.754000000000005</v>
      </c>
      <c r="E58" s="154">
        <f>$Q$13</f>
        <v>18.510000000000002</v>
      </c>
      <c r="F58" s="194">
        <f>$R$13</f>
        <v>22.119</v>
      </c>
      <c r="G58" s="194">
        <f>$S$13</f>
        <v>49.212000000000003</v>
      </c>
      <c r="H58" s="160">
        <f>$T$13</f>
        <v>27.7</v>
      </c>
    </row>
    <row r="59" spans="2:8" ht="15" customHeight="1" x14ac:dyDescent="0.2">
      <c r="B59" s="159" t="s">
        <v>219</v>
      </c>
      <c r="C59" s="194">
        <f>$O$14</f>
        <v>8.2219999999999995</v>
      </c>
      <c r="D59" s="194">
        <f>$P$14</f>
        <v>44.189</v>
      </c>
      <c r="E59" s="154">
        <f>$Q$14</f>
        <v>20.73</v>
      </c>
      <c r="F59" s="194">
        <f>$R$14</f>
        <v>12.02</v>
      </c>
      <c r="G59" s="194">
        <f>$S$14</f>
        <v>22.216000000000001</v>
      </c>
      <c r="H59" s="160">
        <f>$T$14</f>
        <v>26.93</v>
      </c>
    </row>
    <row r="60" spans="2:8" ht="15" customHeight="1" x14ac:dyDescent="0.2">
      <c r="B60" s="159" t="s">
        <v>220</v>
      </c>
      <c r="C60" s="194">
        <f>$O$15</f>
        <v>3.6749999999999998</v>
      </c>
      <c r="D60" s="194">
        <f>$P$15</f>
        <v>22.831</v>
      </c>
      <c r="E60" s="154">
        <f>$Q$15</f>
        <v>22.62</v>
      </c>
      <c r="F60" s="194">
        <f>$R$15</f>
        <v>6.1909999999999998</v>
      </c>
      <c r="G60" s="194">
        <f>$S$15</f>
        <v>8.0570000000000004</v>
      </c>
      <c r="H60" s="160">
        <f>$T$15</f>
        <v>36.75</v>
      </c>
    </row>
    <row r="61" spans="2:8" ht="15" customHeight="1" x14ac:dyDescent="0.2">
      <c r="B61" s="159" t="s">
        <v>221</v>
      </c>
      <c r="C61" s="194">
        <f>$O$16</f>
        <v>4.8769999999999998</v>
      </c>
      <c r="D61" s="194">
        <f>$P$16</f>
        <v>22.92</v>
      </c>
      <c r="E61" s="154">
        <f>$Q$16</f>
        <v>21.36</v>
      </c>
      <c r="F61" s="194">
        <f>$R$16</f>
        <v>8.7119999999999997</v>
      </c>
      <c r="G61" s="194">
        <f>$S$16</f>
        <v>10.842000000000001</v>
      </c>
      <c r="H61" s="160">
        <f>$T$16</f>
        <v>31.88</v>
      </c>
    </row>
    <row r="62" spans="2:8" ht="15" customHeight="1" x14ac:dyDescent="0.2">
      <c r="B62" s="195" t="s">
        <v>80</v>
      </c>
      <c r="C62" s="196">
        <f>$O$17</f>
        <v>62.706000000000003</v>
      </c>
      <c r="D62" s="196">
        <f>$P$17</f>
        <v>220.10900000000001</v>
      </c>
      <c r="E62" s="197">
        <f>$Q$17</f>
        <v>16.22</v>
      </c>
      <c r="F62" s="196">
        <f>$R$17</f>
        <v>74.778000000000006</v>
      </c>
      <c r="G62" s="196">
        <f>$S$17</f>
        <v>136.70099999999999</v>
      </c>
      <c r="H62" s="198">
        <f>$T$17</f>
        <v>22.56</v>
      </c>
    </row>
  </sheetData>
  <mergeCells count="40">
    <mergeCell ref="C52:D52"/>
    <mergeCell ref="F52:G52"/>
    <mergeCell ref="B50:B52"/>
    <mergeCell ref="C50:E50"/>
    <mergeCell ref="F50:H50"/>
    <mergeCell ref="D51:E51"/>
    <mergeCell ref="G51:H51"/>
    <mergeCell ref="G36:H36"/>
    <mergeCell ref="D36:E36"/>
    <mergeCell ref="B35:B37"/>
    <mergeCell ref="F35:H35"/>
    <mergeCell ref="C35:E35"/>
    <mergeCell ref="F37:G37"/>
    <mergeCell ref="C37:D3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C7:D7"/>
    <mergeCell ref="F7:G7"/>
    <mergeCell ref="I7:J7"/>
    <mergeCell ref="L7:M7"/>
    <mergeCell ref="O7:P7"/>
    <mergeCell ref="J6:K6"/>
    <mergeCell ref="M6:N6"/>
    <mergeCell ref="P6:Q6"/>
    <mergeCell ref="R7:S7"/>
    <mergeCell ref="S6:T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186</v>
      </c>
      <c r="C3" t="s">
        <v>757</v>
      </c>
    </row>
    <row r="5" spans="2:6" ht="15" customHeight="1" x14ac:dyDescent="0.2">
      <c r="B5" s="880" t="s">
        <v>229</v>
      </c>
      <c r="C5" s="40" t="s">
        <v>78</v>
      </c>
      <c r="D5" s="835" t="s">
        <v>79</v>
      </c>
      <c r="E5" s="835"/>
      <c r="F5" s="41" t="s">
        <v>80</v>
      </c>
    </row>
    <row r="6" spans="2:6" ht="30" customHeight="1" x14ac:dyDescent="0.2">
      <c r="B6" s="881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Solent and South Downs</v>
      </c>
      <c r="C7" s="778"/>
      <c r="D7" s="778"/>
      <c r="E7" s="778"/>
      <c r="F7" s="778"/>
    </row>
    <row r="8" spans="2:6" ht="15" customHeight="1" x14ac:dyDescent="0.2">
      <c r="B8" s="42" t="s">
        <v>331</v>
      </c>
      <c r="C8" s="43">
        <f>'Section 9 chart data'!D15</f>
        <v>2248.4409999999998</v>
      </c>
      <c r="D8" s="44">
        <f>'Section 9 chart data'!J15</f>
        <v>4449.9650000000001</v>
      </c>
      <c r="E8" s="147">
        <f>'Section 9 chart data'!K15</f>
        <v>6.4</v>
      </c>
      <c r="F8" s="45">
        <f t="shared" ref="F8:F13" si="0">SUM(C8,D8)</f>
        <v>6698.4059999999999</v>
      </c>
    </row>
    <row r="9" spans="2:6" ht="15" customHeight="1" x14ac:dyDescent="0.2">
      <c r="B9" s="42" t="s">
        <v>222</v>
      </c>
      <c r="C9" s="43">
        <f>'Section 9 chart data'!D16</f>
        <v>2361.5619999999999</v>
      </c>
      <c r="D9" s="44">
        <f>'Section 9 chart data'!J16</f>
        <v>4146.527</v>
      </c>
      <c r="E9" s="147">
        <f>'Section 9 chart data'!K16</f>
        <v>6.69</v>
      </c>
      <c r="F9" s="45">
        <f t="shared" si="0"/>
        <v>6508.0889999999999</v>
      </c>
    </row>
    <row r="10" spans="2:6" ht="15" customHeight="1" x14ac:dyDescent="0.2">
      <c r="B10" s="42" t="s">
        <v>225</v>
      </c>
      <c r="C10" s="43">
        <f>'Section 9 chart data'!D17</f>
        <v>2476.241</v>
      </c>
      <c r="D10" s="44">
        <f>'Section 9 chart data'!J17</f>
        <v>3608.3620000000001</v>
      </c>
      <c r="E10" s="147">
        <f>'Section 9 chart data'!K17</f>
        <v>7.69</v>
      </c>
      <c r="F10" s="45">
        <f t="shared" si="0"/>
        <v>6084.6030000000001</v>
      </c>
    </row>
    <row r="11" spans="2:6" ht="15" customHeight="1" x14ac:dyDescent="0.2">
      <c r="B11" s="42" t="s">
        <v>226</v>
      </c>
      <c r="C11" s="43">
        <f>'Section 9 chart data'!D18</f>
        <v>2560.89</v>
      </c>
      <c r="D11" s="44">
        <f>'Section 9 chart data'!J18</f>
        <v>3171.3029999999999</v>
      </c>
      <c r="E11" s="147">
        <f>'Section 9 chart data'!K18</f>
        <v>8.98</v>
      </c>
      <c r="F11" s="45">
        <f t="shared" si="0"/>
        <v>5732.1929999999993</v>
      </c>
    </row>
    <row r="12" spans="2:6" ht="15" customHeight="1" x14ac:dyDescent="0.2">
      <c r="B12" s="42" t="s">
        <v>227</v>
      </c>
      <c r="C12" s="43">
        <f>'Section 9 chart data'!D19</f>
        <v>2609.424</v>
      </c>
      <c r="D12" s="44">
        <f>'Section 9 chart data'!J19</f>
        <v>2557.67</v>
      </c>
      <c r="E12" s="147">
        <f>'Section 9 chart data'!K19</f>
        <v>10.29</v>
      </c>
      <c r="F12" s="45">
        <f t="shared" si="0"/>
        <v>5167.0940000000001</v>
      </c>
    </row>
    <row r="13" spans="2:6" ht="15" customHeight="1" x14ac:dyDescent="0.2">
      <c r="B13" s="46" t="s">
        <v>228</v>
      </c>
      <c r="C13" s="47">
        <f>'Section 9 chart data'!D20</f>
        <v>2578.2370000000001</v>
      </c>
      <c r="D13" s="48">
        <f>'Section 9 chart data'!J20</f>
        <v>2398.7150000000001</v>
      </c>
      <c r="E13" s="148">
        <f>'Section 9 chart data'!K20</f>
        <v>10.62</v>
      </c>
      <c r="F13" s="49">
        <f t="shared" si="0"/>
        <v>4976.9520000000002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189</v>
      </c>
      <c r="C3" t="s">
        <v>758</v>
      </c>
    </row>
    <row r="5" spans="2:6" ht="15" customHeight="1" x14ac:dyDescent="0.2">
      <c r="B5" s="880" t="s">
        <v>229</v>
      </c>
      <c r="C5" s="40" t="s">
        <v>78</v>
      </c>
      <c r="D5" s="835" t="s">
        <v>79</v>
      </c>
      <c r="E5" s="835"/>
      <c r="F5" s="41" t="s">
        <v>80</v>
      </c>
    </row>
    <row r="6" spans="2:6" ht="30" customHeight="1" x14ac:dyDescent="0.2">
      <c r="B6" s="881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Solent and South Downs</v>
      </c>
      <c r="C7" s="778"/>
      <c r="D7" s="778"/>
      <c r="E7" s="778"/>
      <c r="F7" s="778"/>
    </row>
    <row r="8" spans="2:6" ht="15" customHeight="1" x14ac:dyDescent="0.2">
      <c r="B8" s="42" t="s">
        <v>331</v>
      </c>
      <c r="C8" s="43">
        <f>'Section 9 chart data'!D25</f>
        <v>80.144000000000005</v>
      </c>
      <c r="D8" s="44">
        <f>'Section 9 chart data'!J25</f>
        <v>161.35900000000001</v>
      </c>
      <c r="E8" s="147">
        <f>'Section 9 chart data'!K25</f>
        <v>6.53</v>
      </c>
      <c r="F8" s="45">
        <f t="shared" ref="F8:F13" si="0">SUM(C8,D8)</f>
        <v>241.50300000000001</v>
      </c>
    </row>
    <row r="9" spans="2:6" ht="15" customHeight="1" x14ac:dyDescent="0.2">
      <c r="B9" s="42" t="s">
        <v>222</v>
      </c>
      <c r="C9" s="43">
        <f>'Section 9 chart data'!D26</f>
        <v>78.751999999999995</v>
      </c>
      <c r="D9" s="44">
        <f>'Section 9 chart data'!J26</f>
        <v>151.95099999999999</v>
      </c>
      <c r="E9" s="147">
        <f>'Section 9 chart data'!K26</f>
        <v>7.4</v>
      </c>
      <c r="F9" s="45">
        <f t="shared" si="0"/>
        <v>230.70299999999997</v>
      </c>
    </row>
    <row r="10" spans="2:6" ht="15" customHeight="1" x14ac:dyDescent="0.2">
      <c r="B10" s="42" t="s">
        <v>225</v>
      </c>
      <c r="C10" s="43">
        <f>'Section 9 chart data'!D27</f>
        <v>73.320999999999998</v>
      </c>
      <c r="D10" s="44">
        <f>'Section 9 chart data'!J27</f>
        <v>126.947</v>
      </c>
      <c r="E10" s="147">
        <f>'Section 9 chart data'!K27</f>
        <v>8.89</v>
      </c>
      <c r="F10" s="45">
        <f t="shared" si="0"/>
        <v>200.268</v>
      </c>
    </row>
    <row r="11" spans="2:6" ht="15" customHeight="1" x14ac:dyDescent="0.2">
      <c r="B11" s="42" t="s">
        <v>226</v>
      </c>
      <c r="C11" s="43">
        <f>'Section 9 chart data'!D28</f>
        <v>71.260999999999996</v>
      </c>
      <c r="D11" s="44">
        <f>'Section 9 chart data'!J28</f>
        <v>112.708</v>
      </c>
      <c r="E11" s="147">
        <f>'Section 9 chart data'!K28</f>
        <v>9.68</v>
      </c>
      <c r="F11" s="45">
        <f t="shared" si="0"/>
        <v>183.96899999999999</v>
      </c>
    </row>
    <row r="12" spans="2:6" ht="15" customHeight="1" x14ac:dyDescent="0.2">
      <c r="B12" s="42" t="s">
        <v>227</v>
      </c>
      <c r="C12" s="43">
        <f>'Section 9 chart data'!D29</f>
        <v>69.628</v>
      </c>
      <c r="D12" s="44">
        <f>'Section 9 chart data'!J29</f>
        <v>100.345</v>
      </c>
      <c r="E12" s="147">
        <f>'Section 9 chart data'!K29</f>
        <v>10</v>
      </c>
      <c r="F12" s="45">
        <f t="shared" si="0"/>
        <v>169.97300000000001</v>
      </c>
    </row>
    <row r="13" spans="2:6" ht="15" customHeight="1" x14ac:dyDescent="0.2">
      <c r="B13" s="46" t="s">
        <v>228</v>
      </c>
      <c r="C13" s="47">
        <f>'Section 9 chart data'!D30</f>
        <v>67.481999999999999</v>
      </c>
      <c r="D13" s="48">
        <f>'Section 9 chart data'!J30</f>
        <v>104.46599999999999</v>
      </c>
      <c r="E13" s="148">
        <f>'Section 9 chart data'!K30</f>
        <v>9.26</v>
      </c>
      <c r="F13" s="49">
        <f t="shared" si="0"/>
        <v>171.94799999999998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495</v>
      </c>
    </row>
    <row r="5" spans="2:6" ht="15" customHeight="1" x14ac:dyDescent="0.2">
      <c r="B5" s="858" t="s">
        <v>229</v>
      </c>
      <c r="C5" s="40" t="s">
        <v>78</v>
      </c>
      <c r="D5" s="835" t="s">
        <v>79</v>
      </c>
      <c r="E5" s="835"/>
      <c r="F5" s="41" t="s">
        <v>80</v>
      </c>
    </row>
    <row r="6" spans="2:6" ht="30" customHeight="1" x14ac:dyDescent="0.2">
      <c r="B6" s="859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Solent and South Downs</v>
      </c>
      <c r="C7" s="136"/>
      <c r="D7" s="136"/>
      <c r="E7" s="136"/>
      <c r="F7" s="136"/>
    </row>
    <row r="8" spans="2:6" ht="15" customHeight="1" x14ac:dyDescent="0.2">
      <c r="B8" s="42" t="s">
        <v>331</v>
      </c>
      <c r="C8" s="137">
        <f>'Section 10 chart data'!D50</f>
        <v>45.831000000000003</v>
      </c>
      <c r="D8" s="138">
        <f>'Section 10 chart data'!J50</f>
        <v>215.75200000000001</v>
      </c>
      <c r="E8" s="695">
        <f>'Section 10 chart data'!K50</f>
        <v>13.41</v>
      </c>
      <c r="F8" s="139">
        <f>SUM(C8,D8)</f>
        <v>261.58300000000003</v>
      </c>
    </row>
    <row r="9" spans="2:6" ht="15" customHeight="1" x14ac:dyDescent="0.2">
      <c r="B9" s="42" t="s">
        <v>222</v>
      </c>
      <c r="C9" s="137">
        <f>'Section 10 chart data'!D51</f>
        <v>60.098999999999997</v>
      </c>
      <c r="D9" s="138">
        <f>'Section 10 chart data'!J51</f>
        <v>244.52500000000001</v>
      </c>
      <c r="E9" s="695">
        <f>'Section 10 chart data'!K51</f>
        <v>11.17</v>
      </c>
      <c r="F9" s="139">
        <f t="shared" ref="F9:F17" si="0">SUM(C9,D9)</f>
        <v>304.62400000000002</v>
      </c>
    </row>
    <row r="10" spans="2:6" ht="15" customHeight="1" x14ac:dyDescent="0.2">
      <c r="B10" s="42" t="s">
        <v>225</v>
      </c>
      <c r="C10" s="137">
        <f>'Section 10 chart data'!D52</f>
        <v>50.536000000000001</v>
      </c>
      <c r="D10" s="138">
        <f>'Section 10 chart data'!J52</f>
        <v>207.72200000000001</v>
      </c>
      <c r="E10" s="695">
        <f>'Section 10 chart data'!K52</f>
        <v>13.01</v>
      </c>
      <c r="F10" s="139">
        <f t="shared" si="0"/>
        <v>258.25800000000004</v>
      </c>
    </row>
    <row r="11" spans="2:6" ht="15" customHeight="1" x14ac:dyDescent="0.2">
      <c r="B11" s="42" t="s">
        <v>226</v>
      </c>
      <c r="C11" s="137">
        <f>'Section 10 chart data'!D53</f>
        <v>60.746000000000002</v>
      </c>
      <c r="D11" s="138">
        <f>'Section 10 chart data'!J53</f>
        <v>217.655</v>
      </c>
      <c r="E11" s="695">
        <f>'Section 10 chart data'!K53</f>
        <v>13.9</v>
      </c>
      <c r="F11" s="139">
        <f t="shared" si="0"/>
        <v>278.40100000000001</v>
      </c>
    </row>
    <row r="12" spans="2:6" ht="15" customHeight="1" x14ac:dyDescent="0.2">
      <c r="B12" s="42" t="s">
        <v>227</v>
      </c>
      <c r="C12" s="137">
        <f>'Section 10 chart data'!D54</f>
        <v>62.706000000000003</v>
      </c>
      <c r="D12" s="138">
        <f>'Section 10 chart data'!J54</f>
        <v>220.10900000000001</v>
      </c>
      <c r="E12" s="695">
        <f>'Section 10 chart data'!K54</f>
        <v>16.22</v>
      </c>
      <c r="F12" s="139">
        <f t="shared" si="0"/>
        <v>282.815</v>
      </c>
    </row>
    <row r="13" spans="2:6" ht="15" customHeight="1" x14ac:dyDescent="0.2">
      <c r="B13" s="42" t="s">
        <v>228</v>
      </c>
      <c r="C13" s="137">
        <f>'Section 10 chart data'!D55</f>
        <v>74.778000000000006</v>
      </c>
      <c r="D13" s="138">
        <f>'Section 10 chart data'!J55</f>
        <v>136.70099999999999</v>
      </c>
      <c r="E13" s="695">
        <f>'Section 10 chart data'!K55</f>
        <v>22.56</v>
      </c>
      <c r="F13" s="139">
        <f t="shared" si="0"/>
        <v>211.47899999999998</v>
      </c>
    </row>
    <row r="14" spans="2:6" ht="15" customHeight="1" x14ac:dyDescent="0.2">
      <c r="B14" s="42" t="s">
        <v>332</v>
      </c>
      <c r="C14" s="137">
        <f>'Section 10 chart data'!D56</f>
        <v>89.826999999999998</v>
      </c>
      <c r="D14" s="138">
        <f>'Section 10 chart data'!J56</f>
        <v>145.036</v>
      </c>
      <c r="E14" s="695">
        <f>'Section 10 chart data'!K56</f>
        <v>17.899999999999999</v>
      </c>
      <c r="F14" s="139">
        <f t="shared" si="0"/>
        <v>234.863</v>
      </c>
    </row>
    <row r="15" spans="2:6" ht="15" customHeight="1" x14ac:dyDescent="0.2">
      <c r="B15" s="42" t="s">
        <v>333</v>
      </c>
      <c r="C15" s="137">
        <f>'Section 10 chart data'!D57</f>
        <v>77.070999999999998</v>
      </c>
      <c r="D15" s="138">
        <f>'Section 10 chart data'!J57</f>
        <v>114.54</v>
      </c>
      <c r="E15" s="695">
        <f>'Section 10 chart data'!K57</f>
        <v>17.809999999999999</v>
      </c>
      <c r="F15" s="139">
        <f t="shared" si="0"/>
        <v>191.61099999999999</v>
      </c>
    </row>
    <row r="16" spans="2:6" ht="15" customHeight="1" x14ac:dyDescent="0.2">
      <c r="B16" s="42" t="s">
        <v>231</v>
      </c>
      <c r="C16" s="137">
        <f>'Section 10 chart data'!D58</f>
        <v>63.811999999999998</v>
      </c>
      <c r="D16" s="138">
        <f>'Section 10 chart data'!J58</f>
        <v>152.94</v>
      </c>
      <c r="E16" s="695">
        <f>'Section 10 chart data'!K58</f>
        <v>26.64</v>
      </c>
      <c r="F16" s="139">
        <f t="shared" si="0"/>
        <v>216.75200000000001</v>
      </c>
    </row>
    <row r="17" spans="2:6" ht="15" customHeight="1" x14ac:dyDescent="0.2">
      <c r="B17" s="46" t="s">
        <v>232</v>
      </c>
      <c r="C17" s="137">
        <f>'Section 10 chart data'!D59</f>
        <v>95.016999999999996</v>
      </c>
      <c r="D17" s="138">
        <f>'Section 10 chart data'!J59</f>
        <v>108.004</v>
      </c>
      <c r="E17" s="695">
        <f>'Section 10 chart data'!K59</f>
        <v>14.32</v>
      </c>
      <c r="F17" s="139">
        <f t="shared" si="0"/>
        <v>203.02100000000002</v>
      </c>
    </row>
    <row r="18" spans="2:6" ht="15" customHeight="1" x14ac:dyDescent="0.2">
      <c r="B18" s="46" t="s">
        <v>233</v>
      </c>
      <c r="C18" s="137">
        <f>'Section 10 chart data'!D60</f>
        <v>59.436999999999998</v>
      </c>
      <c r="D18" s="138">
        <f>'Section 10 chart data'!J60</f>
        <v>84.272000000000006</v>
      </c>
      <c r="E18" s="695">
        <f>'Section 10 chart data'!K60</f>
        <v>8.18</v>
      </c>
      <c r="F18" s="140">
        <f>SUM(C18,D18)</f>
        <v>143.709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193</v>
      </c>
      <c r="C3" t="s">
        <v>490</v>
      </c>
    </row>
    <row r="5" spans="2:35" ht="15" customHeight="1" x14ac:dyDescent="0.2">
      <c r="B5" s="860" t="s">
        <v>77</v>
      </c>
      <c r="C5" s="862" t="s">
        <v>331</v>
      </c>
      <c r="D5" s="862"/>
      <c r="E5" s="862"/>
      <c r="F5" s="862" t="s">
        <v>222</v>
      </c>
      <c r="G5" s="862"/>
      <c r="H5" s="862"/>
      <c r="I5" s="790" t="s">
        <v>225</v>
      </c>
      <c r="J5" s="792"/>
      <c r="K5" s="791"/>
      <c r="L5" s="790" t="s">
        <v>226</v>
      </c>
      <c r="M5" s="792"/>
      <c r="N5" s="791"/>
      <c r="O5" s="790" t="s">
        <v>227</v>
      </c>
      <c r="P5" s="792"/>
      <c r="Q5" s="791"/>
      <c r="R5" s="790" t="s">
        <v>228</v>
      </c>
      <c r="S5" s="792"/>
      <c r="T5" s="791"/>
      <c r="U5" s="790" t="s">
        <v>332</v>
      </c>
      <c r="V5" s="792"/>
      <c r="W5" s="791"/>
      <c r="X5" s="790" t="s">
        <v>333</v>
      </c>
      <c r="Y5" s="792"/>
      <c r="Z5" s="791"/>
      <c r="AA5" s="790" t="s">
        <v>231</v>
      </c>
      <c r="AB5" s="792"/>
      <c r="AC5" s="791"/>
      <c r="AD5" s="790" t="s">
        <v>232</v>
      </c>
      <c r="AE5" s="792"/>
      <c r="AF5" s="791"/>
      <c r="AG5" s="790" t="s">
        <v>233</v>
      </c>
      <c r="AH5" s="792"/>
      <c r="AI5" s="792"/>
    </row>
    <row r="6" spans="2:35" ht="15" customHeight="1" x14ac:dyDescent="0.2">
      <c r="B6" s="882"/>
      <c r="C6" s="129" t="s">
        <v>78</v>
      </c>
      <c r="D6" s="864" t="s">
        <v>79</v>
      </c>
      <c r="E6" s="864"/>
      <c r="F6" s="129" t="s">
        <v>78</v>
      </c>
      <c r="G6" s="864" t="s">
        <v>79</v>
      </c>
      <c r="H6" s="864"/>
      <c r="I6" s="129" t="s">
        <v>78</v>
      </c>
      <c r="J6" s="793" t="s">
        <v>79</v>
      </c>
      <c r="K6" s="794"/>
      <c r="L6" s="129" t="s">
        <v>78</v>
      </c>
      <c r="M6" s="793" t="s">
        <v>79</v>
      </c>
      <c r="N6" s="794"/>
      <c r="O6" s="129" t="s">
        <v>78</v>
      </c>
      <c r="P6" s="793" t="s">
        <v>79</v>
      </c>
      <c r="Q6" s="794"/>
      <c r="R6" s="129" t="s">
        <v>78</v>
      </c>
      <c r="S6" s="793" t="s">
        <v>79</v>
      </c>
      <c r="T6" s="794"/>
      <c r="U6" s="129" t="s">
        <v>78</v>
      </c>
      <c r="V6" s="793" t="s">
        <v>79</v>
      </c>
      <c r="W6" s="794"/>
      <c r="X6" s="129" t="s">
        <v>78</v>
      </c>
      <c r="Y6" s="793" t="s">
        <v>79</v>
      </c>
      <c r="Z6" s="794"/>
      <c r="AA6" s="129" t="s">
        <v>78</v>
      </c>
      <c r="AB6" s="793" t="s">
        <v>79</v>
      </c>
      <c r="AC6" s="794"/>
      <c r="AD6" s="129" t="s">
        <v>78</v>
      </c>
      <c r="AE6" s="793" t="s">
        <v>79</v>
      </c>
      <c r="AF6" s="794"/>
      <c r="AG6" s="129" t="s">
        <v>78</v>
      </c>
      <c r="AH6" s="793" t="s">
        <v>79</v>
      </c>
      <c r="AI6" s="795"/>
    </row>
    <row r="7" spans="2:35" ht="30" customHeight="1" x14ac:dyDescent="0.2">
      <c r="B7" s="882"/>
      <c r="C7" s="863" t="s">
        <v>325</v>
      </c>
      <c r="D7" s="863"/>
      <c r="E7" s="130" t="s">
        <v>82</v>
      </c>
      <c r="F7" s="863" t="s">
        <v>325</v>
      </c>
      <c r="G7" s="863"/>
      <c r="H7" s="130" t="s">
        <v>82</v>
      </c>
      <c r="I7" s="883" t="s">
        <v>325</v>
      </c>
      <c r="J7" s="884"/>
      <c r="K7" s="130" t="s">
        <v>82</v>
      </c>
      <c r="L7" s="883" t="s">
        <v>325</v>
      </c>
      <c r="M7" s="884"/>
      <c r="N7" s="130" t="s">
        <v>82</v>
      </c>
      <c r="O7" s="883" t="s">
        <v>325</v>
      </c>
      <c r="P7" s="884"/>
      <c r="Q7" s="130" t="s">
        <v>82</v>
      </c>
      <c r="R7" s="883" t="s">
        <v>325</v>
      </c>
      <c r="S7" s="884"/>
      <c r="T7" s="130" t="s">
        <v>82</v>
      </c>
      <c r="U7" s="883" t="s">
        <v>325</v>
      </c>
      <c r="V7" s="884"/>
      <c r="W7" s="130" t="s">
        <v>82</v>
      </c>
      <c r="X7" s="883" t="s">
        <v>325</v>
      </c>
      <c r="Y7" s="884"/>
      <c r="Z7" s="130" t="s">
        <v>82</v>
      </c>
      <c r="AA7" s="883" t="s">
        <v>325</v>
      </c>
      <c r="AB7" s="884"/>
      <c r="AC7" s="130" t="s">
        <v>82</v>
      </c>
      <c r="AD7" s="883" t="s">
        <v>325</v>
      </c>
      <c r="AE7" s="884"/>
      <c r="AF7" s="130" t="s">
        <v>82</v>
      </c>
      <c r="AG7" s="883" t="s">
        <v>325</v>
      </c>
      <c r="AH7" s="884"/>
      <c r="AI7" s="131" t="s">
        <v>82</v>
      </c>
    </row>
    <row r="8" spans="2:35" ht="15" customHeight="1" x14ac:dyDescent="0.2">
      <c r="B8" s="143" t="str">
        <f>Index!$B$4</f>
        <v>Solent and South Downs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4">
        <f>'Section 10 chart data'!$C$66</f>
        <v>45.831000000000003</v>
      </c>
      <c r="D9" s="324">
        <f>'Section 10 chart data'!$C$83</f>
        <v>215.75200000000001</v>
      </c>
      <c r="E9" s="699">
        <f>'Section 10 chart data'!$D$83</f>
        <v>13.41</v>
      </c>
      <c r="F9" s="324">
        <f>'Section 10 chart data'!$D$66</f>
        <v>60.098999999999997</v>
      </c>
      <c r="G9" s="324">
        <f>'Section 10 chart data'!$E$83</f>
        <v>244.52500000000001</v>
      </c>
      <c r="H9" s="699">
        <f>'Section 10 chart data'!$F$83</f>
        <v>11.17</v>
      </c>
      <c r="I9" s="324">
        <f>'Section 10 chart data'!$E$66</f>
        <v>50.536000000000001</v>
      </c>
      <c r="J9" s="324">
        <f>'Section 10 chart data'!$G$83</f>
        <v>207.72200000000001</v>
      </c>
      <c r="K9" s="699">
        <f>'Section 10 chart data'!$H$83</f>
        <v>13.01</v>
      </c>
      <c r="L9" s="324">
        <f>'Section 10 chart data'!$F$66</f>
        <v>60.746000000000002</v>
      </c>
      <c r="M9" s="324">
        <f>'Section 10 chart data'!$I$83</f>
        <v>217.655</v>
      </c>
      <c r="N9" s="699">
        <f>'Section 10 chart data'!$J$83</f>
        <v>13.9</v>
      </c>
      <c r="O9" s="324">
        <f>'Section 10 chart data'!$G$66</f>
        <v>62.706000000000003</v>
      </c>
      <c r="P9" s="324">
        <f>'Section 10 chart data'!$K$83</f>
        <v>220.10900000000001</v>
      </c>
      <c r="Q9" s="699">
        <f>'Section 10 chart data'!$L$83</f>
        <v>16.22</v>
      </c>
      <c r="R9" s="324">
        <f>'Section 10 chart data'!$H$66</f>
        <v>74.778000000000006</v>
      </c>
      <c r="S9" s="324">
        <f>'Section 10 chart data'!$M$83</f>
        <v>136.70099999999999</v>
      </c>
      <c r="T9" s="699">
        <f>'Section 10 chart data'!$N$83</f>
        <v>22.56</v>
      </c>
      <c r="U9" s="324">
        <f>'Section 10 chart data'!$I$66</f>
        <v>89.826999999999998</v>
      </c>
      <c r="V9" s="324">
        <f>'Section 10 chart data'!$O$83</f>
        <v>145.036</v>
      </c>
      <c r="W9" s="699">
        <f>'Section 10 chart data'!$P$83</f>
        <v>17.899999999999999</v>
      </c>
      <c r="X9" s="324">
        <f>'Section 10 chart data'!$J$66</f>
        <v>77.070999999999998</v>
      </c>
      <c r="Y9" s="324">
        <f>'Section 10 chart data'!$Q$83</f>
        <v>114.54</v>
      </c>
      <c r="Z9" s="699">
        <f>'Section 10 chart data'!$R$83</f>
        <v>17.809999999999999</v>
      </c>
      <c r="AA9" s="324">
        <f>'Section 10 chart data'!$K$66</f>
        <v>63.811999999999998</v>
      </c>
      <c r="AB9" s="324">
        <f>'Section 10 chart data'!$S$83</f>
        <v>152.94</v>
      </c>
      <c r="AC9" s="699">
        <f>'Section 10 chart data'!$T$83</f>
        <v>26.64</v>
      </c>
      <c r="AD9" s="324">
        <f>'Section 10 chart data'!$L$66</f>
        <v>95.016999999999996</v>
      </c>
      <c r="AE9" s="324">
        <f>'Section 10 chart data'!$U$83</f>
        <v>108.004</v>
      </c>
      <c r="AF9" s="699">
        <f>'Section 10 chart data'!$V$83</f>
        <v>14.32</v>
      </c>
      <c r="AG9" s="324">
        <f>'Section 10 chart data'!$M$66</f>
        <v>59.436999999999998</v>
      </c>
      <c r="AH9" s="324">
        <f>'Section 10 chart data'!$W$83</f>
        <v>84.272000000000006</v>
      </c>
      <c r="AI9" s="702">
        <f>'Section 10 chart data'!$X$83</f>
        <v>8.18</v>
      </c>
    </row>
    <row r="10" spans="2:35" ht="15" customHeight="1" x14ac:dyDescent="0.2">
      <c r="B10" s="159" t="s">
        <v>84</v>
      </c>
      <c r="C10" s="325">
        <f>'Section 10 chart data'!$C$67</f>
        <v>0.39</v>
      </c>
      <c r="D10" s="325">
        <f>'Section 10 chart data'!$C$84</f>
        <v>1.2749999999999999</v>
      </c>
      <c r="E10" s="700">
        <f>'Section 10 chart data'!$D$84</f>
        <v>69.900000000000006</v>
      </c>
      <c r="F10" s="325">
        <f>'Section 10 chart data'!$D$67</f>
        <v>0.51100000000000001</v>
      </c>
      <c r="G10" s="325">
        <f>'Section 10 chart data'!$E$84</f>
        <v>2.7370000000000001</v>
      </c>
      <c r="H10" s="700">
        <f>'Section 10 chart data'!$F$84</f>
        <v>62.6</v>
      </c>
      <c r="I10" s="325">
        <f>'Section 10 chart data'!$E$67</f>
        <v>0.35799999999999998</v>
      </c>
      <c r="J10" s="325">
        <f>'Section 10 chart data'!$G$84</f>
        <v>0.81899999999999995</v>
      </c>
      <c r="K10" s="700">
        <f>'Section 10 chart data'!$H$84</f>
        <v>84.61</v>
      </c>
      <c r="L10" s="325">
        <f>'Section 10 chart data'!$F$67</f>
        <v>0.39400000000000002</v>
      </c>
      <c r="M10" s="325">
        <f>'Section 10 chart data'!$I$84</f>
        <v>2.48</v>
      </c>
      <c r="N10" s="700">
        <f>'Section 10 chart data'!$J$84</f>
        <v>94.92</v>
      </c>
      <c r="O10" s="325">
        <f>'Section 10 chart data'!$G$67</f>
        <v>1.617</v>
      </c>
      <c r="P10" s="325">
        <f>'Section 10 chart data'!$K$84</f>
        <v>2.48</v>
      </c>
      <c r="Q10" s="700">
        <f>'Section 10 chart data'!$L$84</f>
        <v>43.3</v>
      </c>
      <c r="R10" s="325">
        <f>'Section 10 chart data'!$H$67</f>
        <v>1.7170000000000001</v>
      </c>
      <c r="S10" s="325">
        <f>'Section 10 chart data'!$M$84</f>
        <v>2.5790000000000002</v>
      </c>
      <c r="T10" s="700">
        <f>'Section 10 chart data'!$N$84</f>
        <v>33.03</v>
      </c>
      <c r="U10" s="325">
        <f>'Section 10 chart data'!$I$67</f>
        <v>2.6869999999999998</v>
      </c>
      <c r="V10" s="325">
        <f>'Section 10 chart data'!$O$84</f>
        <v>3.1789999999999998</v>
      </c>
      <c r="W10" s="700">
        <f>'Section 10 chart data'!$P$84</f>
        <v>20.63</v>
      </c>
      <c r="X10" s="325">
        <f>'Section 10 chart data'!$J$67</f>
        <v>2.1560000000000001</v>
      </c>
      <c r="Y10" s="325">
        <f>'Section 10 chart data'!$Q$84</f>
        <v>4.3730000000000002</v>
      </c>
      <c r="Z10" s="700">
        <f>'Section 10 chart data'!$R$84</f>
        <v>16.91</v>
      </c>
      <c r="AA10" s="325">
        <f>'Section 10 chart data'!$K$67</f>
        <v>2.1360000000000001</v>
      </c>
      <c r="AB10" s="325">
        <f>'Section 10 chart data'!$S$84</f>
        <v>6.327</v>
      </c>
      <c r="AC10" s="700">
        <f>'Section 10 chart data'!$T$84</f>
        <v>14.75</v>
      </c>
      <c r="AD10" s="325">
        <f>'Section 10 chart data'!$L$67</f>
        <v>2.1280000000000001</v>
      </c>
      <c r="AE10" s="325">
        <f>'Section 10 chart data'!$U$84</f>
        <v>7.05</v>
      </c>
      <c r="AF10" s="700">
        <f>'Section 10 chart data'!$V$84</f>
        <v>15.47</v>
      </c>
      <c r="AG10" s="325">
        <f>'Section 10 chart data'!$M$67</f>
        <v>1.95</v>
      </c>
      <c r="AH10" s="325">
        <f>'Section 10 chart data'!$W$84</f>
        <v>7.25</v>
      </c>
      <c r="AI10" s="703">
        <f>'Section 10 chart data'!$X$84</f>
        <v>14.67</v>
      </c>
    </row>
    <row r="11" spans="2:35" ht="15" customHeight="1" x14ac:dyDescent="0.2">
      <c r="B11" s="159" t="s">
        <v>85</v>
      </c>
      <c r="C11" s="325">
        <f>'Section 10 chart data'!$C$68</f>
        <v>11.714</v>
      </c>
      <c r="D11" s="325">
        <f>'Section 10 chart data'!$C$85</f>
        <v>41.97</v>
      </c>
      <c r="E11" s="700">
        <f>'Section 10 chart data'!$D$85</f>
        <v>24.79</v>
      </c>
      <c r="F11" s="325">
        <f>'Section 10 chart data'!$D$68</f>
        <v>13.206</v>
      </c>
      <c r="G11" s="325">
        <f>'Section 10 chart data'!$E$85</f>
        <v>78.222999999999999</v>
      </c>
      <c r="H11" s="700">
        <f>'Section 10 chart data'!$F$85</f>
        <v>25.25</v>
      </c>
      <c r="I11" s="325">
        <f>'Section 10 chart data'!$E$68</f>
        <v>7.7839999999999998</v>
      </c>
      <c r="J11" s="325">
        <f>'Section 10 chart data'!$G$85</f>
        <v>60.243000000000002</v>
      </c>
      <c r="K11" s="700">
        <f>'Section 10 chart data'!$H$85</f>
        <v>29.11</v>
      </c>
      <c r="L11" s="325">
        <f>'Section 10 chart data'!$F$68</f>
        <v>14.166</v>
      </c>
      <c r="M11" s="325">
        <f>'Section 10 chart data'!$I$85</f>
        <v>41.335999999999999</v>
      </c>
      <c r="N11" s="700">
        <f>'Section 10 chart data'!$J$85</f>
        <v>22.52</v>
      </c>
      <c r="O11" s="325">
        <f>'Section 10 chart data'!$G$68</f>
        <v>10.726000000000001</v>
      </c>
      <c r="P11" s="325">
        <f>'Section 10 chart data'!$K$85</f>
        <v>78.712000000000003</v>
      </c>
      <c r="Q11" s="700">
        <f>'Section 10 chart data'!$L$85</f>
        <v>23.99</v>
      </c>
      <c r="R11" s="325">
        <f>'Section 10 chart data'!$H$68</f>
        <v>18.324000000000002</v>
      </c>
      <c r="S11" s="325">
        <f>'Section 10 chart data'!$M$85</f>
        <v>32.29</v>
      </c>
      <c r="T11" s="700">
        <f>'Section 10 chart data'!$N$85</f>
        <v>53.06</v>
      </c>
      <c r="U11" s="325">
        <f>'Section 10 chart data'!$I$68</f>
        <v>16.959</v>
      </c>
      <c r="V11" s="325">
        <f>'Section 10 chart data'!$O$85</f>
        <v>34.484999999999999</v>
      </c>
      <c r="W11" s="700">
        <f>'Section 10 chart data'!$P$85</f>
        <v>43.2</v>
      </c>
      <c r="X11" s="325">
        <f>'Section 10 chart data'!$J$68</f>
        <v>12.651</v>
      </c>
      <c r="Y11" s="325">
        <f>'Section 10 chart data'!$Q$85</f>
        <v>37.22</v>
      </c>
      <c r="Z11" s="700">
        <f>'Section 10 chart data'!$R$85</f>
        <v>45.52</v>
      </c>
      <c r="AA11" s="325">
        <f>'Section 10 chart data'!$K$68</f>
        <v>14.244</v>
      </c>
      <c r="AB11" s="325">
        <f>'Section 10 chart data'!$S$85</f>
        <v>17.699000000000002</v>
      </c>
      <c r="AC11" s="700">
        <f>'Section 10 chart data'!$T$85</f>
        <v>16.649999999999999</v>
      </c>
      <c r="AD11" s="325">
        <f>'Section 10 chart data'!$L$68</f>
        <v>22.241</v>
      </c>
      <c r="AE11" s="325">
        <f>'Section 10 chart data'!$U$85</f>
        <v>34.65</v>
      </c>
      <c r="AF11" s="700">
        <f>'Section 10 chart data'!$V$85</f>
        <v>38.659999999999997</v>
      </c>
      <c r="AG11" s="325">
        <f>'Section 10 chart data'!$M$68</f>
        <v>13.724</v>
      </c>
      <c r="AH11" s="325">
        <f>'Section 10 chart data'!$W$85</f>
        <v>18.213999999999999</v>
      </c>
      <c r="AI11" s="703">
        <f>'Section 10 chart data'!$X$85</f>
        <v>14.07</v>
      </c>
    </row>
    <row r="12" spans="2:35" ht="15" customHeight="1" x14ac:dyDescent="0.2">
      <c r="B12" s="159" t="s">
        <v>86</v>
      </c>
      <c r="C12" s="325">
        <f>'Section 10 chart data'!$C$69</f>
        <v>16.315000000000001</v>
      </c>
      <c r="D12" s="325">
        <f>'Section 10 chart data'!$C$86</f>
        <v>21.495000000000001</v>
      </c>
      <c r="E12" s="700">
        <f>'Section 10 chart data'!$D$86</f>
        <v>49.86</v>
      </c>
      <c r="F12" s="325">
        <f>'Section 10 chart data'!$D$69</f>
        <v>23.414000000000001</v>
      </c>
      <c r="G12" s="325">
        <f>'Section 10 chart data'!$E$86</f>
        <v>32.725000000000001</v>
      </c>
      <c r="H12" s="700">
        <f>'Section 10 chart data'!$F$86</f>
        <v>51.7</v>
      </c>
      <c r="I12" s="325">
        <f>'Section 10 chart data'!$E$69</f>
        <v>26.350999999999999</v>
      </c>
      <c r="J12" s="325">
        <f>'Section 10 chart data'!$G$86</f>
        <v>20.879000000000001</v>
      </c>
      <c r="K12" s="700">
        <f>'Section 10 chart data'!$H$86</f>
        <v>56.81</v>
      </c>
      <c r="L12" s="325">
        <f>'Section 10 chart data'!$F$69</f>
        <v>21.148</v>
      </c>
      <c r="M12" s="325">
        <f>'Section 10 chart data'!$I$86</f>
        <v>9.8010000000000002</v>
      </c>
      <c r="N12" s="700">
        <f>'Section 10 chart data'!$J$86</f>
        <v>38.29</v>
      </c>
      <c r="O12" s="325">
        <f>'Section 10 chart data'!$G$69</f>
        <v>26.715</v>
      </c>
      <c r="P12" s="325">
        <f>'Section 10 chart data'!$K$86</f>
        <v>3.0009999999999999</v>
      </c>
      <c r="Q12" s="700">
        <f>'Section 10 chart data'!$L$86</f>
        <v>56.47</v>
      </c>
      <c r="R12" s="325">
        <f>'Section 10 chart data'!$H$69</f>
        <v>25.92</v>
      </c>
      <c r="S12" s="325">
        <f>'Section 10 chart data'!$M$86</f>
        <v>40.24</v>
      </c>
      <c r="T12" s="700">
        <f>'Section 10 chart data'!$N$86</f>
        <v>59.37</v>
      </c>
      <c r="U12" s="325">
        <f>'Section 10 chart data'!$I$69</f>
        <v>37.564999999999998</v>
      </c>
      <c r="V12" s="325">
        <f>'Section 10 chart data'!$O$86</f>
        <v>11.359</v>
      </c>
      <c r="W12" s="700">
        <f>'Section 10 chart data'!$P$86</f>
        <v>61.77</v>
      </c>
      <c r="X12" s="325">
        <f>'Section 10 chart data'!$J$69</f>
        <v>28.948</v>
      </c>
      <c r="Y12" s="325">
        <f>'Section 10 chart data'!$Q$86</f>
        <v>0.2</v>
      </c>
      <c r="Z12" s="700">
        <f>'Section 10 chart data'!$R$86</f>
        <v>34.270000000000003</v>
      </c>
      <c r="AA12" s="325">
        <f>'Section 10 chart data'!$K$69</f>
        <v>17.532</v>
      </c>
      <c r="AB12" s="325">
        <f>'Section 10 chart data'!$S$86</f>
        <v>0.33400000000000002</v>
      </c>
      <c r="AC12" s="700">
        <f>'Section 10 chart data'!$T$86</f>
        <v>37.57</v>
      </c>
      <c r="AD12" s="325">
        <f>'Section 10 chart data'!$L$69</f>
        <v>17.803000000000001</v>
      </c>
      <c r="AE12" s="325">
        <f>'Section 10 chart data'!$U$86</f>
        <v>0.20699999999999999</v>
      </c>
      <c r="AF12" s="700">
        <f>'Section 10 chart data'!$V$86</f>
        <v>33.71</v>
      </c>
      <c r="AG12" s="325">
        <f>'Section 10 chart data'!$M$69</f>
        <v>14.044</v>
      </c>
      <c r="AH12" s="325">
        <f>'Section 10 chart data'!$W$86</f>
        <v>0.27300000000000002</v>
      </c>
      <c r="AI12" s="703">
        <f>'Section 10 chart data'!$X$86</f>
        <v>29.96</v>
      </c>
    </row>
    <row r="13" spans="2:35" ht="15" customHeight="1" x14ac:dyDescent="0.2">
      <c r="B13" s="159" t="s">
        <v>87</v>
      </c>
      <c r="C13" s="325">
        <f>'Section 10 chart data'!$C$70</f>
        <v>2.8109999999999999</v>
      </c>
      <c r="D13" s="325">
        <f>'Section 10 chart data'!$C$87</f>
        <v>24.484999999999999</v>
      </c>
      <c r="E13" s="700">
        <f>'Section 10 chart data'!$D$87</f>
        <v>23.69</v>
      </c>
      <c r="F13" s="325">
        <f>'Section 10 chart data'!$D$70</f>
        <v>5.5759999999999996</v>
      </c>
      <c r="G13" s="325">
        <f>'Section 10 chart data'!$E$87</f>
        <v>30.352</v>
      </c>
      <c r="H13" s="700">
        <f>'Section 10 chart data'!$F$87</f>
        <v>22.1</v>
      </c>
      <c r="I13" s="325">
        <f>'Section 10 chart data'!$E$70</f>
        <v>2.673</v>
      </c>
      <c r="J13" s="325">
        <f>'Section 10 chart data'!$G$87</f>
        <v>21.350999999999999</v>
      </c>
      <c r="K13" s="700">
        <f>'Section 10 chart data'!$H$87</f>
        <v>28.12</v>
      </c>
      <c r="L13" s="325">
        <f>'Section 10 chart data'!$F$70</f>
        <v>5.4189999999999996</v>
      </c>
      <c r="M13" s="325">
        <f>'Section 10 chart data'!$I$87</f>
        <v>59.582999999999998</v>
      </c>
      <c r="N13" s="700">
        <f>'Section 10 chart data'!$J$87</f>
        <v>36.61</v>
      </c>
      <c r="O13" s="325">
        <f>'Section 10 chart data'!$G$70</f>
        <v>4.3959999999999999</v>
      </c>
      <c r="P13" s="325">
        <f>'Section 10 chart data'!$K$87</f>
        <v>47.546999999999997</v>
      </c>
      <c r="Q13" s="700">
        <f>'Section 10 chart data'!$L$87</f>
        <v>34.020000000000003</v>
      </c>
      <c r="R13" s="325">
        <f>'Section 10 chart data'!$H$70</f>
        <v>5.032</v>
      </c>
      <c r="S13" s="325">
        <f>'Section 10 chart data'!$M$87</f>
        <v>12.324999999999999</v>
      </c>
      <c r="T13" s="700">
        <f>'Section 10 chart data'!$N$87</f>
        <v>33.74</v>
      </c>
      <c r="U13" s="325">
        <f>'Section 10 chart data'!$I$70</f>
        <v>3.4990000000000001</v>
      </c>
      <c r="V13" s="325">
        <f>'Section 10 chart data'!$O$87</f>
        <v>45.418999999999997</v>
      </c>
      <c r="W13" s="700">
        <f>'Section 10 chart data'!$P$87</f>
        <v>38.479999999999997</v>
      </c>
      <c r="X13" s="325">
        <f>'Section 10 chart data'!$J$70</f>
        <v>5.984</v>
      </c>
      <c r="Y13" s="325">
        <f>'Section 10 chart data'!$Q$87</f>
        <v>13.65</v>
      </c>
      <c r="Z13" s="700">
        <f>'Section 10 chart data'!$R$87</f>
        <v>39.47</v>
      </c>
      <c r="AA13" s="325">
        <f>'Section 10 chart data'!$K$70</f>
        <v>4.3860000000000001</v>
      </c>
      <c r="AB13" s="325">
        <f>'Section 10 chart data'!$S$87</f>
        <v>76.658000000000001</v>
      </c>
      <c r="AC13" s="700">
        <f>'Section 10 chart data'!$T$87</f>
        <v>52.86</v>
      </c>
      <c r="AD13" s="325">
        <f>'Section 10 chart data'!$L$70</f>
        <v>12.385</v>
      </c>
      <c r="AE13" s="325">
        <f>'Section 10 chart data'!$U$87</f>
        <v>10.914</v>
      </c>
      <c r="AF13" s="700">
        <f>'Section 10 chart data'!$V$87</f>
        <v>22.25</v>
      </c>
      <c r="AG13" s="325">
        <f>'Section 10 chart data'!$M$70</f>
        <v>5.149</v>
      </c>
      <c r="AH13" s="325">
        <f>'Section 10 chart data'!$W$87</f>
        <v>17.279</v>
      </c>
      <c r="AI13" s="703">
        <f>'Section 10 chart data'!$X$87</f>
        <v>29.56</v>
      </c>
    </row>
    <row r="14" spans="2:35" ht="15" customHeight="1" x14ac:dyDescent="0.2">
      <c r="B14" s="159" t="s">
        <v>88</v>
      </c>
      <c r="C14" s="325">
        <f>'Section 10 chart data'!$C$71</f>
        <v>1.3089999999999999</v>
      </c>
      <c r="D14" s="325">
        <f>'Section 10 chart data'!$C$88</f>
        <v>27.007999999999999</v>
      </c>
      <c r="E14" s="700">
        <f>'Section 10 chart data'!$D$88</f>
        <v>23.4</v>
      </c>
      <c r="F14" s="325">
        <f>'Section 10 chart data'!$D$71</f>
        <v>2.3039999999999998</v>
      </c>
      <c r="G14" s="325">
        <f>'Section 10 chart data'!$E$88</f>
        <v>38.594999999999999</v>
      </c>
      <c r="H14" s="700">
        <f>'Section 10 chart data'!$F$88</f>
        <v>30.05</v>
      </c>
      <c r="I14" s="325">
        <f>'Section 10 chart data'!$E$71</f>
        <v>1.802</v>
      </c>
      <c r="J14" s="325">
        <f>'Section 10 chart data'!$G$88</f>
        <v>25.042000000000002</v>
      </c>
      <c r="K14" s="700">
        <f>'Section 10 chart data'!$H$88</f>
        <v>22.66</v>
      </c>
      <c r="L14" s="325">
        <f>'Section 10 chart data'!$F$71</f>
        <v>1.643</v>
      </c>
      <c r="M14" s="325">
        <f>'Section 10 chart data'!$I$88</f>
        <v>25.006</v>
      </c>
      <c r="N14" s="700">
        <f>'Section 10 chart data'!$J$88</f>
        <v>32.25</v>
      </c>
      <c r="O14" s="325">
        <f>'Section 10 chart data'!$G$71</f>
        <v>1.851</v>
      </c>
      <c r="P14" s="325">
        <f>'Section 10 chart data'!$K$88</f>
        <v>13.156000000000001</v>
      </c>
      <c r="Q14" s="700">
        <f>'Section 10 chart data'!$L$88</f>
        <v>24.13</v>
      </c>
      <c r="R14" s="325">
        <f>'Section 10 chart data'!$H$71</f>
        <v>2.5030000000000001</v>
      </c>
      <c r="S14" s="325">
        <f>'Section 10 chart data'!$M$88</f>
        <v>9.4979999999999993</v>
      </c>
      <c r="T14" s="700">
        <f>'Section 10 chart data'!$N$88</f>
        <v>29.48</v>
      </c>
      <c r="U14" s="325">
        <f>'Section 10 chart data'!$I$71</f>
        <v>5.3810000000000002</v>
      </c>
      <c r="V14" s="325">
        <f>'Section 10 chart data'!$O$88</f>
        <v>6.165</v>
      </c>
      <c r="W14" s="700">
        <f>'Section 10 chart data'!$P$88</f>
        <v>28.03</v>
      </c>
      <c r="X14" s="325">
        <f>'Section 10 chart data'!$J$71</f>
        <v>3.923</v>
      </c>
      <c r="Y14" s="325">
        <f>'Section 10 chart data'!$Q$88</f>
        <v>6.39</v>
      </c>
      <c r="Z14" s="700">
        <f>'Section 10 chart data'!$R$88</f>
        <v>26.34</v>
      </c>
      <c r="AA14" s="325">
        <f>'Section 10 chart data'!$K$71</f>
        <v>2.0569999999999999</v>
      </c>
      <c r="AB14" s="325">
        <f>'Section 10 chart data'!$S$88</f>
        <v>6.2030000000000003</v>
      </c>
      <c r="AC14" s="700">
        <f>'Section 10 chart data'!$T$88</f>
        <v>25.49</v>
      </c>
      <c r="AD14" s="325">
        <f>'Section 10 chart data'!$L$71</f>
        <v>2.4430000000000001</v>
      </c>
      <c r="AE14" s="325">
        <f>'Section 10 chart data'!$U$88</f>
        <v>6.7789999999999999</v>
      </c>
      <c r="AF14" s="700">
        <f>'Section 10 chart data'!$V$88</f>
        <v>24.06</v>
      </c>
      <c r="AG14" s="325">
        <f>'Section 10 chart data'!$M$71</f>
        <v>1.8879999999999999</v>
      </c>
      <c r="AH14" s="325">
        <f>'Section 10 chart data'!$W$88</f>
        <v>3.8479999999999999</v>
      </c>
      <c r="AI14" s="703">
        <f>'Section 10 chart data'!$X$88</f>
        <v>26.23</v>
      </c>
    </row>
    <row r="15" spans="2:35" ht="15" customHeight="1" x14ac:dyDescent="0.2">
      <c r="B15" s="159" t="s">
        <v>89</v>
      </c>
      <c r="C15" s="325">
        <f>'Section 10 chart data'!$C$72</f>
        <v>7.1840000000000002</v>
      </c>
      <c r="D15" s="325">
        <f>'Section 10 chart data'!$C$89</f>
        <v>44.936</v>
      </c>
      <c r="E15" s="700">
        <f>'Section 10 chart data'!$D$89</f>
        <v>30.92</v>
      </c>
      <c r="F15" s="325">
        <f>'Section 10 chart data'!$D$72</f>
        <v>7.891</v>
      </c>
      <c r="G15" s="325">
        <f>'Section 10 chart data'!$E$89</f>
        <v>25.155000000000001</v>
      </c>
      <c r="H15" s="700">
        <f>'Section 10 chart data'!$F$89</f>
        <v>21.2</v>
      </c>
      <c r="I15" s="325">
        <f>'Section 10 chart data'!$E$72</f>
        <v>5.6870000000000003</v>
      </c>
      <c r="J15" s="325">
        <f>'Section 10 chart data'!$G$89</f>
        <v>45.006999999999998</v>
      </c>
      <c r="K15" s="700">
        <f>'Section 10 chart data'!$H$89</f>
        <v>35.590000000000003</v>
      </c>
      <c r="L15" s="325">
        <f>'Section 10 chart data'!$F$72</f>
        <v>10.993</v>
      </c>
      <c r="M15" s="325">
        <f>'Section 10 chart data'!$I$89</f>
        <v>34.773000000000003</v>
      </c>
      <c r="N15" s="700">
        <f>'Section 10 chart data'!$J$89</f>
        <v>41.63</v>
      </c>
      <c r="O15" s="325">
        <f>'Section 10 chart data'!$G$72</f>
        <v>11.406000000000001</v>
      </c>
      <c r="P15" s="325">
        <f>'Section 10 chart data'!$K$89</f>
        <v>18.963000000000001</v>
      </c>
      <c r="Q15" s="700">
        <f>'Section 10 chart data'!$L$89</f>
        <v>23.61</v>
      </c>
      <c r="R15" s="325">
        <f>'Section 10 chart data'!$H$72</f>
        <v>13.864000000000001</v>
      </c>
      <c r="S15" s="325">
        <f>'Section 10 chart data'!$M$89</f>
        <v>25.422999999999998</v>
      </c>
      <c r="T15" s="700">
        <f>'Section 10 chart data'!$N$89</f>
        <v>38.700000000000003</v>
      </c>
      <c r="U15" s="325">
        <f>'Section 10 chart data'!$I$72</f>
        <v>13.1</v>
      </c>
      <c r="V15" s="325">
        <f>'Section 10 chart data'!$O$89</f>
        <v>28.248999999999999</v>
      </c>
      <c r="W15" s="700">
        <f>'Section 10 chart data'!$P$89</f>
        <v>44.76</v>
      </c>
      <c r="X15" s="325">
        <f>'Section 10 chart data'!$J$72</f>
        <v>12.856999999999999</v>
      </c>
      <c r="Y15" s="325">
        <f>'Section 10 chart data'!$Q$89</f>
        <v>14.128</v>
      </c>
      <c r="Z15" s="700">
        <f>'Section 10 chart data'!$R$89</f>
        <v>19.45</v>
      </c>
      <c r="AA15" s="325">
        <f>'Section 10 chart data'!$K$72</f>
        <v>13.929</v>
      </c>
      <c r="AB15" s="325">
        <f>'Section 10 chart data'!$S$89</f>
        <v>23.411000000000001</v>
      </c>
      <c r="AC15" s="700">
        <f>'Section 10 chart data'!$T$89</f>
        <v>28.7</v>
      </c>
      <c r="AD15" s="325">
        <f>'Section 10 chart data'!$L$72</f>
        <v>16.831</v>
      </c>
      <c r="AE15" s="325">
        <f>'Section 10 chart data'!$U$89</f>
        <v>19.044</v>
      </c>
      <c r="AF15" s="700">
        <f>'Section 10 chart data'!$V$89</f>
        <v>18.489999999999998</v>
      </c>
      <c r="AG15" s="325">
        <f>'Section 10 chart data'!$M$72</f>
        <v>14.581</v>
      </c>
      <c r="AH15" s="325">
        <f>'Section 10 chart data'!$W$89</f>
        <v>15.159000000000001</v>
      </c>
      <c r="AI15" s="703">
        <f>'Section 10 chart data'!$X$89</f>
        <v>16.39</v>
      </c>
    </row>
    <row r="16" spans="2:35" ht="15" customHeight="1" x14ac:dyDescent="0.2">
      <c r="B16" s="159" t="s">
        <v>90</v>
      </c>
      <c r="C16" s="325">
        <f>'Section 10 chart data'!$C$73</f>
        <v>0.13</v>
      </c>
      <c r="D16" s="325">
        <f>'Section 10 chart data'!$C$90</f>
        <v>0.23400000000000001</v>
      </c>
      <c r="E16" s="700">
        <f>'Section 10 chart data'!$D$90</f>
        <v>100.55</v>
      </c>
      <c r="F16" s="325">
        <f>'Section 10 chart data'!$D$73</f>
        <v>0.09</v>
      </c>
      <c r="G16" s="325">
        <f>'Section 10 chart data'!$E$90</f>
        <v>0</v>
      </c>
      <c r="H16" s="700">
        <f>'Section 10 chart data'!$F$90</f>
        <v>0</v>
      </c>
      <c r="I16" s="325">
        <f>'Section 10 chart data'!$E$73</f>
        <v>8.5000000000000006E-2</v>
      </c>
      <c r="J16" s="325">
        <f>'Section 10 chart data'!$G$90</f>
        <v>3.3530000000000002</v>
      </c>
      <c r="K16" s="700">
        <f>'Section 10 chart data'!$H$90</f>
        <v>100.55</v>
      </c>
      <c r="L16" s="325">
        <f>'Section 10 chart data'!$F$73</f>
        <v>7.2999999999999995E-2</v>
      </c>
      <c r="M16" s="325">
        <f>'Section 10 chart data'!$I$90</f>
        <v>0</v>
      </c>
      <c r="N16" s="700">
        <f>'Section 10 chart data'!$J$90</f>
        <v>0</v>
      </c>
      <c r="O16" s="325">
        <f>'Section 10 chart data'!$G$73</f>
        <v>0.123</v>
      </c>
      <c r="P16" s="325">
        <f>'Section 10 chart data'!$K$90</f>
        <v>0</v>
      </c>
      <c r="Q16" s="700">
        <f>'Section 10 chart data'!$L$90</f>
        <v>0</v>
      </c>
      <c r="R16" s="325">
        <f>'Section 10 chart data'!$H$73</f>
        <v>0.115</v>
      </c>
      <c r="S16" s="325">
        <f>'Section 10 chart data'!$M$90</f>
        <v>1.2E-2</v>
      </c>
      <c r="T16" s="700">
        <f>'Section 10 chart data'!$N$90</f>
        <v>36.909999999999997</v>
      </c>
      <c r="U16" s="325">
        <f>'Section 10 chart data'!$I$73</f>
        <v>6.8000000000000005E-2</v>
      </c>
      <c r="V16" s="325">
        <f>'Section 10 chart data'!$O$90</f>
        <v>1.2E-2</v>
      </c>
      <c r="W16" s="700">
        <f>'Section 10 chart data'!$P$90</f>
        <v>36.909999999999997</v>
      </c>
      <c r="X16" s="325">
        <f>'Section 10 chart data'!$J$73</f>
        <v>5.8999999999999997E-2</v>
      </c>
      <c r="Y16" s="325">
        <f>'Section 10 chart data'!$Q$90</f>
        <v>3.5000000000000003E-2</v>
      </c>
      <c r="Z16" s="700">
        <f>'Section 10 chart data'!$R$90</f>
        <v>67.099999999999994</v>
      </c>
      <c r="AA16" s="325">
        <f>'Section 10 chart data'!$K$73</f>
        <v>7.4999999999999997E-2</v>
      </c>
      <c r="AB16" s="325">
        <f>'Section 10 chart data'!$S$90</f>
        <v>3.5000000000000003E-2</v>
      </c>
      <c r="AC16" s="700">
        <f>'Section 10 chart data'!$T$90</f>
        <v>67.099999999999994</v>
      </c>
      <c r="AD16" s="325">
        <f>'Section 10 chart data'!$L$73</f>
        <v>0.91300000000000003</v>
      </c>
      <c r="AE16" s="325">
        <f>'Section 10 chart data'!$U$90</f>
        <v>3.5000000000000003E-2</v>
      </c>
      <c r="AF16" s="700">
        <f>'Section 10 chart data'!$V$90</f>
        <v>67.099999999999994</v>
      </c>
      <c r="AG16" s="325">
        <f>'Section 10 chart data'!$M$73</f>
        <v>0.127</v>
      </c>
      <c r="AH16" s="325">
        <f>'Section 10 chart data'!$W$90</f>
        <v>3.5000000000000003E-2</v>
      </c>
      <c r="AI16" s="703">
        <f>'Section 10 chart data'!$X$90</f>
        <v>67.099999999999994</v>
      </c>
    </row>
    <row r="17" spans="2:35" ht="15" customHeight="1" x14ac:dyDescent="0.2">
      <c r="B17" s="161" t="s">
        <v>91</v>
      </c>
      <c r="C17" s="326">
        <f>'Section 10 chart data'!$C$74</f>
        <v>5.9779999999999998</v>
      </c>
      <c r="D17" s="326">
        <f>'Section 10 chart data'!$C$91</f>
        <v>54.174999999999997</v>
      </c>
      <c r="E17" s="701">
        <f>'Section 10 chart data'!$D$91</f>
        <v>40.03</v>
      </c>
      <c r="F17" s="326">
        <f>'Section 10 chart data'!$D$74</f>
        <v>7.1070000000000002</v>
      </c>
      <c r="G17" s="326">
        <f>'Section 10 chart data'!$E$91</f>
        <v>36.468000000000004</v>
      </c>
      <c r="H17" s="701">
        <f>'Section 10 chart data'!$F$91</f>
        <v>22.01</v>
      </c>
      <c r="I17" s="326">
        <f>'Section 10 chart data'!$E$74</f>
        <v>5.7960000000000003</v>
      </c>
      <c r="J17" s="326">
        <f>'Section 10 chart data'!$G$91</f>
        <v>30.853999999999999</v>
      </c>
      <c r="K17" s="701">
        <f>'Section 10 chart data'!$H$91</f>
        <v>30.7</v>
      </c>
      <c r="L17" s="326">
        <f>'Section 10 chart data'!$F$74</f>
        <v>6.9109999999999996</v>
      </c>
      <c r="M17" s="326">
        <f>'Section 10 chart data'!$I$91</f>
        <v>44.506999999999998</v>
      </c>
      <c r="N17" s="701">
        <f>'Section 10 chart data'!$J$91</f>
        <v>33.700000000000003</v>
      </c>
      <c r="O17" s="326">
        <f>'Section 10 chart data'!$G$74</f>
        <v>5.8730000000000002</v>
      </c>
      <c r="P17" s="326">
        <f>'Section 10 chart data'!$K$91</f>
        <v>56.12</v>
      </c>
      <c r="Q17" s="701">
        <f>'Section 10 chart data'!$L$91</f>
        <v>49.78</v>
      </c>
      <c r="R17" s="326">
        <f>'Section 10 chart data'!$H$74</f>
        <v>7.3029999999999999</v>
      </c>
      <c r="S17" s="326">
        <f>'Section 10 chart data'!$M$91</f>
        <v>14.234</v>
      </c>
      <c r="T17" s="701">
        <f>'Section 10 chart data'!$N$91</f>
        <v>27.83</v>
      </c>
      <c r="U17" s="326">
        <f>'Section 10 chart data'!$I$74</f>
        <v>10.568</v>
      </c>
      <c r="V17" s="326">
        <f>'Section 10 chart data'!$O$91</f>
        <v>16.059999999999999</v>
      </c>
      <c r="W17" s="701">
        <f>'Section 10 chart data'!$P$91</f>
        <v>19.29</v>
      </c>
      <c r="X17" s="326">
        <f>'Section 10 chart data'!$J$74</f>
        <v>10.494999999999999</v>
      </c>
      <c r="Y17" s="326">
        <f>'Section 10 chart data'!$Q$91</f>
        <v>38.340000000000003</v>
      </c>
      <c r="Z17" s="701">
        <f>'Section 10 chart data'!$R$91</f>
        <v>25.83</v>
      </c>
      <c r="AA17" s="326">
        <f>'Section 10 chart data'!$K$74</f>
        <v>9.452</v>
      </c>
      <c r="AB17" s="326">
        <f>'Section 10 chart data'!$S$91</f>
        <v>22.166</v>
      </c>
      <c r="AC17" s="701">
        <f>'Section 10 chart data'!$T$91</f>
        <v>18.2</v>
      </c>
      <c r="AD17" s="326">
        <f>'Section 10 chart data'!$L$74</f>
        <v>20.273</v>
      </c>
      <c r="AE17" s="326">
        <f>'Section 10 chart data'!$U$91</f>
        <v>29.201000000000001</v>
      </c>
      <c r="AF17" s="701">
        <f>'Section 10 chart data'!$V$91</f>
        <v>21.82</v>
      </c>
      <c r="AG17" s="326">
        <f>'Section 10 chart data'!$M$74</f>
        <v>7.976</v>
      </c>
      <c r="AH17" s="326">
        <f>'Section 10 chart data'!$W$91</f>
        <v>22.134</v>
      </c>
      <c r="AI17" s="704">
        <f>'Section 10 chart data'!$X$91</f>
        <v>12.31</v>
      </c>
    </row>
    <row r="20" spans="2:35" ht="15" customHeight="1" x14ac:dyDescent="0.2">
      <c r="B20" s="860" t="s">
        <v>77</v>
      </c>
      <c r="C20" s="862" t="s">
        <v>331</v>
      </c>
      <c r="D20" s="862"/>
      <c r="E20" s="862"/>
      <c r="F20" s="862" t="s">
        <v>222</v>
      </c>
      <c r="G20" s="862"/>
      <c r="H20" s="790"/>
    </row>
    <row r="21" spans="2:35" ht="15" customHeight="1" x14ac:dyDescent="0.2">
      <c r="B21" s="882"/>
      <c r="C21" s="321" t="s">
        <v>78</v>
      </c>
      <c r="D21" s="864" t="s">
        <v>79</v>
      </c>
      <c r="E21" s="864"/>
      <c r="F21" s="321" t="s">
        <v>78</v>
      </c>
      <c r="G21" s="864" t="s">
        <v>79</v>
      </c>
      <c r="H21" s="793"/>
    </row>
    <row r="22" spans="2:35" ht="30" customHeight="1" x14ac:dyDescent="0.2">
      <c r="B22" s="882"/>
      <c r="C22" s="863" t="s">
        <v>325</v>
      </c>
      <c r="D22" s="863"/>
      <c r="E22" s="130" t="s">
        <v>82</v>
      </c>
      <c r="F22" s="863" t="s">
        <v>325</v>
      </c>
      <c r="G22" s="863"/>
      <c r="H22" s="131" t="s">
        <v>82</v>
      </c>
    </row>
    <row r="23" spans="2:35" ht="15" customHeight="1" x14ac:dyDescent="0.2">
      <c r="B23" s="143" t="str">
        <f>Index!$B$4</f>
        <v>Solent and South Downs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4">
        <f>$C$9</f>
        <v>45.831000000000003</v>
      </c>
      <c r="D24" s="324">
        <f>$D$9</f>
        <v>215.75200000000001</v>
      </c>
      <c r="E24" s="699">
        <f>$E$9</f>
        <v>13.41</v>
      </c>
      <c r="F24" s="324">
        <f>$F$9</f>
        <v>60.098999999999997</v>
      </c>
      <c r="G24" s="324">
        <f>$G$9</f>
        <v>244.52500000000001</v>
      </c>
      <c r="H24" s="702">
        <f>$H$9</f>
        <v>11.17</v>
      </c>
    </row>
    <row r="25" spans="2:35" ht="15" customHeight="1" x14ac:dyDescent="0.2">
      <c r="B25" s="159" t="s">
        <v>84</v>
      </c>
      <c r="C25" s="325">
        <f>$C$10</f>
        <v>0.39</v>
      </c>
      <c r="D25" s="325">
        <f>$D$10</f>
        <v>1.2749999999999999</v>
      </c>
      <c r="E25" s="700">
        <f>$E$10</f>
        <v>69.900000000000006</v>
      </c>
      <c r="F25" s="325">
        <f>$F$10</f>
        <v>0.51100000000000001</v>
      </c>
      <c r="G25" s="325">
        <f>$G$10</f>
        <v>2.7370000000000001</v>
      </c>
      <c r="H25" s="703">
        <f>$H$10</f>
        <v>62.6</v>
      </c>
    </row>
    <row r="26" spans="2:35" ht="15" customHeight="1" x14ac:dyDescent="0.2">
      <c r="B26" s="159" t="s">
        <v>85</v>
      </c>
      <c r="C26" s="325">
        <f>$C$11</f>
        <v>11.714</v>
      </c>
      <c r="D26" s="325">
        <f>$D$11</f>
        <v>41.97</v>
      </c>
      <c r="E26" s="700">
        <f>$E$11</f>
        <v>24.79</v>
      </c>
      <c r="F26" s="325">
        <f>$F$11</f>
        <v>13.206</v>
      </c>
      <c r="G26" s="325">
        <f>$G$11</f>
        <v>78.222999999999999</v>
      </c>
      <c r="H26" s="703">
        <f>$H$11</f>
        <v>25.25</v>
      </c>
    </row>
    <row r="27" spans="2:35" ht="15" customHeight="1" x14ac:dyDescent="0.2">
      <c r="B27" s="159" t="s">
        <v>86</v>
      </c>
      <c r="C27" s="325">
        <f>$C$12</f>
        <v>16.315000000000001</v>
      </c>
      <c r="D27" s="325">
        <f>$D$12</f>
        <v>21.495000000000001</v>
      </c>
      <c r="E27" s="700">
        <f>$E$12</f>
        <v>49.86</v>
      </c>
      <c r="F27" s="325">
        <f>$F$12</f>
        <v>23.414000000000001</v>
      </c>
      <c r="G27" s="325">
        <f>$G$12</f>
        <v>32.725000000000001</v>
      </c>
      <c r="H27" s="703">
        <f>$H$12</f>
        <v>51.7</v>
      </c>
    </row>
    <row r="28" spans="2:35" ht="15" customHeight="1" x14ac:dyDescent="0.2">
      <c r="B28" s="159" t="s">
        <v>87</v>
      </c>
      <c r="C28" s="325">
        <f>$C$13</f>
        <v>2.8109999999999999</v>
      </c>
      <c r="D28" s="325">
        <f>$D$13</f>
        <v>24.484999999999999</v>
      </c>
      <c r="E28" s="700">
        <f>$E$13</f>
        <v>23.69</v>
      </c>
      <c r="F28" s="325">
        <f>$F$13</f>
        <v>5.5759999999999996</v>
      </c>
      <c r="G28" s="325">
        <f>$G$13</f>
        <v>30.352</v>
      </c>
      <c r="H28" s="703">
        <f>$H$13</f>
        <v>22.1</v>
      </c>
    </row>
    <row r="29" spans="2:35" ht="15" customHeight="1" x14ac:dyDescent="0.2">
      <c r="B29" s="159" t="s">
        <v>88</v>
      </c>
      <c r="C29" s="325">
        <f>$C$14</f>
        <v>1.3089999999999999</v>
      </c>
      <c r="D29" s="325">
        <f>$D$14</f>
        <v>27.007999999999999</v>
      </c>
      <c r="E29" s="700">
        <f>$E$14</f>
        <v>23.4</v>
      </c>
      <c r="F29" s="325">
        <f>$F$14</f>
        <v>2.3039999999999998</v>
      </c>
      <c r="G29" s="325">
        <f>$G$14</f>
        <v>38.594999999999999</v>
      </c>
      <c r="H29" s="703">
        <f>$H$14</f>
        <v>30.05</v>
      </c>
    </row>
    <row r="30" spans="2:35" ht="15" customHeight="1" x14ac:dyDescent="0.2">
      <c r="B30" s="159" t="s">
        <v>89</v>
      </c>
      <c r="C30" s="325">
        <f>$C$15</f>
        <v>7.1840000000000002</v>
      </c>
      <c r="D30" s="325">
        <f>$D$15</f>
        <v>44.936</v>
      </c>
      <c r="E30" s="700">
        <f>$E$15</f>
        <v>30.92</v>
      </c>
      <c r="F30" s="325">
        <f>$F$15</f>
        <v>7.891</v>
      </c>
      <c r="G30" s="325">
        <f>$G$15</f>
        <v>25.155000000000001</v>
      </c>
      <c r="H30" s="703">
        <f>$H$15</f>
        <v>21.2</v>
      </c>
    </row>
    <row r="31" spans="2:35" ht="15" customHeight="1" x14ac:dyDescent="0.2">
      <c r="B31" s="159" t="s">
        <v>90</v>
      </c>
      <c r="C31" s="325">
        <f>$C$16</f>
        <v>0.13</v>
      </c>
      <c r="D31" s="325">
        <f>$D$16</f>
        <v>0.23400000000000001</v>
      </c>
      <c r="E31" s="700">
        <f>$E$16</f>
        <v>100.55</v>
      </c>
      <c r="F31" s="325">
        <f>$F$16</f>
        <v>0.09</v>
      </c>
      <c r="G31" s="325">
        <f>$G$16</f>
        <v>0</v>
      </c>
      <c r="H31" s="703">
        <f>$H$16</f>
        <v>0</v>
      </c>
    </row>
    <row r="32" spans="2:35" ht="15" customHeight="1" x14ac:dyDescent="0.2">
      <c r="B32" s="161" t="s">
        <v>91</v>
      </c>
      <c r="C32" s="326">
        <f>$C$17</f>
        <v>5.9779999999999998</v>
      </c>
      <c r="D32" s="326">
        <f>$D$17</f>
        <v>54.174999999999997</v>
      </c>
      <c r="E32" s="701">
        <f>$E$17</f>
        <v>40.03</v>
      </c>
      <c r="F32" s="326">
        <f>$F$17</f>
        <v>7.1070000000000002</v>
      </c>
      <c r="G32" s="326">
        <f>$G$17</f>
        <v>36.468000000000004</v>
      </c>
      <c r="H32" s="704">
        <f>$H$17</f>
        <v>22.01</v>
      </c>
    </row>
    <row r="35" spans="2:8" ht="15" customHeight="1" x14ac:dyDescent="0.2">
      <c r="B35" s="860" t="s">
        <v>77</v>
      </c>
      <c r="C35" s="862" t="s">
        <v>225</v>
      </c>
      <c r="D35" s="862"/>
      <c r="E35" s="862"/>
      <c r="F35" s="862" t="s">
        <v>226</v>
      </c>
      <c r="G35" s="862"/>
      <c r="H35" s="790"/>
    </row>
    <row r="36" spans="2:8" ht="15" customHeight="1" x14ac:dyDescent="0.2">
      <c r="B36" s="882"/>
      <c r="C36" s="321" t="s">
        <v>78</v>
      </c>
      <c r="D36" s="864" t="s">
        <v>79</v>
      </c>
      <c r="E36" s="864"/>
      <c r="F36" s="321" t="s">
        <v>78</v>
      </c>
      <c r="G36" s="864" t="s">
        <v>79</v>
      </c>
      <c r="H36" s="793"/>
    </row>
    <row r="37" spans="2:8" ht="30" customHeight="1" x14ac:dyDescent="0.2">
      <c r="B37" s="882"/>
      <c r="C37" s="863" t="s">
        <v>325</v>
      </c>
      <c r="D37" s="863"/>
      <c r="E37" s="130" t="s">
        <v>82</v>
      </c>
      <c r="F37" s="863" t="s">
        <v>325</v>
      </c>
      <c r="G37" s="863"/>
      <c r="H37" s="131" t="s">
        <v>82</v>
      </c>
    </row>
    <row r="38" spans="2:8" ht="15" customHeight="1" x14ac:dyDescent="0.2">
      <c r="B38" s="143" t="str">
        <f>Index!$B$4</f>
        <v>Solent and South Downs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4">
        <f>$I$9</f>
        <v>50.536000000000001</v>
      </c>
      <c r="D39" s="324">
        <f>$J$9</f>
        <v>207.72200000000001</v>
      </c>
      <c r="E39" s="699">
        <f>$K$9</f>
        <v>13.01</v>
      </c>
      <c r="F39" s="324">
        <f>$L$9</f>
        <v>60.746000000000002</v>
      </c>
      <c r="G39" s="324">
        <f>$M$9</f>
        <v>217.655</v>
      </c>
      <c r="H39" s="702">
        <f>$N$9</f>
        <v>13.9</v>
      </c>
    </row>
    <row r="40" spans="2:8" ht="15" customHeight="1" x14ac:dyDescent="0.2">
      <c r="B40" s="159" t="s">
        <v>84</v>
      </c>
      <c r="C40" s="325">
        <f>$I$10</f>
        <v>0.35799999999999998</v>
      </c>
      <c r="D40" s="325">
        <f>$J$10</f>
        <v>0.81899999999999995</v>
      </c>
      <c r="E40" s="700">
        <f>$K$10</f>
        <v>84.61</v>
      </c>
      <c r="F40" s="325">
        <f>$L$10</f>
        <v>0.39400000000000002</v>
      </c>
      <c r="G40" s="325">
        <f>$M$10</f>
        <v>2.48</v>
      </c>
      <c r="H40" s="703">
        <f>$N$10</f>
        <v>94.92</v>
      </c>
    </row>
    <row r="41" spans="2:8" ht="15" customHeight="1" x14ac:dyDescent="0.2">
      <c r="B41" s="159" t="s">
        <v>85</v>
      </c>
      <c r="C41" s="325">
        <f>$I$11</f>
        <v>7.7839999999999998</v>
      </c>
      <c r="D41" s="325">
        <f>$J$11</f>
        <v>60.243000000000002</v>
      </c>
      <c r="E41" s="700">
        <f>$K$11</f>
        <v>29.11</v>
      </c>
      <c r="F41" s="325">
        <f>$L$11</f>
        <v>14.166</v>
      </c>
      <c r="G41" s="325">
        <f>$M$11</f>
        <v>41.335999999999999</v>
      </c>
      <c r="H41" s="703">
        <f>$N$11</f>
        <v>22.52</v>
      </c>
    </row>
    <row r="42" spans="2:8" ht="15" customHeight="1" x14ac:dyDescent="0.2">
      <c r="B42" s="159" t="s">
        <v>86</v>
      </c>
      <c r="C42" s="325">
        <f>$I$12</f>
        <v>26.350999999999999</v>
      </c>
      <c r="D42" s="325">
        <f>$J$12</f>
        <v>20.879000000000001</v>
      </c>
      <c r="E42" s="700">
        <f>$K$12</f>
        <v>56.81</v>
      </c>
      <c r="F42" s="325">
        <f>$L$12</f>
        <v>21.148</v>
      </c>
      <c r="G42" s="325">
        <f>$M$12</f>
        <v>9.8010000000000002</v>
      </c>
      <c r="H42" s="703">
        <f>$N$12</f>
        <v>38.29</v>
      </c>
    </row>
    <row r="43" spans="2:8" ht="15" customHeight="1" x14ac:dyDescent="0.2">
      <c r="B43" s="159" t="s">
        <v>87</v>
      </c>
      <c r="C43" s="325">
        <f>$I$13</f>
        <v>2.673</v>
      </c>
      <c r="D43" s="325">
        <f>$J$13</f>
        <v>21.350999999999999</v>
      </c>
      <c r="E43" s="700">
        <f>$K$13</f>
        <v>28.12</v>
      </c>
      <c r="F43" s="325">
        <f>$L$13</f>
        <v>5.4189999999999996</v>
      </c>
      <c r="G43" s="325">
        <f>$M$13</f>
        <v>59.582999999999998</v>
      </c>
      <c r="H43" s="703">
        <f>$N$13</f>
        <v>36.61</v>
      </c>
    </row>
    <row r="44" spans="2:8" ht="15" customHeight="1" x14ac:dyDescent="0.2">
      <c r="B44" s="159" t="s">
        <v>88</v>
      </c>
      <c r="C44" s="325">
        <f>$I$14</f>
        <v>1.802</v>
      </c>
      <c r="D44" s="325">
        <f>$J$14</f>
        <v>25.042000000000002</v>
      </c>
      <c r="E44" s="700">
        <f>$K$14</f>
        <v>22.66</v>
      </c>
      <c r="F44" s="325">
        <f>$L$14</f>
        <v>1.643</v>
      </c>
      <c r="G44" s="325">
        <f>$M$14</f>
        <v>25.006</v>
      </c>
      <c r="H44" s="703">
        <f>$N$14</f>
        <v>32.25</v>
      </c>
    </row>
    <row r="45" spans="2:8" ht="15" customHeight="1" x14ac:dyDescent="0.2">
      <c r="B45" s="159" t="s">
        <v>89</v>
      </c>
      <c r="C45" s="325">
        <f>$I$15</f>
        <v>5.6870000000000003</v>
      </c>
      <c r="D45" s="325">
        <f>$J$15</f>
        <v>45.006999999999998</v>
      </c>
      <c r="E45" s="700">
        <f>$K$15</f>
        <v>35.590000000000003</v>
      </c>
      <c r="F45" s="325">
        <f>$L$15</f>
        <v>10.993</v>
      </c>
      <c r="G45" s="325">
        <f>$M$15</f>
        <v>34.773000000000003</v>
      </c>
      <c r="H45" s="703">
        <f>$N$15</f>
        <v>41.63</v>
      </c>
    </row>
    <row r="46" spans="2:8" ht="15" customHeight="1" x14ac:dyDescent="0.2">
      <c r="B46" s="159" t="s">
        <v>90</v>
      </c>
      <c r="C46" s="325">
        <f>$I$16</f>
        <v>8.5000000000000006E-2</v>
      </c>
      <c r="D46" s="325">
        <f>$J$16</f>
        <v>3.3530000000000002</v>
      </c>
      <c r="E46" s="700">
        <f>$K$16</f>
        <v>100.55</v>
      </c>
      <c r="F46" s="325">
        <f>$L$16</f>
        <v>7.2999999999999995E-2</v>
      </c>
      <c r="G46" s="325">
        <f>$M$16</f>
        <v>0</v>
      </c>
      <c r="H46" s="703">
        <f>$N$16</f>
        <v>0</v>
      </c>
    </row>
    <row r="47" spans="2:8" ht="15" customHeight="1" x14ac:dyDescent="0.2">
      <c r="B47" s="161" t="s">
        <v>91</v>
      </c>
      <c r="C47" s="326">
        <f>$I$17</f>
        <v>5.7960000000000003</v>
      </c>
      <c r="D47" s="326">
        <f>$J$17</f>
        <v>30.853999999999999</v>
      </c>
      <c r="E47" s="701">
        <f>$K$17</f>
        <v>30.7</v>
      </c>
      <c r="F47" s="326">
        <f>$L$17</f>
        <v>6.9109999999999996</v>
      </c>
      <c r="G47" s="326">
        <f>$M$17</f>
        <v>44.506999999999998</v>
      </c>
      <c r="H47" s="704">
        <f>$N$17</f>
        <v>33.700000000000003</v>
      </c>
    </row>
    <row r="50" spans="2:8" ht="15" customHeight="1" x14ac:dyDescent="0.2">
      <c r="B50" s="860" t="s">
        <v>77</v>
      </c>
      <c r="C50" s="862" t="s">
        <v>227</v>
      </c>
      <c r="D50" s="862"/>
      <c r="E50" s="862"/>
      <c r="F50" s="862" t="s">
        <v>228</v>
      </c>
      <c r="G50" s="862"/>
      <c r="H50" s="790"/>
    </row>
    <row r="51" spans="2:8" ht="15" customHeight="1" x14ac:dyDescent="0.2">
      <c r="B51" s="882"/>
      <c r="C51" s="321" t="s">
        <v>78</v>
      </c>
      <c r="D51" s="864" t="s">
        <v>79</v>
      </c>
      <c r="E51" s="864"/>
      <c r="F51" s="321" t="s">
        <v>78</v>
      </c>
      <c r="G51" s="864" t="s">
        <v>79</v>
      </c>
      <c r="H51" s="793"/>
    </row>
    <row r="52" spans="2:8" ht="30" customHeight="1" x14ac:dyDescent="0.2">
      <c r="B52" s="882"/>
      <c r="C52" s="863" t="s">
        <v>325</v>
      </c>
      <c r="D52" s="863"/>
      <c r="E52" s="130" t="s">
        <v>82</v>
      </c>
      <c r="F52" s="863" t="s">
        <v>325</v>
      </c>
      <c r="G52" s="863"/>
      <c r="H52" s="131" t="s">
        <v>82</v>
      </c>
    </row>
    <row r="53" spans="2:8" ht="15" customHeight="1" x14ac:dyDescent="0.2">
      <c r="B53" s="143" t="str">
        <f>Index!$B$4</f>
        <v>Solent and South Downs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4">
        <f>$O$9</f>
        <v>62.706000000000003</v>
      </c>
      <c r="D54" s="324">
        <f>$P$9</f>
        <v>220.10900000000001</v>
      </c>
      <c r="E54" s="699">
        <f>$Q$9</f>
        <v>16.22</v>
      </c>
      <c r="F54" s="324">
        <f>$R$9</f>
        <v>74.778000000000006</v>
      </c>
      <c r="G54" s="324">
        <f>$S$9</f>
        <v>136.70099999999999</v>
      </c>
      <c r="H54" s="702">
        <f>$T$9</f>
        <v>22.56</v>
      </c>
    </row>
    <row r="55" spans="2:8" ht="15" customHeight="1" x14ac:dyDescent="0.2">
      <c r="B55" s="159" t="s">
        <v>84</v>
      </c>
      <c r="C55" s="325">
        <f>$O$10</f>
        <v>1.617</v>
      </c>
      <c r="D55" s="325">
        <f>$P$10</f>
        <v>2.48</v>
      </c>
      <c r="E55" s="700">
        <f>$Q$10</f>
        <v>43.3</v>
      </c>
      <c r="F55" s="325">
        <f>$R$10</f>
        <v>1.7170000000000001</v>
      </c>
      <c r="G55" s="325">
        <f>$S$10</f>
        <v>2.5790000000000002</v>
      </c>
      <c r="H55" s="703">
        <f>$T$10</f>
        <v>33.03</v>
      </c>
    </row>
    <row r="56" spans="2:8" ht="15" customHeight="1" x14ac:dyDescent="0.2">
      <c r="B56" s="159" t="s">
        <v>85</v>
      </c>
      <c r="C56" s="325">
        <f>$O$11</f>
        <v>10.726000000000001</v>
      </c>
      <c r="D56" s="325">
        <f>$P$11</f>
        <v>78.712000000000003</v>
      </c>
      <c r="E56" s="700">
        <f>$Q$11</f>
        <v>23.99</v>
      </c>
      <c r="F56" s="325">
        <f>$R$11</f>
        <v>18.324000000000002</v>
      </c>
      <c r="G56" s="325">
        <f>$S$11</f>
        <v>32.29</v>
      </c>
      <c r="H56" s="703">
        <f>$T$11</f>
        <v>53.06</v>
      </c>
    </row>
    <row r="57" spans="2:8" ht="15" customHeight="1" x14ac:dyDescent="0.2">
      <c r="B57" s="159" t="s">
        <v>86</v>
      </c>
      <c r="C57" s="325">
        <f>$O$12</f>
        <v>26.715</v>
      </c>
      <c r="D57" s="325">
        <f>$P$12</f>
        <v>3.0009999999999999</v>
      </c>
      <c r="E57" s="700">
        <f>$Q$12</f>
        <v>56.47</v>
      </c>
      <c r="F57" s="325">
        <f>$R$12</f>
        <v>25.92</v>
      </c>
      <c r="G57" s="325">
        <f>$S$12</f>
        <v>40.24</v>
      </c>
      <c r="H57" s="703">
        <f>$T$12</f>
        <v>59.37</v>
      </c>
    </row>
    <row r="58" spans="2:8" ht="15" customHeight="1" x14ac:dyDescent="0.2">
      <c r="B58" s="159" t="s">
        <v>87</v>
      </c>
      <c r="C58" s="325">
        <f>$O$13</f>
        <v>4.3959999999999999</v>
      </c>
      <c r="D58" s="325">
        <f>$P$13</f>
        <v>47.546999999999997</v>
      </c>
      <c r="E58" s="700">
        <f>$Q$13</f>
        <v>34.020000000000003</v>
      </c>
      <c r="F58" s="325">
        <f>$R$13</f>
        <v>5.032</v>
      </c>
      <c r="G58" s="325">
        <f>$S$13</f>
        <v>12.324999999999999</v>
      </c>
      <c r="H58" s="703">
        <f>$T$13</f>
        <v>33.74</v>
      </c>
    </row>
    <row r="59" spans="2:8" ht="15" customHeight="1" x14ac:dyDescent="0.2">
      <c r="B59" s="159" t="s">
        <v>88</v>
      </c>
      <c r="C59" s="325">
        <f>$O$14</f>
        <v>1.851</v>
      </c>
      <c r="D59" s="325">
        <f>$P$14</f>
        <v>13.156000000000001</v>
      </c>
      <c r="E59" s="700">
        <f>$Q$14</f>
        <v>24.13</v>
      </c>
      <c r="F59" s="325">
        <f>$R$14</f>
        <v>2.5030000000000001</v>
      </c>
      <c r="G59" s="325">
        <f>$S$14</f>
        <v>9.4979999999999993</v>
      </c>
      <c r="H59" s="703">
        <f>$T$14</f>
        <v>29.48</v>
      </c>
    </row>
    <row r="60" spans="2:8" ht="15" customHeight="1" x14ac:dyDescent="0.2">
      <c r="B60" s="159" t="s">
        <v>89</v>
      </c>
      <c r="C60" s="325">
        <f>$O$15</f>
        <v>11.406000000000001</v>
      </c>
      <c r="D60" s="325">
        <f>$P$15</f>
        <v>18.963000000000001</v>
      </c>
      <c r="E60" s="700">
        <f>$Q$15</f>
        <v>23.61</v>
      </c>
      <c r="F60" s="325">
        <f>$R$15</f>
        <v>13.864000000000001</v>
      </c>
      <c r="G60" s="325">
        <f>$S$15</f>
        <v>25.422999999999998</v>
      </c>
      <c r="H60" s="703">
        <f>$T$15</f>
        <v>38.700000000000003</v>
      </c>
    </row>
    <row r="61" spans="2:8" ht="15" customHeight="1" x14ac:dyDescent="0.2">
      <c r="B61" s="159" t="s">
        <v>90</v>
      </c>
      <c r="C61" s="325">
        <f>$O$16</f>
        <v>0.123</v>
      </c>
      <c r="D61" s="325">
        <f>$P$16</f>
        <v>0</v>
      </c>
      <c r="E61" s="700">
        <f>$Q$16</f>
        <v>0</v>
      </c>
      <c r="F61" s="325">
        <f>$R$16</f>
        <v>0.115</v>
      </c>
      <c r="G61" s="325">
        <f>$S$16</f>
        <v>1.2E-2</v>
      </c>
      <c r="H61" s="703">
        <f>$T$16</f>
        <v>36.909999999999997</v>
      </c>
    </row>
    <row r="62" spans="2:8" ht="15" customHeight="1" x14ac:dyDescent="0.2">
      <c r="B62" s="161" t="s">
        <v>91</v>
      </c>
      <c r="C62" s="326">
        <f>$O$17</f>
        <v>5.8730000000000002</v>
      </c>
      <c r="D62" s="326">
        <f>$P$17</f>
        <v>56.12</v>
      </c>
      <c r="E62" s="701">
        <f>$Q$17</f>
        <v>49.78</v>
      </c>
      <c r="F62" s="326">
        <f>$R$17</f>
        <v>7.3029999999999999</v>
      </c>
      <c r="G62" s="326">
        <f>$S$17</f>
        <v>14.234</v>
      </c>
      <c r="H62" s="704">
        <f>$T$17</f>
        <v>27.83</v>
      </c>
    </row>
    <row r="65" spans="2:8" ht="15" customHeight="1" x14ac:dyDescent="0.2">
      <c r="B65" s="860" t="s">
        <v>77</v>
      </c>
      <c r="C65" s="862" t="s">
        <v>332</v>
      </c>
      <c r="D65" s="862"/>
      <c r="E65" s="862"/>
      <c r="F65" s="862" t="s">
        <v>333</v>
      </c>
      <c r="G65" s="862"/>
      <c r="H65" s="790"/>
    </row>
    <row r="66" spans="2:8" ht="15" customHeight="1" x14ac:dyDescent="0.2">
      <c r="B66" s="882"/>
      <c r="C66" s="321" t="s">
        <v>78</v>
      </c>
      <c r="D66" s="864" t="s">
        <v>79</v>
      </c>
      <c r="E66" s="864"/>
      <c r="F66" s="321" t="s">
        <v>78</v>
      </c>
      <c r="G66" s="864" t="s">
        <v>79</v>
      </c>
      <c r="H66" s="793"/>
    </row>
    <row r="67" spans="2:8" ht="30" customHeight="1" x14ac:dyDescent="0.2">
      <c r="B67" s="882"/>
      <c r="C67" s="863" t="s">
        <v>325</v>
      </c>
      <c r="D67" s="863"/>
      <c r="E67" s="130" t="s">
        <v>82</v>
      </c>
      <c r="F67" s="863" t="s">
        <v>325</v>
      </c>
      <c r="G67" s="863"/>
      <c r="H67" s="131" t="s">
        <v>82</v>
      </c>
    </row>
    <row r="68" spans="2:8" ht="15" customHeight="1" x14ac:dyDescent="0.2">
      <c r="B68" s="143" t="str">
        <f>Index!$B$4</f>
        <v>Solent and South Downs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4">
        <f>$U$9</f>
        <v>89.826999999999998</v>
      </c>
      <c r="D69" s="324">
        <f>$V$9</f>
        <v>145.036</v>
      </c>
      <c r="E69" s="699">
        <f>$W$9</f>
        <v>17.899999999999999</v>
      </c>
      <c r="F69" s="324">
        <f>$X$9</f>
        <v>77.070999999999998</v>
      </c>
      <c r="G69" s="324">
        <f>$Y$9</f>
        <v>114.54</v>
      </c>
      <c r="H69" s="702">
        <f>$Z$9</f>
        <v>17.809999999999999</v>
      </c>
    </row>
    <row r="70" spans="2:8" ht="15" customHeight="1" x14ac:dyDescent="0.2">
      <c r="B70" s="159" t="s">
        <v>84</v>
      </c>
      <c r="C70" s="325">
        <f>$U$10</f>
        <v>2.6869999999999998</v>
      </c>
      <c r="D70" s="325">
        <f>$V$10</f>
        <v>3.1789999999999998</v>
      </c>
      <c r="E70" s="700">
        <f>$W$10</f>
        <v>20.63</v>
      </c>
      <c r="F70" s="325">
        <f>$X$10</f>
        <v>2.1560000000000001</v>
      </c>
      <c r="G70" s="325">
        <f>$Y$10</f>
        <v>4.3730000000000002</v>
      </c>
      <c r="H70" s="703">
        <f>$Z$10</f>
        <v>16.91</v>
      </c>
    </row>
    <row r="71" spans="2:8" ht="15" customHeight="1" x14ac:dyDescent="0.2">
      <c r="B71" s="159" t="s">
        <v>85</v>
      </c>
      <c r="C71" s="325">
        <f>$U$11</f>
        <v>16.959</v>
      </c>
      <c r="D71" s="325">
        <f>$V$11</f>
        <v>34.484999999999999</v>
      </c>
      <c r="E71" s="700">
        <f>$W$11</f>
        <v>43.2</v>
      </c>
      <c r="F71" s="325">
        <f>$X$11</f>
        <v>12.651</v>
      </c>
      <c r="G71" s="325">
        <f>$Y$11</f>
        <v>37.22</v>
      </c>
      <c r="H71" s="703">
        <f>$Z$11</f>
        <v>45.52</v>
      </c>
    </row>
    <row r="72" spans="2:8" ht="15" customHeight="1" x14ac:dyDescent="0.2">
      <c r="B72" s="159" t="s">
        <v>86</v>
      </c>
      <c r="C72" s="325">
        <f>$U$12</f>
        <v>37.564999999999998</v>
      </c>
      <c r="D72" s="325">
        <f>$V$12</f>
        <v>11.359</v>
      </c>
      <c r="E72" s="700">
        <f>$W$12</f>
        <v>61.77</v>
      </c>
      <c r="F72" s="325">
        <f>$X$12</f>
        <v>28.948</v>
      </c>
      <c r="G72" s="325">
        <f>$Y$12</f>
        <v>0.2</v>
      </c>
      <c r="H72" s="703">
        <f>$Z$12</f>
        <v>34.270000000000003</v>
      </c>
    </row>
    <row r="73" spans="2:8" ht="15" customHeight="1" x14ac:dyDescent="0.2">
      <c r="B73" s="159" t="s">
        <v>87</v>
      </c>
      <c r="C73" s="325">
        <f>$U$13</f>
        <v>3.4990000000000001</v>
      </c>
      <c r="D73" s="325">
        <f>$V$13</f>
        <v>45.418999999999997</v>
      </c>
      <c r="E73" s="700">
        <f>$W$13</f>
        <v>38.479999999999997</v>
      </c>
      <c r="F73" s="325">
        <f>$X$13</f>
        <v>5.984</v>
      </c>
      <c r="G73" s="325">
        <f>$Y$13</f>
        <v>13.65</v>
      </c>
      <c r="H73" s="703">
        <f>$Z$13</f>
        <v>39.47</v>
      </c>
    </row>
    <row r="74" spans="2:8" ht="15" customHeight="1" x14ac:dyDescent="0.2">
      <c r="B74" s="159" t="s">
        <v>88</v>
      </c>
      <c r="C74" s="325">
        <f>$U$14</f>
        <v>5.3810000000000002</v>
      </c>
      <c r="D74" s="325">
        <f>$V$14</f>
        <v>6.165</v>
      </c>
      <c r="E74" s="700">
        <f>$W$14</f>
        <v>28.03</v>
      </c>
      <c r="F74" s="325">
        <f>$X$14</f>
        <v>3.923</v>
      </c>
      <c r="G74" s="325">
        <f>$Y$14</f>
        <v>6.39</v>
      </c>
      <c r="H74" s="703">
        <f>$Z$14</f>
        <v>26.34</v>
      </c>
    </row>
    <row r="75" spans="2:8" ht="15" customHeight="1" x14ac:dyDescent="0.2">
      <c r="B75" s="159" t="s">
        <v>89</v>
      </c>
      <c r="C75" s="325">
        <f>$U$15</f>
        <v>13.1</v>
      </c>
      <c r="D75" s="325">
        <f>$V$15</f>
        <v>28.248999999999999</v>
      </c>
      <c r="E75" s="700">
        <f>$W$15</f>
        <v>44.76</v>
      </c>
      <c r="F75" s="325">
        <f>$X$15</f>
        <v>12.856999999999999</v>
      </c>
      <c r="G75" s="325">
        <f>$Y$15</f>
        <v>14.128</v>
      </c>
      <c r="H75" s="703">
        <f>$Z$15</f>
        <v>19.45</v>
      </c>
    </row>
    <row r="76" spans="2:8" ht="15" customHeight="1" x14ac:dyDescent="0.2">
      <c r="B76" s="159" t="s">
        <v>90</v>
      </c>
      <c r="C76" s="325">
        <f>$U$16</f>
        <v>6.8000000000000005E-2</v>
      </c>
      <c r="D76" s="325">
        <f>$V$16</f>
        <v>1.2E-2</v>
      </c>
      <c r="E76" s="700">
        <f>$W$16</f>
        <v>36.909999999999997</v>
      </c>
      <c r="F76" s="325">
        <f>$X$16</f>
        <v>5.8999999999999997E-2</v>
      </c>
      <c r="G76" s="325">
        <f>$Y$16</f>
        <v>3.5000000000000003E-2</v>
      </c>
      <c r="H76" s="703">
        <f>$Z$16</f>
        <v>67.099999999999994</v>
      </c>
    </row>
    <row r="77" spans="2:8" ht="15" customHeight="1" x14ac:dyDescent="0.2">
      <c r="B77" s="161" t="s">
        <v>91</v>
      </c>
      <c r="C77" s="326">
        <f>$U$17</f>
        <v>10.568</v>
      </c>
      <c r="D77" s="326">
        <f>$V$17</f>
        <v>16.059999999999999</v>
      </c>
      <c r="E77" s="701">
        <f>$W$17</f>
        <v>19.29</v>
      </c>
      <c r="F77" s="326">
        <f>$X$17</f>
        <v>10.494999999999999</v>
      </c>
      <c r="G77" s="326">
        <f>$Y$17</f>
        <v>38.340000000000003</v>
      </c>
      <c r="H77" s="704">
        <f>$Z$17</f>
        <v>25.83</v>
      </c>
    </row>
    <row r="80" spans="2:8" ht="15" customHeight="1" x14ac:dyDescent="0.2">
      <c r="B80" s="860" t="s">
        <v>77</v>
      </c>
      <c r="C80" s="862" t="s">
        <v>231</v>
      </c>
      <c r="D80" s="862"/>
      <c r="E80" s="862"/>
      <c r="F80" s="862" t="s">
        <v>232</v>
      </c>
      <c r="G80" s="862"/>
      <c r="H80" s="790"/>
    </row>
    <row r="81" spans="2:8" ht="15" customHeight="1" x14ac:dyDescent="0.2">
      <c r="B81" s="882"/>
      <c r="C81" s="321" t="s">
        <v>78</v>
      </c>
      <c r="D81" s="864" t="s">
        <v>79</v>
      </c>
      <c r="E81" s="864"/>
      <c r="F81" s="321" t="s">
        <v>78</v>
      </c>
      <c r="G81" s="864" t="s">
        <v>79</v>
      </c>
      <c r="H81" s="793"/>
    </row>
    <row r="82" spans="2:8" ht="30" customHeight="1" x14ac:dyDescent="0.2">
      <c r="B82" s="882"/>
      <c r="C82" s="863" t="s">
        <v>325</v>
      </c>
      <c r="D82" s="863"/>
      <c r="E82" s="130" t="s">
        <v>82</v>
      </c>
      <c r="F82" s="863" t="s">
        <v>325</v>
      </c>
      <c r="G82" s="863"/>
      <c r="H82" s="131" t="s">
        <v>82</v>
      </c>
    </row>
    <row r="83" spans="2:8" ht="15" customHeight="1" x14ac:dyDescent="0.2">
      <c r="B83" s="143" t="str">
        <f>Index!$B$4</f>
        <v>Solent and South Downs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4">
        <f>$AA$9</f>
        <v>63.811999999999998</v>
      </c>
      <c r="D84" s="324">
        <f>$AB$9</f>
        <v>152.94</v>
      </c>
      <c r="E84" s="699">
        <f>$AC$9</f>
        <v>26.64</v>
      </c>
      <c r="F84" s="324">
        <f>$AD$9</f>
        <v>95.016999999999996</v>
      </c>
      <c r="G84" s="324">
        <f>$AE$9</f>
        <v>108.004</v>
      </c>
      <c r="H84" s="702">
        <f>$AF$9</f>
        <v>14.32</v>
      </c>
    </row>
    <row r="85" spans="2:8" ht="15" customHeight="1" x14ac:dyDescent="0.2">
      <c r="B85" s="159" t="s">
        <v>84</v>
      </c>
      <c r="C85" s="325">
        <f>$AA$10</f>
        <v>2.1360000000000001</v>
      </c>
      <c r="D85" s="325">
        <f>$AB$10</f>
        <v>6.327</v>
      </c>
      <c r="E85" s="700">
        <f>$AC$10</f>
        <v>14.75</v>
      </c>
      <c r="F85" s="325">
        <f>$AD$10</f>
        <v>2.1280000000000001</v>
      </c>
      <c r="G85" s="325">
        <f>$AE$10</f>
        <v>7.05</v>
      </c>
      <c r="H85" s="703">
        <f>$AF$10</f>
        <v>15.47</v>
      </c>
    </row>
    <row r="86" spans="2:8" ht="15" customHeight="1" x14ac:dyDescent="0.2">
      <c r="B86" s="159" t="s">
        <v>85</v>
      </c>
      <c r="C86" s="325">
        <f>$AA$11</f>
        <v>14.244</v>
      </c>
      <c r="D86" s="325">
        <f>$AB$11</f>
        <v>17.699000000000002</v>
      </c>
      <c r="E86" s="700">
        <f>$AC$11</f>
        <v>16.649999999999999</v>
      </c>
      <c r="F86" s="325">
        <f>$AD$11</f>
        <v>22.241</v>
      </c>
      <c r="G86" s="325">
        <f>$AE$11</f>
        <v>34.65</v>
      </c>
      <c r="H86" s="703">
        <f>$AF$11</f>
        <v>38.659999999999997</v>
      </c>
    </row>
    <row r="87" spans="2:8" ht="15" customHeight="1" x14ac:dyDescent="0.2">
      <c r="B87" s="159" t="s">
        <v>86</v>
      </c>
      <c r="C87" s="325">
        <f>$AA$12</f>
        <v>17.532</v>
      </c>
      <c r="D87" s="325">
        <f>$AB$12</f>
        <v>0.33400000000000002</v>
      </c>
      <c r="E87" s="700">
        <f>$AC$12</f>
        <v>37.57</v>
      </c>
      <c r="F87" s="325">
        <f>$AD$12</f>
        <v>17.803000000000001</v>
      </c>
      <c r="G87" s="325">
        <f>$AE$12</f>
        <v>0.20699999999999999</v>
      </c>
      <c r="H87" s="703">
        <f>$AF$12</f>
        <v>33.71</v>
      </c>
    </row>
    <row r="88" spans="2:8" ht="15" customHeight="1" x14ac:dyDescent="0.2">
      <c r="B88" s="159" t="s">
        <v>87</v>
      </c>
      <c r="C88" s="325">
        <f>$AA$13</f>
        <v>4.3860000000000001</v>
      </c>
      <c r="D88" s="325">
        <f>$AB$13</f>
        <v>76.658000000000001</v>
      </c>
      <c r="E88" s="700">
        <f>$AC$13</f>
        <v>52.86</v>
      </c>
      <c r="F88" s="325">
        <f>$AD$13</f>
        <v>12.385</v>
      </c>
      <c r="G88" s="325">
        <f>$AE$13</f>
        <v>10.914</v>
      </c>
      <c r="H88" s="703">
        <f>$AF$13</f>
        <v>22.25</v>
      </c>
    </row>
    <row r="89" spans="2:8" ht="15" customHeight="1" x14ac:dyDescent="0.2">
      <c r="B89" s="159" t="s">
        <v>88</v>
      </c>
      <c r="C89" s="325">
        <f>$AA$14</f>
        <v>2.0569999999999999</v>
      </c>
      <c r="D89" s="325">
        <f>$AB$14</f>
        <v>6.2030000000000003</v>
      </c>
      <c r="E89" s="700">
        <f>$AC$14</f>
        <v>25.49</v>
      </c>
      <c r="F89" s="325">
        <f>$AD$14</f>
        <v>2.4430000000000001</v>
      </c>
      <c r="G89" s="325">
        <f>$AE$14</f>
        <v>6.7789999999999999</v>
      </c>
      <c r="H89" s="703">
        <f>$AF$14</f>
        <v>24.06</v>
      </c>
    </row>
    <row r="90" spans="2:8" ht="15" customHeight="1" x14ac:dyDescent="0.2">
      <c r="B90" s="159" t="s">
        <v>89</v>
      </c>
      <c r="C90" s="325">
        <f>$AA$15</f>
        <v>13.929</v>
      </c>
      <c r="D90" s="325">
        <f>$AB$15</f>
        <v>23.411000000000001</v>
      </c>
      <c r="E90" s="700">
        <f>$AC$15</f>
        <v>28.7</v>
      </c>
      <c r="F90" s="325">
        <f>$AD$15</f>
        <v>16.831</v>
      </c>
      <c r="G90" s="325">
        <f>$AE$15</f>
        <v>19.044</v>
      </c>
      <c r="H90" s="703">
        <f>$AF$15</f>
        <v>18.489999999999998</v>
      </c>
    </row>
    <row r="91" spans="2:8" ht="15" customHeight="1" x14ac:dyDescent="0.2">
      <c r="B91" s="159" t="s">
        <v>90</v>
      </c>
      <c r="C91" s="325">
        <f>$AA$16</f>
        <v>7.4999999999999997E-2</v>
      </c>
      <c r="D91" s="325">
        <f>$AB$16</f>
        <v>3.5000000000000003E-2</v>
      </c>
      <c r="E91" s="700">
        <f>$AC$16</f>
        <v>67.099999999999994</v>
      </c>
      <c r="F91" s="325">
        <f>$AD$16</f>
        <v>0.91300000000000003</v>
      </c>
      <c r="G91" s="325">
        <f>$AE$16</f>
        <v>3.5000000000000003E-2</v>
      </c>
      <c r="H91" s="703">
        <f>$AF$16</f>
        <v>67.099999999999994</v>
      </c>
    </row>
    <row r="92" spans="2:8" ht="15" customHeight="1" x14ac:dyDescent="0.2">
      <c r="B92" s="161" t="s">
        <v>91</v>
      </c>
      <c r="C92" s="326">
        <f>$AA$17</f>
        <v>9.452</v>
      </c>
      <c r="D92" s="326">
        <f>$AB$17</f>
        <v>22.166</v>
      </c>
      <c r="E92" s="701">
        <f>$AC$17</f>
        <v>18.2</v>
      </c>
      <c r="F92" s="326">
        <f>$AD$17</f>
        <v>20.273</v>
      </c>
      <c r="G92" s="326">
        <f>$AE$17</f>
        <v>29.201000000000001</v>
      </c>
      <c r="H92" s="704">
        <f>$AF$17</f>
        <v>21.82</v>
      </c>
    </row>
    <row r="95" spans="2:8" ht="15" customHeight="1" x14ac:dyDescent="0.2">
      <c r="B95" s="860" t="s">
        <v>77</v>
      </c>
      <c r="C95" s="862" t="s">
        <v>233</v>
      </c>
      <c r="D95" s="862"/>
      <c r="E95" s="790"/>
    </row>
    <row r="96" spans="2:8" ht="15" customHeight="1" x14ac:dyDescent="0.2">
      <c r="B96" s="882"/>
      <c r="C96" s="321" t="s">
        <v>78</v>
      </c>
      <c r="D96" s="864" t="s">
        <v>79</v>
      </c>
      <c r="E96" s="793"/>
    </row>
    <row r="97" spans="2:5" ht="30" customHeight="1" x14ac:dyDescent="0.2">
      <c r="B97" s="882"/>
      <c r="C97" s="863" t="s">
        <v>325</v>
      </c>
      <c r="D97" s="863"/>
      <c r="E97" s="131" t="s">
        <v>82</v>
      </c>
    </row>
    <row r="98" spans="2:5" ht="15" customHeight="1" x14ac:dyDescent="0.2">
      <c r="B98" s="143" t="str">
        <f>Index!$B$4</f>
        <v>Solent and South Downs</v>
      </c>
      <c r="C98" s="134"/>
      <c r="D98" s="134"/>
      <c r="E98" s="135"/>
    </row>
    <row r="99" spans="2:5" ht="15" customHeight="1" x14ac:dyDescent="0.2">
      <c r="B99" s="132" t="s">
        <v>92</v>
      </c>
      <c r="C99" s="324">
        <f>$AG$9</f>
        <v>59.436999999999998</v>
      </c>
      <c r="D99" s="324">
        <f>$AH$9</f>
        <v>84.272000000000006</v>
      </c>
      <c r="E99" s="702">
        <f>$AI$9</f>
        <v>8.18</v>
      </c>
    </row>
    <row r="100" spans="2:5" ht="15" customHeight="1" x14ac:dyDescent="0.2">
      <c r="B100" s="159" t="s">
        <v>84</v>
      </c>
      <c r="C100" s="325">
        <f>$AG$10</f>
        <v>1.95</v>
      </c>
      <c r="D100" s="325">
        <f>$AH$10</f>
        <v>7.25</v>
      </c>
      <c r="E100" s="703">
        <f>$AI$10</f>
        <v>14.67</v>
      </c>
    </row>
    <row r="101" spans="2:5" ht="15" customHeight="1" x14ac:dyDescent="0.2">
      <c r="B101" s="159" t="s">
        <v>85</v>
      </c>
      <c r="C101" s="325">
        <f>$AG$11</f>
        <v>13.724</v>
      </c>
      <c r="D101" s="325">
        <f>$AH$11</f>
        <v>18.213999999999999</v>
      </c>
      <c r="E101" s="703">
        <f>$AI$11</f>
        <v>14.07</v>
      </c>
    </row>
    <row r="102" spans="2:5" ht="15" customHeight="1" x14ac:dyDescent="0.2">
      <c r="B102" s="159" t="s">
        <v>86</v>
      </c>
      <c r="C102" s="325">
        <f>$AG$12</f>
        <v>14.044</v>
      </c>
      <c r="D102" s="325">
        <f>$AH$12</f>
        <v>0.27300000000000002</v>
      </c>
      <c r="E102" s="703">
        <f>$AI$12</f>
        <v>29.96</v>
      </c>
    </row>
    <row r="103" spans="2:5" ht="15" customHeight="1" x14ac:dyDescent="0.2">
      <c r="B103" s="159" t="s">
        <v>87</v>
      </c>
      <c r="C103" s="325">
        <f>$AG$13</f>
        <v>5.149</v>
      </c>
      <c r="D103" s="325">
        <f>$AH$13</f>
        <v>17.279</v>
      </c>
      <c r="E103" s="703">
        <f>$AI$13</f>
        <v>29.56</v>
      </c>
    </row>
    <row r="104" spans="2:5" ht="15" customHeight="1" x14ac:dyDescent="0.2">
      <c r="B104" s="159" t="s">
        <v>88</v>
      </c>
      <c r="C104" s="325">
        <f>$AG$14</f>
        <v>1.8879999999999999</v>
      </c>
      <c r="D104" s="325">
        <f>$AH$14</f>
        <v>3.8479999999999999</v>
      </c>
      <c r="E104" s="703">
        <f>$AI$14</f>
        <v>26.23</v>
      </c>
    </row>
    <row r="105" spans="2:5" ht="15" customHeight="1" x14ac:dyDescent="0.2">
      <c r="B105" s="159" t="s">
        <v>89</v>
      </c>
      <c r="C105" s="325">
        <f>$AG$15</f>
        <v>14.581</v>
      </c>
      <c r="D105" s="325">
        <f>$AH$15</f>
        <v>15.159000000000001</v>
      </c>
      <c r="E105" s="703">
        <f>$AI$15</f>
        <v>16.39</v>
      </c>
    </row>
    <row r="106" spans="2:5" ht="15" customHeight="1" x14ac:dyDescent="0.2">
      <c r="B106" s="159" t="s">
        <v>90</v>
      </c>
      <c r="C106" s="325">
        <f>$AG$16</f>
        <v>0.127</v>
      </c>
      <c r="D106" s="325">
        <f>$AH$16</f>
        <v>3.5000000000000003E-2</v>
      </c>
      <c r="E106" s="703">
        <f>$AI$16</f>
        <v>67.099999999999994</v>
      </c>
    </row>
    <row r="107" spans="2:5" ht="15" customHeight="1" x14ac:dyDescent="0.2">
      <c r="B107" s="161" t="s">
        <v>91</v>
      </c>
      <c r="C107" s="326">
        <f>$AG$17</f>
        <v>7.976</v>
      </c>
      <c r="D107" s="326">
        <f>$AH$17</f>
        <v>22.134</v>
      </c>
      <c r="E107" s="704">
        <f>$AI$17</f>
        <v>12.31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195</v>
      </c>
      <c r="C3" t="s">
        <v>356</v>
      </c>
    </row>
    <row r="5" spans="2:12" ht="15" customHeight="1" x14ac:dyDescent="0.2">
      <c r="B5" s="887" t="str">
        <f>Index!$B$4</f>
        <v>Solent and South Downs</v>
      </c>
      <c r="C5" s="888"/>
      <c r="D5" s="891" t="s">
        <v>213</v>
      </c>
      <c r="E5" s="891"/>
      <c r="F5" s="891"/>
      <c r="G5" s="891"/>
      <c r="H5" s="891"/>
      <c r="I5" s="891"/>
      <c r="J5" s="891"/>
      <c r="K5" s="891"/>
      <c r="L5" s="892"/>
    </row>
    <row r="6" spans="2:12" ht="15" customHeight="1" x14ac:dyDescent="0.2">
      <c r="B6" s="889"/>
      <c r="C6" s="890"/>
      <c r="D6" s="167" t="s">
        <v>214</v>
      </c>
      <c r="E6" s="168" t="s">
        <v>215</v>
      </c>
      <c r="F6" s="168" t="s">
        <v>216</v>
      </c>
      <c r="G6" s="168" t="s">
        <v>217</v>
      </c>
      <c r="H6" s="168" t="s">
        <v>218</v>
      </c>
      <c r="I6" s="168" t="s">
        <v>219</v>
      </c>
      <c r="J6" s="168" t="s">
        <v>220</v>
      </c>
      <c r="K6" s="168" t="s">
        <v>221</v>
      </c>
      <c r="L6" s="169" t="s">
        <v>80</v>
      </c>
    </row>
    <row r="7" spans="2:12" ht="15" customHeight="1" x14ac:dyDescent="0.2">
      <c r="B7" s="885" t="s">
        <v>331</v>
      </c>
      <c r="C7" s="169" t="s">
        <v>223</v>
      </c>
      <c r="D7" s="163">
        <v>9.0660453808752024</v>
      </c>
      <c r="E7" s="163">
        <v>7.0818070818070815</v>
      </c>
      <c r="F7" s="163">
        <v>6.7353407290015852</v>
      </c>
      <c r="G7" s="163">
        <v>7.1103526734926055</v>
      </c>
      <c r="H7" s="163">
        <v>6.6726267880364105</v>
      </c>
      <c r="I7" s="163">
        <v>5.6846621380050051</v>
      </c>
      <c r="J7" s="163">
        <v>4.9805447470817121</v>
      </c>
      <c r="K7" s="163">
        <v>4.0674026728646142</v>
      </c>
      <c r="L7" s="165">
        <v>6.9843555671925115</v>
      </c>
    </row>
    <row r="8" spans="2:12" ht="15" customHeight="1" x14ac:dyDescent="0.2">
      <c r="B8" s="893"/>
      <c r="C8" s="169" t="s">
        <v>224</v>
      </c>
      <c r="D8" s="163">
        <v>31.346845484185405</v>
      </c>
      <c r="E8" s="163">
        <v>22.794117647058822</v>
      </c>
      <c r="F8" s="163">
        <v>18.825262063588323</v>
      </c>
      <c r="G8" s="163">
        <v>13.265619463800638</v>
      </c>
      <c r="H8" s="163">
        <v>7.4231876135504926</v>
      </c>
      <c r="I8" s="163">
        <v>3.8896722495443132</v>
      </c>
      <c r="J8" s="163">
        <v>2.901802986922541</v>
      </c>
      <c r="K8" s="163">
        <v>0.42486322896054007</v>
      </c>
      <c r="L8" s="165">
        <v>11.939634395046165</v>
      </c>
    </row>
    <row r="9" spans="2:12" ht="15" customHeight="1" x14ac:dyDescent="0.2">
      <c r="B9" s="885" t="s">
        <v>222</v>
      </c>
      <c r="C9" s="169" t="s">
        <v>223</v>
      </c>
      <c r="D9" s="163">
        <v>7.9798117582867274</v>
      </c>
      <c r="E9" s="163">
        <v>10.188189487345879</v>
      </c>
      <c r="F9" s="163">
        <v>10.42654028436019</v>
      </c>
      <c r="G9" s="163">
        <v>10.542954240101162</v>
      </c>
      <c r="H9" s="163">
        <v>9.5121818872429316</v>
      </c>
      <c r="I9" s="163">
        <v>10.690185864804072</v>
      </c>
      <c r="J9" s="163">
        <v>13.168187744458931</v>
      </c>
      <c r="K9" s="163">
        <v>11.672155140870839</v>
      </c>
      <c r="L9" s="165">
        <v>10.128288324264963</v>
      </c>
    </row>
    <row r="10" spans="2:12" ht="15" customHeight="1" x14ac:dyDescent="0.2">
      <c r="B10" s="893"/>
      <c r="C10" s="169" t="s">
        <v>224</v>
      </c>
      <c r="D10" s="163">
        <v>20.601151140481775</v>
      </c>
      <c r="E10" s="163">
        <v>21.496757925072046</v>
      </c>
      <c r="F10" s="163">
        <v>19.810672570425222</v>
      </c>
      <c r="G10" s="163">
        <v>18.21847356511006</v>
      </c>
      <c r="H10" s="163">
        <v>13.19539195138762</v>
      </c>
      <c r="I10" s="163">
        <v>8.6572933004705348</v>
      </c>
      <c r="J10" s="163">
        <v>8.0492712970303071</v>
      </c>
      <c r="K10" s="163">
        <v>2.4940143655227454</v>
      </c>
      <c r="L10" s="165">
        <v>13.531949698394847</v>
      </c>
    </row>
    <row r="11" spans="2:12" ht="15" customHeight="1" x14ac:dyDescent="0.2">
      <c r="B11" s="885" t="s">
        <v>225</v>
      </c>
      <c r="C11" s="169" t="s">
        <v>223</v>
      </c>
      <c r="D11" s="163">
        <v>3.2484367851151443</v>
      </c>
      <c r="E11" s="163">
        <v>4.363376251788269</v>
      </c>
      <c r="F11" s="163">
        <v>5.4464285714285712</v>
      </c>
      <c r="G11" s="163">
        <v>6.2664907651715032</v>
      </c>
      <c r="H11" s="163">
        <v>6.6504685872960785</v>
      </c>
      <c r="I11" s="163">
        <v>6.8835840418574223</v>
      </c>
      <c r="J11" s="163">
        <v>7.5361321403991735</v>
      </c>
      <c r="K11" s="163">
        <v>6.8783068783068781</v>
      </c>
      <c r="L11" s="165">
        <v>5.9977046066170647</v>
      </c>
    </row>
    <row r="12" spans="2:12" ht="15" customHeight="1" x14ac:dyDescent="0.2">
      <c r="B12" s="893"/>
      <c r="C12" s="169" t="s">
        <v>224</v>
      </c>
      <c r="D12" s="163">
        <v>14.709509899383317</v>
      </c>
      <c r="E12" s="163">
        <v>16.642371234207971</v>
      </c>
      <c r="F12" s="163">
        <v>15.758561489111775</v>
      </c>
      <c r="G12" s="163">
        <v>14.134818513539466</v>
      </c>
      <c r="H12" s="163">
        <v>9.9509037124227557</v>
      </c>
      <c r="I12" s="163">
        <v>7.6309244161945555</v>
      </c>
      <c r="J12" s="163">
        <v>7.9072532699167652</v>
      </c>
      <c r="K12" s="163">
        <v>2.4340665068278953</v>
      </c>
      <c r="L12" s="165">
        <v>10.672918612376156</v>
      </c>
    </row>
    <row r="13" spans="2:12" ht="15" customHeight="1" x14ac:dyDescent="0.2">
      <c r="B13" s="885" t="s">
        <v>226</v>
      </c>
      <c r="C13" s="169" t="s">
        <v>223</v>
      </c>
      <c r="D13" s="163">
        <v>3.500181356546971</v>
      </c>
      <c r="E13" s="163">
        <v>3.3502142578885863</v>
      </c>
      <c r="F13" s="163">
        <v>4.3253712072304706</v>
      </c>
      <c r="G13" s="163">
        <v>5.9145129224652084</v>
      </c>
      <c r="H13" s="163">
        <v>9.7675470844409258</v>
      </c>
      <c r="I13" s="163">
        <v>13.273946992191796</v>
      </c>
      <c r="J13" s="163">
        <v>15</v>
      </c>
      <c r="K13" s="163">
        <v>17.397781824201292</v>
      </c>
      <c r="L13" s="165">
        <v>9.5693543607809577</v>
      </c>
    </row>
    <row r="14" spans="2:12" ht="15" customHeight="1" x14ac:dyDescent="0.2">
      <c r="B14" s="893"/>
      <c r="C14" s="169" t="s">
        <v>224</v>
      </c>
      <c r="D14" s="163">
        <v>20.455602045560202</v>
      </c>
      <c r="E14" s="163">
        <v>22.274961857942024</v>
      </c>
      <c r="F14" s="163">
        <v>23.413111342351716</v>
      </c>
      <c r="G14" s="163">
        <v>26.66560408033153</v>
      </c>
      <c r="H14" s="163">
        <v>30.875986941452261</v>
      </c>
      <c r="I14" s="163">
        <v>30.958939374436866</v>
      </c>
      <c r="J14" s="163">
        <v>30.948419301164726</v>
      </c>
      <c r="K14" s="163">
        <v>25.881178944367228</v>
      </c>
      <c r="L14" s="165">
        <v>28.514392042452506</v>
      </c>
    </row>
    <row r="15" spans="2:12" ht="15" customHeight="1" x14ac:dyDescent="0.2">
      <c r="B15" s="885" t="s">
        <v>227</v>
      </c>
      <c r="C15" s="169" t="s">
        <v>223</v>
      </c>
      <c r="D15" s="163">
        <v>16.778418836737877</v>
      </c>
      <c r="E15" s="163">
        <v>8.6092715231788084</v>
      </c>
      <c r="F15" s="163">
        <v>5.8943089430894311</v>
      </c>
      <c r="G15" s="163">
        <v>4.2297979797979801</v>
      </c>
      <c r="H15" s="163">
        <v>7.1361256544502618</v>
      </c>
      <c r="I15" s="163">
        <v>11.821941133544151</v>
      </c>
      <c r="J15" s="163">
        <v>14.884353741496598</v>
      </c>
      <c r="K15" s="163">
        <v>20.811974574533526</v>
      </c>
      <c r="L15" s="165">
        <v>9.5891940165215441</v>
      </c>
    </row>
    <row r="16" spans="2:12" ht="15" customHeight="1" x14ac:dyDescent="0.2">
      <c r="B16" s="893"/>
      <c r="C16" s="169" t="s">
        <v>224</v>
      </c>
      <c r="D16" s="163">
        <v>28.044629349470501</v>
      </c>
      <c r="E16" s="163">
        <v>25.678119349005424</v>
      </c>
      <c r="F16" s="163">
        <v>25.901432845221223</v>
      </c>
      <c r="G16" s="163">
        <v>27.162354032047752</v>
      </c>
      <c r="H16" s="163">
        <v>27.221574423082139</v>
      </c>
      <c r="I16" s="163">
        <v>21.285840367512275</v>
      </c>
      <c r="J16" s="163">
        <v>14.966492926284438</v>
      </c>
      <c r="K16" s="163">
        <v>8.1369982547993018</v>
      </c>
      <c r="L16" s="165">
        <v>22.728284622618794</v>
      </c>
    </row>
    <row r="17" spans="2:12" ht="15" customHeight="1" x14ac:dyDescent="0.2">
      <c r="B17" s="885" t="s">
        <v>228</v>
      </c>
      <c r="C17" s="169" t="s">
        <v>223</v>
      </c>
      <c r="D17" s="163">
        <v>21.686746987951807</v>
      </c>
      <c r="E17" s="163">
        <v>14.908802537668517</v>
      </c>
      <c r="F17" s="163">
        <v>9.3337959750173489</v>
      </c>
      <c r="G17" s="163">
        <v>4.8990452339959312</v>
      </c>
      <c r="H17" s="163">
        <v>6.9939870699398705</v>
      </c>
      <c r="I17" s="163">
        <v>9.1347753743760407</v>
      </c>
      <c r="J17" s="163">
        <v>9.7722500403811985</v>
      </c>
      <c r="K17" s="163">
        <v>6.7607897153351697</v>
      </c>
      <c r="L17" s="165">
        <v>9.0253817967851511</v>
      </c>
    </row>
    <row r="18" spans="2:12" ht="15" customHeight="1" x14ac:dyDescent="0.2">
      <c r="B18" s="886"/>
      <c r="C18" s="170" t="s">
        <v>224</v>
      </c>
      <c r="D18" s="164">
        <v>18.334922148077535</v>
      </c>
      <c r="E18" s="164">
        <v>16.328029375764995</v>
      </c>
      <c r="F18" s="164">
        <v>13.776963776963777</v>
      </c>
      <c r="G18" s="164">
        <v>11.75212813168193</v>
      </c>
      <c r="H18" s="164">
        <v>11.029830122734293</v>
      </c>
      <c r="I18" s="164">
        <v>9.3896290961469209</v>
      </c>
      <c r="J18" s="164">
        <v>7.3848827106863597</v>
      </c>
      <c r="K18" s="164">
        <v>2.1213798192215458</v>
      </c>
      <c r="L18" s="166">
        <v>10.90262690104681</v>
      </c>
    </row>
    <row r="19" spans="2:12" ht="15" customHeight="1" x14ac:dyDescent="0.2">
      <c r="B19" s="885" t="s">
        <v>332</v>
      </c>
      <c r="C19" s="169" t="s">
        <v>223</v>
      </c>
      <c r="D19" s="163">
        <v>16.682821755519655</v>
      </c>
      <c r="E19" s="163">
        <v>13.901490602721969</v>
      </c>
      <c r="F19" s="163">
        <v>10.99579242636746</v>
      </c>
      <c r="G19" s="163">
        <v>5.698924731182796</v>
      </c>
      <c r="H19" s="163">
        <v>4.1341733356036094</v>
      </c>
      <c r="I19" s="163">
        <v>5.2853260869565215</v>
      </c>
      <c r="J19" s="163">
        <v>6.5605474561142518</v>
      </c>
      <c r="K19" s="163">
        <v>6.6410009624639086</v>
      </c>
      <c r="L19" s="165">
        <v>6.8865708528616123</v>
      </c>
    </row>
    <row r="20" spans="2:12" ht="15" customHeight="1" x14ac:dyDescent="0.2">
      <c r="B20" s="893"/>
      <c r="C20" s="169" t="s">
        <v>224</v>
      </c>
      <c r="D20" s="163">
        <v>19.119160321053716</v>
      </c>
      <c r="E20" s="163">
        <v>26.280029119145837</v>
      </c>
      <c r="F20" s="163">
        <v>28.720854216604923</v>
      </c>
      <c r="G20" s="163">
        <v>27.657423454650491</v>
      </c>
      <c r="H20" s="163">
        <v>33.616888519134775</v>
      </c>
      <c r="I20" s="163">
        <v>41.087386318703047</v>
      </c>
      <c r="J20" s="163">
        <v>51.965269349267103</v>
      </c>
      <c r="K20" s="163">
        <v>38.359920239282154</v>
      </c>
      <c r="L20" s="165">
        <v>33.507542954852589</v>
      </c>
    </row>
    <row r="21" spans="2:12" ht="15" customHeight="1" x14ac:dyDescent="0.2">
      <c r="B21" s="885" t="s">
        <v>333</v>
      </c>
      <c r="C21" s="169" t="s">
        <v>223</v>
      </c>
      <c r="D21" s="163">
        <v>14.227204138823021</v>
      </c>
      <c r="E21" s="163">
        <v>15.35131535131535</v>
      </c>
      <c r="F21" s="163">
        <v>14.689612784265519</v>
      </c>
      <c r="G21" s="163">
        <v>10.788604776165247</v>
      </c>
      <c r="H21" s="163">
        <v>7.648813498953742</v>
      </c>
      <c r="I21" s="163">
        <v>9.8609680741503603</v>
      </c>
      <c r="J21" s="163">
        <v>11.570106273568735</v>
      </c>
      <c r="K21" s="163">
        <v>10.903572262432874</v>
      </c>
      <c r="L21" s="165">
        <v>10.561689870379261</v>
      </c>
    </row>
    <row r="22" spans="2:12" ht="15" customHeight="1" x14ac:dyDescent="0.2">
      <c r="B22" s="893"/>
      <c r="C22" s="169" t="s">
        <v>224</v>
      </c>
      <c r="D22" s="163">
        <v>15.410107705053852</v>
      </c>
      <c r="E22" s="163">
        <v>20.195786337518619</v>
      </c>
      <c r="F22" s="163">
        <v>21.345472938796156</v>
      </c>
      <c r="G22" s="163">
        <v>20.836163308429555</v>
      </c>
      <c r="H22" s="163">
        <v>17.494812711586764</v>
      </c>
      <c r="I22" s="163">
        <v>15.476190476190476</v>
      </c>
      <c r="J22" s="163">
        <v>13.855851569933398</v>
      </c>
      <c r="K22" s="163">
        <v>4.9551047555703356</v>
      </c>
      <c r="L22" s="165">
        <v>15.735114370525579</v>
      </c>
    </row>
    <row r="23" spans="2:12" ht="15" customHeight="1" x14ac:dyDescent="0.2">
      <c r="B23" s="885" t="s">
        <v>231</v>
      </c>
      <c r="C23" s="169" t="s">
        <v>223</v>
      </c>
      <c r="D23" s="163">
        <v>13.778630531238759</v>
      </c>
      <c r="E23" s="163">
        <v>13.360778443113771</v>
      </c>
      <c r="F23" s="163">
        <v>14.265129682997118</v>
      </c>
      <c r="G23" s="163">
        <v>14.538518597011763</v>
      </c>
      <c r="H23" s="163">
        <v>8.7795103012085907</v>
      </c>
      <c r="I23" s="163">
        <v>6.6180874426033141</v>
      </c>
      <c r="J23" s="163">
        <v>7.0399113082039912</v>
      </c>
      <c r="K23" s="163">
        <v>8.7495919033627167</v>
      </c>
      <c r="L23" s="165">
        <v>10.220648153952235</v>
      </c>
    </row>
    <row r="24" spans="2:12" ht="15" customHeight="1" x14ac:dyDescent="0.2">
      <c r="B24" s="893"/>
      <c r="C24" s="169" t="s">
        <v>224</v>
      </c>
      <c r="D24" s="163">
        <v>22.185351979141977</v>
      </c>
      <c r="E24" s="163">
        <v>26.865671641791046</v>
      </c>
      <c r="F24" s="163">
        <v>25.15969503399959</v>
      </c>
      <c r="G24" s="163">
        <v>38.083505360591332</v>
      </c>
      <c r="H24" s="163">
        <v>60.734363455298912</v>
      </c>
      <c r="I24" s="163">
        <v>74.927930154023556</v>
      </c>
      <c r="J24" s="163">
        <v>82.04653078031707</v>
      </c>
      <c r="K24" s="163">
        <v>76.870777572184693</v>
      </c>
      <c r="L24" s="165">
        <v>54.259840460311239</v>
      </c>
    </row>
    <row r="25" spans="2:12" ht="15" customHeight="1" x14ac:dyDescent="0.2">
      <c r="B25" s="885" t="s">
        <v>232</v>
      </c>
      <c r="C25" s="169" t="s">
        <v>223</v>
      </c>
      <c r="D25" s="163">
        <v>13.454717427287774</v>
      </c>
      <c r="E25" s="163">
        <v>13.177470775770455</v>
      </c>
      <c r="F25" s="163">
        <v>14.973439575033201</v>
      </c>
      <c r="G25" s="163">
        <v>16.368421052631579</v>
      </c>
      <c r="H25" s="163">
        <v>16.49448432848888</v>
      </c>
      <c r="I25" s="163">
        <v>15.194366852886407</v>
      </c>
      <c r="J25" s="163">
        <v>15.006317426377686</v>
      </c>
      <c r="K25" s="163">
        <v>14.535220158872114</v>
      </c>
      <c r="L25" s="165">
        <v>15.274108843680603</v>
      </c>
    </row>
    <row r="26" spans="2:12" ht="15" customHeight="1" x14ac:dyDescent="0.2">
      <c r="B26" s="893"/>
      <c r="C26" s="169" t="s">
        <v>224</v>
      </c>
      <c r="D26" s="163">
        <v>26.877501169377894</v>
      </c>
      <c r="E26" s="163">
        <v>22.595717066839715</v>
      </c>
      <c r="F26" s="163">
        <v>21.302964327583318</v>
      </c>
      <c r="G26" s="163">
        <v>16.881400726792204</v>
      </c>
      <c r="H26" s="163">
        <v>9.1298222800173381</v>
      </c>
      <c r="I26" s="163">
        <v>2.236604168649472</v>
      </c>
      <c r="J26" s="163">
        <v>1.0879419764279239</v>
      </c>
      <c r="K26" s="163">
        <v>1.1872292635969837</v>
      </c>
      <c r="L26" s="165">
        <v>16.632717306766416</v>
      </c>
    </row>
    <row r="27" spans="2:12" ht="15" customHeight="1" x14ac:dyDescent="0.2">
      <c r="B27" s="885" t="s">
        <v>233</v>
      </c>
      <c r="C27" s="169" t="s">
        <v>223</v>
      </c>
      <c r="D27" s="163">
        <v>9.9058480307651511</v>
      </c>
      <c r="E27" s="163">
        <v>11.909568025837707</v>
      </c>
      <c r="F27" s="163">
        <v>12.913511359107213</v>
      </c>
      <c r="G27" s="163">
        <v>14.040870138431114</v>
      </c>
      <c r="H27" s="163">
        <v>13.161855246955808</v>
      </c>
      <c r="I27" s="163">
        <v>10.872202006836476</v>
      </c>
      <c r="J27" s="163">
        <v>9.6501809408926409</v>
      </c>
      <c r="K27" s="163">
        <v>11.64316169235815</v>
      </c>
      <c r="L27" s="165">
        <v>11.943738748590944</v>
      </c>
    </row>
    <row r="28" spans="2:12" ht="15" customHeight="1" x14ac:dyDescent="0.2">
      <c r="B28" s="886"/>
      <c r="C28" s="170" t="s">
        <v>224</v>
      </c>
      <c r="D28" s="164">
        <v>26.897031259447367</v>
      </c>
      <c r="E28" s="164">
        <v>27.057972761239</v>
      </c>
      <c r="F28" s="164">
        <v>22.705718270571825</v>
      </c>
      <c r="G28" s="164">
        <v>20.122897399292409</v>
      </c>
      <c r="H28" s="164">
        <v>32.575347410214761</v>
      </c>
      <c r="I28" s="164">
        <v>51.929092805005219</v>
      </c>
      <c r="J28" s="164">
        <v>61.183496199782851</v>
      </c>
      <c r="K28" s="164">
        <v>62.661996497373032</v>
      </c>
      <c r="L28" s="166">
        <v>29.106939434213025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197</v>
      </c>
      <c r="C3" t="s">
        <v>759</v>
      </c>
    </row>
    <row r="5" spans="2:6" ht="15" customHeight="1" x14ac:dyDescent="0.2">
      <c r="B5" s="858" t="s">
        <v>229</v>
      </c>
      <c r="C5" s="40" t="s">
        <v>78</v>
      </c>
      <c r="D5" s="835" t="s">
        <v>79</v>
      </c>
      <c r="E5" s="835"/>
      <c r="F5" s="41" t="s">
        <v>80</v>
      </c>
    </row>
    <row r="6" spans="2:6" ht="30" customHeight="1" x14ac:dyDescent="0.2">
      <c r="B6" s="894"/>
      <c r="C6" s="34" t="s">
        <v>325</v>
      </c>
      <c r="D6" s="34" t="s">
        <v>325</v>
      </c>
      <c r="E6" s="3" t="s">
        <v>82</v>
      </c>
      <c r="F6" s="35" t="s">
        <v>325</v>
      </c>
    </row>
    <row r="7" spans="2:6" ht="15" customHeight="1" x14ac:dyDescent="0.2">
      <c r="B7" s="143" t="str">
        <f>Index!$B$4</f>
        <v>Solent and South Downs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data'!D20</f>
        <v>2248.4409999999998</v>
      </c>
      <c r="D8" s="138">
        <f>'Section 10 chart data'!J20</f>
        <v>4449.9650000000001</v>
      </c>
      <c r="E8" s="695">
        <f>'Section 10 chart data'!K20</f>
        <v>6.4</v>
      </c>
      <c r="F8" s="139">
        <f>SUM(C8,D8)</f>
        <v>6698.4059999999999</v>
      </c>
    </row>
    <row r="9" spans="2:6" ht="15" customHeight="1" x14ac:dyDescent="0.2">
      <c r="B9" s="42" t="s">
        <v>222</v>
      </c>
      <c r="C9" s="137">
        <f>'Section 10 chart data'!D21</f>
        <v>2361.5619999999999</v>
      </c>
      <c r="D9" s="138">
        <f>'Section 10 chart data'!J21</f>
        <v>4146.527</v>
      </c>
      <c r="E9" s="695">
        <f>'Section 10 chart data'!K21</f>
        <v>6.69</v>
      </c>
      <c r="F9" s="139">
        <f t="shared" ref="F9:F17" si="0">SUM(C9,D9)</f>
        <v>6508.0889999999999</v>
      </c>
    </row>
    <row r="10" spans="2:6" ht="15" customHeight="1" x14ac:dyDescent="0.2">
      <c r="B10" s="42" t="s">
        <v>225</v>
      </c>
      <c r="C10" s="137">
        <f>'Section 10 chart data'!D22</f>
        <v>2476.241</v>
      </c>
      <c r="D10" s="138">
        <f>'Section 10 chart data'!J22</f>
        <v>3608.3620000000001</v>
      </c>
      <c r="E10" s="695">
        <f>'Section 10 chart data'!K22</f>
        <v>7.69</v>
      </c>
      <c r="F10" s="139">
        <f t="shared" si="0"/>
        <v>6084.6030000000001</v>
      </c>
    </row>
    <row r="11" spans="2:6" ht="15" customHeight="1" x14ac:dyDescent="0.2">
      <c r="B11" s="42" t="s">
        <v>226</v>
      </c>
      <c r="C11" s="137">
        <f>'Section 10 chart data'!D23</f>
        <v>2560.89</v>
      </c>
      <c r="D11" s="138">
        <f>'Section 10 chart data'!J23</f>
        <v>3171.3029999999999</v>
      </c>
      <c r="E11" s="695">
        <f>'Section 10 chart data'!K23</f>
        <v>8.98</v>
      </c>
      <c r="F11" s="139">
        <f t="shared" si="0"/>
        <v>5732.1929999999993</v>
      </c>
    </row>
    <row r="12" spans="2:6" ht="15" customHeight="1" x14ac:dyDescent="0.2">
      <c r="B12" s="42" t="s">
        <v>227</v>
      </c>
      <c r="C12" s="137">
        <f>'Section 10 chart data'!D24</f>
        <v>2609.424</v>
      </c>
      <c r="D12" s="138">
        <f>'Section 10 chart data'!J24</f>
        <v>2557.67</v>
      </c>
      <c r="E12" s="695">
        <f>'Section 10 chart data'!K24</f>
        <v>10.29</v>
      </c>
      <c r="F12" s="139">
        <f t="shared" si="0"/>
        <v>5167.0940000000001</v>
      </c>
    </row>
    <row r="13" spans="2:6" ht="15" customHeight="1" x14ac:dyDescent="0.2">
      <c r="B13" s="42" t="s">
        <v>228</v>
      </c>
      <c r="C13" s="137">
        <f>'Section 10 chart data'!D25</f>
        <v>2578.2370000000001</v>
      </c>
      <c r="D13" s="138">
        <f>'Section 10 chart data'!J25</f>
        <v>2398.7150000000001</v>
      </c>
      <c r="E13" s="695">
        <f>'Section 10 chart data'!K25</f>
        <v>10.62</v>
      </c>
      <c r="F13" s="139">
        <f t="shared" si="0"/>
        <v>4976.9520000000002</v>
      </c>
    </row>
    <row r="14" spans="2:6" ht="15" customHeight="1" x14ac:dyDescent="0.2">
      <c r="B14" s="42" t="s">
        <v>332</v>
      </c>
      <c r="C14" s="137">
        <f>'Section 10 chart data'!D26</f>
        <v>2525.25</v>
      </c>
      <c r="D14" s="138">
        <f>'Section 10 chart data'!J26</f>
        <v>2048.4279999999999</v>
      </c>
      <c r="E14" s="695">
        <f>'Section 10 chart data'!K26</f>
        <v>11.28</v>
      </c>
      <c r="F14" s="139">
        <f t="shared" si="0"/>
        <v>4573.6779999999999</v>
      </c>
    </row>
    <row r="15" spans="2:6" ht="15" customHeight="1" x14ac:dyDescent="0.2">
      <c r="B15" s="42" t="s">
        <v>333</v>
      </c>
      <c r="C15" s="137">
        <f>'Section 10 chart data'!D27</f>
        <v>2415.5360000000001</v>
      </c>
      <c r="D15" s="138">
        <f>'Section 10 chart data'!J27</f>
        <v>2048.212</v>
      </c>
      <c r="E15" s="695">
        <f>'Section 10 chart data'!K27</f>
        <v>11.03</v>
      </c>
      <c r="F15" s="139">
        <f t="shared" si="0"/>
        <v>4463.7479999999996</v>
      </c>
    </row>
    <row r="16" spans="2:6" ht="15" customHeight="1" x14ac:dyDescent="0.2">
      <c r="B16" s="42" t="s">
        <v>231</v>
      </c>
      <c r="C16" s="137">
        <f>'Section 10 chart data'!D28</f>
        <v>2393.0889999999999</v>
      </c>
      <c r="D16" s="138">
        <f>'Section 10 chart data'!J28</f>
        <v>2182.252</v>
      </c>
      <c r="E16" s="695">
        <f>'Section 10 chart data'!K28</f>
        <v>9.67</v>
      </c>
      <c r="F16" s="139">
        <f t="shared" si="0"/>
        <v>4575.3410000000003</v>
      </c>
    </row>
    <row r="17" spans="2:6" ht="15" customHeight="1" x14ac:dyDescent="0.2">
      <c r="B17" s="46" t="s">
        <v>232</v>
      </c>
      <c r="C17" s="137">
        <f>'Section 10 chart data'!D29</f>
        <v>2256.8409999999999</v>
      </c>
      <c r="D17" s="138">
        <f>'Section 10 chart data'!J29</f>
        <v>2144.498</v>
      </c>
      <c r="E17" s="695">
        <f>'Section 10 chart data'!K29</f>
        <v>7.79</v>
      </c>
      <c r="F17" s="139">
        <f t="shared" si="0"/>
        <v>4401.3389999999999</v>
      </c>
    </row>
    <row r="18" spans="2:6" ht="15" customHeight="1" x14ac:dyDescent="0.2">
      <c r="B18" s="46" t="s">
        <v>233</v>
      </c>
      <c r="C18" s="137">
        <f>'Section 10 chart data'!D30</f>
        <v>2214.1950000000002</v>
      </c>
      <c r="D18" s="138">
        <f>'Section 10 chart data'!J30</f>
        <v>2433.1770000000001</v>
      </c>
      <c r="E18" s="695">
        <f>'Section 10 chart data'!K30</f>
        <v>7.27</v>
      </c>
      <c r="F18" s="140">
        <f>SUM(C18,D18)</f>
        <v>4647.3720000000003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760</v>
      </c>
    </row>
    <row r="5" spans="2:6" ht="15" customHeight="1" x14ac:dyDescent="0.2">
      <c r="B5" s="858" t="s">
        <v>229</v>
      </c>
      <c r="C5" s="40" t="s">
        <v>78</v>
      </c>
      <c r="D5" s="835" t="s">
        <v>79</v>
      </c>
      <c r="E5" s="835"/>
      <c r="F5" s="41" t="s">
        <v>80</v>
      </c>
    </row>
    <row r="6" spans="2:6" ht="30" customHeight="1" x14ac:dyDescent="0.2">
      <c r="B6" s="894"/>
      <c r="C6" s="34" t="s">
        <v>325</v>
      </c>
      <c r="D6" s="34" t="s">
        <v>325</v>
      </c>
      <c r="E6" s="3" t="s">
        <v>82</v>
      </c>
      <c r="F6" s="35" t="s">
        <v>230</v>
      </c>
    </row>
    <row r="7" spans="2:6" ht="15" customHeight="1" x14ac:dyDescent="0.2">
      <c r="B7" s="143" t="str">
        <f>Index!$B$4</f>
        <v>Solent and South Downs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data'!D35</f>
        <v>80.144000000000005</v>
      </c>
      <c r="D8" s="138">
        <f>'Section 10 chart data'!J35</f>
        <v>161.35900000000001</v>
      </c>
      <c r="E8" s="695">
        <f>'Section 10 chart data'!K35</f>
        <v>6.53</v>
      </c>
      <c r="F8" s="139">
        <f>SUM(C8,D8)</f>
        <v>241.50300000000001</v>
      </c>
    </row>
    <row r="9" spans="2:6" ht="15" customHeight="1" x14ac:dyDescent="0.2">
      <c r="B9" s="42" t="s">
        <v>222</v>
      </c>
      <c r="C9" s="137">
        <f>'Section 10 chart data'!D36</f>
        <v>78.751999999999995</v>
      </c>
      <c r="D9" s="138">
        <f>'Section 10 chart data'!J36</f>
        <v>151.95099999999999</v>
      </c>
      <c r="E9" s="695">
        <f>'Section 10 chart data'!K36</f>
        <v>7.4</v>
      </c>
      <c r="F9" s="139">
        <f t="shared" ref="F9:F17" si="0">SUM(C9,D9)</f>
        <v>230.70299999999997</v>
      </c>
    </row>
    <row r="10" spans="2:6" ht="15" customHeight="1" x14ac:dyDescent="0.2">
      <c r="B10" s="42" t="s">
        <v>225</v>
      </c>
      <c r="C10" s="137">
        <f>'Section 10 chart data'!D37</f>
        <v>73.320999999999998</v>
      </c>
      <c r="D10" s="138">
        <f>'Section 10 chart data'!J37</f>
        <v>126.947</v>
      </c>
      <c r="E10" s="695">
        <f>'Section 10 chart data'!K37</f>
        <v>8.89</v>
      </c>
      <c r="F10" s="139">
        <f t="shared" si="0"/>
        <v>200.268</v>
      </c>
    </row>
    <row r="11" spans="2:6" ht="15" customHeight="1" x14ac:dyDescent="0.2">
      <c r="B11" s="42" t="s">
        <v>226</v>
      </c>
      <c r="C11" s="137">
        <f>'Section 10 chart data'!D38</f>
        <v>71.260999999999996</v>
      </c>
      <c r="D11" s="138">
        <f>'Section 10 chart data'!J38</f>
        <v>112.708</v>
      </c>
      <c r="E11" s="695">
        <f>'Section 10 chart data'!K38</f>
        <v>9.68</v>
      </c>
      <c r="F11" s="139">
        <f t="shared" si="0"/>
        <v>183.96899999999999</v>
      </c>
    </row>
    <row r="12" spans="2:6" ht="15" customHeight="1" x14ac:dyDescent="0.2">
      <c r="B12" s="42" t="s">
        <v>227</v>
      </c>
      <c r="C12" s="137">
        <f>'Section 10 chart data'!D39</f>
        <v>69.628</v>
      </c>
      <c r="D12" s="138">
        <f>'Section 10 chart data'!J39</f>
        <v>100.345</v>
      </c>
      <c r="E12" s="695">
        <f>'Section 10 chart data'!K39</f>
        <v>10</v>
      </c>
      <c r="F12" s="139">
        <f t="shared" si="0"/>
        <v>169.97300000000001</v>
      </c>
    </row>
    <row r="13" spans="2:6" ht="15" customHeight="1" x14ac:dyDescent="0.2">
      <c r="B13" s="42" t="s">
        <v>354</v>
      </c>
      <c r="C13" s="137">
        <f>'Section 10 chart data'!D40</f>
        <v>67.481999999999999</v>
      </c>
      <c r="D13" s="138">
        <f>'Section 10 chart data'!J40</f>
        <v>104.46599999999999</v>
      </c>
      <c r="E13" s="695">
        <f>'Section 10 chart data'!K40</f>
        <v>9.26</v>
      </c>
      <c r="F13" s="139">
        <f t="shared" si="0"/>
        <v>171.94799999999998</v>
      </c>
    </row>
    <row r="14" spans="2:6" ht="15" customHeight="1" x14ac:dyDescent="0.2">
      <c r="B14" s="42" t="s">
        <v>332</v>
      </c>
      <c r="C14" s="137">
        <f>'Section 10 chart data'!D41</f>
        <v>65.588999999999999</v>
      </c>
      <c r="D14" s="138">
        <f>'Section 10 chart data'!J41</f>
        <v>107.57</v>
      </c>
      <c r="E14" s="695">
        <f>'Section 10 chart data'!K41</f>
        <v>8.68</v>
      </c>
      <c r="F14" s="139">
        <f t="shared" si="0"/>
        <v>173.15899999999999</v>
      </c>
    </row>
    <row r="15" spans="2:6" ht="15" customHeight="1" x14ac:dyDescent="0.2">
      <c r="B15" s="42" t="s">
        <v>333</v>
      </c>
      <c r="C15" s="137">
        <f>'Section 10 chart data'!D42</f>
        <v>62.36</v>
      </c>
      <c r="D15" s="138">
        <f>'Section 10 chart data'!J42</f>
        <v>123.467</v>
      </c>
      <c r="E15" s="695">
        <f>'Section 10 chart data'!K42</f>
        <v>7.84</v>
      </c>
      <c r="F15" s="139">
        <f t="shared" si="0"/>
        <v>185.827</v>
      </c>
    </row>
    <row r="16" spans="2:6" ht="15" customHeight="1" x14ac:dyDescent="0.2">
      <c r="B16" s="42" t="s">
        <v>231</v>
      </c>
      <c r="C16" s="137">
        <f>'Section 10 chart data'!D43</f>
        <v>61.456000000000003</v>
      </c>
      <c r="D16" s="138">
        <f>'Section 10 chart data'!J43</f>
        <v>139.01300000000001</v>
      </c>
      <c r="E16" s="695">
        <f>'Section 10 chart data'!K43</f>
        <v>7.14</v>
      </c>
      <c r="F16" s="139">
        <f t="shared" si="0"/>
        <v>200.46899999999999</v>
      </c>
    </row>
    <row r="17" spans="2:6" ht="15" customHeight="1" x14ac:dyDescent="0.2">
      <c r="B17" s="46" t="s">
        <v>232</v>
      </c>
      <c r="C17" s="137">
        <f>'Section 10 chart data'!D44</f>
        <v>62.427999999999997</v>
      </c>
      <c r="D17" s="138">
        <f>'Section 10 chart data'!J44</f>
        <v>147.209</v>
      </c>
      <c r="E17" s="695">
        <f>'Section 10 chart data'!K44</f>
        <v>6.32</v>
      </c>
      <c r="F17" s="139">
        <f t="shared" si="0"/>
        <v>209.637</v>
      </c>
    </row>
    <row r="18" spans="2:6" ht="15" customHeight="1" x14ac:dyDescent="0.2">
      <c r="B18" s="46" t="s">
        <v>233</v>
      </c>
      <c r="C18" s="137">
        <f>'Section 10 chart data'!D45</f>
        <v>63.725999999999999</v>
      </c>
      <c r="D18" s="138">
        <f>'Section 10 chart data'!J45</f>
        <v>156.98400000000001</v>
      </c>
      <c r="E18" s="695">
        <f>'Section 10 chart data'!K45</f>
        <v>5.98</v>
      </c>
      <c r="F18" s="140">
        <f>SUM(C18,D18)</f>
        <v>220.71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16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5"/>
      <c r="B3" s="796" t="s">
        <v>482</v>
      </c>
      <c r="C3" s="797"/>
      <c r="D3" s="797"/>
      <c r="E3" s="797"/>
      <c r="F3" s="798"/>
      <c r="H3" s="796" t="s">
        <v>482</v>
      </c>
      <c r="I3" s="799"/>
      <c r="J3" s="799"/>
      <c r="K3" s="799"/>
      <c r="L3" s="799"/>
      <c r="M3" s="799"/>
      <c r="N3" s="800"/>
      <c r="P3" s="796" t="s">
        <v>482</v>
      </c>
      <c r="Q3" s="797"/>
      <c r="R3" s="797"/>
      <c r="S3" s="797"/>
      <c r="T3" s="798"/>
    </row>
    <row r="4" spans="1:20" ht="13.5" thickBot="1" x14ac:dyDescent="0.25">
      <c r="A4" s="275"/>
      <c r="B4" s="283" t="s">
        <v>78</v>
      </c>
      <c r="C4" s="284" t="s">
        <v>379</v>
      </c>
      <c r="D4" s="284" t="s">
        <v>481</v>
      </c>
      <c r="E4" s="287" t="s">
        <v>479</v>
      </c>
      <c r="F4" s="285" t="s">
        <v>378</v>
      </c>
      <c r="H4" s="286" t="s">
        <v>308</v>
      </c>
      <c r="I4" s="287" t="s">
        <v>379</v>
      </c>
      <c r="J4" s="284" t="s">
        <v>481</v>
      </c>
      <c r="K4" s="287" t="s">
        <v>82</v>
      </c>
      <c r="L4" s="287" t="s">
        <v>309</v>
      </c>
      <c r="M4" s="287" t="s">
        <v>479</v>
      </c>
      <c r="N4" s="288" t="s">
        <v>378</v>
      </c>
      <c r="P4" s="283" t="s">
        <v>486</v>
      </c>
      <c r="Q4" s="284" t="s">
        <v>379</v>
      </c>
      <c r="R4" s="284" t="s">
        <v>481</v>
      </c>
      <c r="S4" s="287" t="s">
        <v>479</v>
      </c>
      <c r="T4" s="285" t="s">
        <v>378</v>
      </c>
    </row>
    <row r="5" spans="1:20" x14ac:dyDescent="0.2">
      <c r="A5" s="275"/>
      <c r="B5" s="301" t="s">
        <v>92</v>
      </c>
      <c r="C5" s="302">
        <v>2013</v>
      </c>
      <c r="D5" s="291">
        <v>2183.2530000000002</v>
      </c>
      <c r="E5" s="331"/>
      <c r="F5" s="339"/>
      <c r="G5" s="323"/>
      <c r="H5" s="334" t="s">
        <v>92</v>
      </c>
      <c r="I5" s="302">
        <v>2013</v>
      </c>
      <c r="J5" s="278">
        <v>4593.7299999999996</v>
      </c>
      <c r="K5" s="278">
        <v>6.56</v>
      </c>
      <c r="L5" s="291">
        <f t="shared" ref="L5:L10" si="0">(K5*J5)/100</f>
        <v>301.34868799999998</v>
      </c>
      <c r="M5" s="331"/>
      <c r="N5" s="339"/>
      <c r="O5" s="323"/>
      <c r="P5" s="334" t="s">
        <v>92</v>
      </c>
      <c r="Q5" s="302">
        <v>2013</v>
      </c>
      <c r="R5" s="291">
        <f t="shared" ref="R5:R10" si="1">D5+J5</f>
        <v>6776.9830000000002</v>
      </c>
      <c r="S5" s="331"/>
      <c r="T5" s="339"/>
    </row>
    <row r="6" spans="1:20" x14ac:dyDescent="0.2">
      <c r="A6" s="275"/>
      <c r="B6" s="289"/>
      <c r="C6" s="290">
        <v>2017</v>
      </c>
      <c r="D6" s="281">
        <v>2328.0839999999998</v>
      </c>
      <c r="E6" s="332"/>
      <c r="F6" s="340"/>
      <c r="G6" s="323"/>
      <c r="H6" s="335"/>
      <c r="I6" s="290">
        <v>2017</v>
      </c>
      <c r="J6" s="279">
        <v>4376.1589999999997</v>
      </c>
      <c r="K6" s="279">
        <v>6.43</v>
      </c>
      <c r="L6" s="281">
        <f t="shared" si="0"/>
        <v>281.38702369999993</v>
      </c>
      <c r="M6" s="332"/>
      <c r="N6" s="340"/>
      <c r="O6" s="323"/>
      <c r="P6" s="335"/>
      <c r="Q6" s="290">
        <v>2017</v>
      </c>
      <c r="R6" s="281">
        <f t="shared" si="1"/>
        <v>6704.2429999999995</v>
      </c>
      <c r="S6" s="332"/>
      <c r="T6" s="340"/>
    </row>
    <row r="7" spans="1:20" x14ac:dyDescent="0.2">
      <c r="A7" s="275"/>
      <c r="B7" s="289"/>
      <c r="C7" s="290">
        <v>2022</v>
      </c>
      <c r="D7" s="281">
        <v>2417.335</v>
      </c>
      <c r="E7" s="332"/>
      <c r="F7" s="340"/>
      <c r="G7" s="323"/>
      <c r="H7" s="335"/>
      <c r="I7" s="290">
        <v>2022</v>
      </c>
      <c r="J7" s="279">
        <v>3912.36</v>
      </c>
      <c r="K7" s="279">
        <v>7.17</v>
      </c>
      <c r="L7" s="281">
        <f t="shared" si="0"/>
        <v>280.516212</v>
      </c>
      <c r="M7" s="332"/>
      <c r="N7" s="340"/>
      <c r="O7" s="323"/>
      <c r="P7" s="335"/>
      <c r="Q7" s="290">
        <v>2022</v>
      </c>
      <c r="R7" s="281">
        <f t="shared" si="1"/>
        <v>6329.6949999999997</v>
      </c>
      <c r="S7" s="332"/>
      <c r="T7" s="340"/>
    </row>
    <row r="8" spans="1:20" x14ac:dyDescent="0.2">
      <c r="A8" s="275"/>
      <c r="B8" s="289"/>
      <c r="C8" s="290">
        <v>2027</v>
      </c>
      <c r="D8" s="281">
        <v>2529.4389999999999</v>
      </c>
      <c r="E8" s="332"/>
      <c r="F8" s="340"/>
      <c r="G8" s="323"/>
      <c r="H8" s="335"/>
      <c r="I8" s="290">
        <v>2027</v>
      </c>
      <c r="J8" s="279">
        <v>3508.4830000000002</v>
      </c>
      <c r="K8" s="279">
        <v>8.08</v>
      </c>
      <c r="L8" s="281">
        <f t="shared" si="0"/>
        <v>283.48542640000005</v>
      </c>
      <c r="M8" s="332"/>
      <c r="N8" s="340"/>
      <c r="O8" s="323"/>
      <c r="P8" s="335"/>
      <c r="Q8" s="290">
        <v>2027</v>
      </c>
      <c r="R8" s="281">
        <f t="shared" si="1"/>
        <v>6037.9220000000005</v>
      </c>
      <c r="S8" s="332"/>
      <c r="T8" s="340"/>
    </row>
    <row r="9" spans="1:20" x14ac:dyDescent="0.2">
      <c r="A9" s="275"/>
      <c r="B9" s="289"/>
      <c r="C9" s="290">
        <v>2032</v>
      </c>
      <c r="D9" s="281">
        <v>2580.79</v>
      </c>
      <c r="E9" s="332"/>
      <c r="F9" s="340"/>
      <c r="G9" s="323"/>
      <c r="H9" s="335"/>
      <c r="I9" s="290">
        <v>2032</v>
      </c>
      <c r="J9" s="279">
        <v>2983.748</v>
      </c>
      <c r="K9" s="279">
        <v>9.67</v>
      </c>
      <c r="L9" s="281">
        <f t="shared" si="0"/>
        <v>288.52843159999998</v>
      </c>
      <c r="M9" s="332"/>
      <c r="N9" s="340"/>
      <c r="O9" s="323"/>
      <c r="P9" s="335"/>
      <c r="Q9" s="290">
        <v>2032</v>
      </c>
      <c r="R9" s="281">
        <f t="shared" si="1"/>
        <v>5564.5380000000005</v>
      </c>
      <c r="S9" s="332"/>
      <c r="T9" s="340"/>
    </row>
    <row r="10" spans="1:20" ht="13.5" thickBot="1" x14ac:dyDescent="0.25">
      <c r="A10" s="275"/>
      <c r="B10" s="294"/>
      <c r="C10" s="295">
        <v>2037</v>
      </c>
      <c r="D10" s="296">
        <v>2615.1170000000002</v>
      </c>
      <c r="E10" s="333"/>
      <c r="F10" s="341"/>
      <c r="G10" s="323"/>
      <c r="H10" s="336"/>
      <c r="I10" s="295">
        <v>2037</v>
      </c>
      <c r="J10" s="337">
        <v>2384.9299999999998</v>
      </c>
      <c r="K10" s="337">
        <v>10.87</v>
      </c>
      <c r="L10" s="296">
        <f t="shared" si="0"/>
        <v>259.24189099999995</v>
      </c>
      <c r="M10" s="333"/>
      <c r="N10" s="341"/>
      <c r="O10" s="323"/>
      <c r="P10" s="336"/>
      <c r="Q10" s="295">
        <v>2037</v>
      </c>
      <c r="R10" s="296">
        <f t="shared" si="1"/>
        <v>5000.0470000000005</v>
      </c>
      <c r="S10" s="333"/>
      <c r="T10" s="341"/>
    </row>
    <row r="11" spans="1:20" x14ac:dyDescent="0.2">
      <c r="A11" s="275"/>
      <c r="B11" s="299"/>
      <c r="C11" s="300"/>
      <c r="D11" s="281"/>
      <c r="E11" s="281"/>
      <c r="F11" s="276"/>
      <c r="G11" s="323"/>
      <c r="H11" s="338"/>
      <c r="I11" s="300"/>
      <c r="J11" s="281"/>
      <c r="K11" s="281"/>
      <c r="L11" s="281"/>
      <c r="M11" s="281"/>
      <c r="N11" s="276"/>
      <c r="O11" s="323"/>
      <c r="P11" s="338"/>
      <c r="Q11" s="300"/>
      <c r="R11" s="281"/>
      <c r="S11" s="281"/>
      <c r="T11" s="276"/>
    </row>
    <row r="12" spans="1:20" ht="13.5" thickBot="1" x14ac:dyDescent="0.25"/>
    <row r="13" spans="1:20" x14ac:dyDescent="0.2">
      <c r="A13" s="275"/>
      <c r="B13" s="796" t="s">
        <v>483</v>
      </c>
      <c r="C13" s="801"/>
      <c r="D13" s="801"/>
      <c r="E13" s="801"/>
      <c r="F13" s="802"/>
      <c r="H13" s="796" t="s">
        <v>483</v>
      </c>
      <c r="I13" s="799"/>
      <c r="J13" s="799"/>
      <c r="K13" s="799"/>
      <c r="L13" s="799"/>
      <c r="M13" s="799"/>
      <c r="N13" s="800"/>
      <c r="P13" s="796" t="s">
        <v>483</v>
      </c>
      <c r="Q13" s="801"/>
      <c r="R13" s="801"/>
      <c r="S13" s="801"/>
      <c r="T13" s="802"/>
    </row>
    <row r="14" spans="1:20" ht="13.5" thickBot="1" x14ac:dyDescent="0.25">
      <c r="A14" s="275"/>
      <c r="B14" s="283" t="s">
        <v>78</v>
      </c>
      <c r="C14" s="284" t="s">
        <v>480</v>
      </c>
      <c r="D14" s="284" t="s">
        <v>377</v>
      </c>
      <c r="E14" s="287" t="s">
        <v>479</v>
      </c>
      <c r="F14" s="285" t="s">
        <v>378</v>
      </c>
      <c r="H14" s="286" t="s">
        <v>308</v>
      </c>
      <c r="I14" s="284" t="s">
        <v>480</v>
      </c>
      <c r="J14" s="284" t="s">
        <v>377</v>
      </c>
      <c r="K14" s="287" t="s">
        <v>82</v>
      </c>
      <c r="L14" s="287" t="s">
        <v>309</v>
      </c>
      <c r="M14" s="287" t="s">
        <v>479</v>
      </c>
      <c r="N14" s="288" t="s">
        <v>378</v>
      </c>
      <c r="P14" s="283" t="s">
        <v>486</v>
      </c>
      <c r="Q14" s="284" t="s">
        <v>480</v>
      </c>
      <c r="R14" s="284" t="s">
        <v>377</v>
      </c>
      <c r="S14" s="287" t="s">
        <v>479</v>
      </c>
      <c r="T14" s="285" t="s">
        <v>378</v>
      </c>
    </row>
    <row r="15" spans="1:20" x14ac:dyDescent="0.2">
      <c r="A15" s="275"/>
      <c r="B15" s="301" t="s">
        <v>92</v>
      </c>
      <c r="C15" s="302" t="s">
        <v>331</v>
      </c>
      <c r="D15" s="291">
        <v>2248.4409999999998</v>
      </c>
      <c r="E15" s="293">
        <v>4</v>
      </c>
      <c r="F15" s="329">
        <f t="shared" ref="F15:F20" si="2">D15*E15</f>
        <v>8993.7639999999992</v>
      </c>
      <c r="H15" s="301" t="s">
        <v>92</v>
      </c>
      <c r="I15" s="302" t="s">
        <v>331</v>
      </c>
      <c r="J15" s="292">
        <v>4449.9650000000001</v>
      </c>
      <c r="K15" s="292">
        <v>6.4</v>
      </c>
      <c r="L15" s="293">
        <f t="shared" ref="L15:L20" si="3">(K15*J15)/100</f>
        <v>284.79776000000004</v>
      </c>
      <c r="M15" s="293">
        <v>4</v>
      </c>
      <c r="N15" s="329">
        <f t="shared" ref="N15:N20" si="4">J15*M15</f>
        <v>17799.86</v>
      </c>
      <c r="P15" s="301" t="s">
        <v>92</v>
      </c>
      <c r="Q15" s="302" t="s">
        <v>331</v>
      </c>
      <c r="R15" s="291">
        <f t="shared" ref="R15:R20" si="5">D15+J15</f>
        <v>6698.4059999999999</v>
      </c>
      <c r="S15" s="293">
        <v>4</v>
      </c>
      <c r="T15" s="329">
        <f t="shared" ref="T15:T20" si="6">R15*S15</f>
        <v>26793.624</v>
      </c>
    </row>
    <row r="16" spans="1:20" x14ac:dyDescent="0.2">
      <c r="A16" s="275"/>
      <c r="B16" s="289"/>
      <c r="C16" s="290" t="s">
        <v>222</v>
      </c>
      <c r="D16" s="281">
        <v>2361.5619999999999</v>
      </c>
      <c r="E16" s="282">
        <v>5</v>
      </c>
      <c r="F16" s="280">
        <f t="shared" si="2"/>
        <v>11807.81</v>
      </c>
      <c r="H16" s="289"/>
      <c r="I16" s="290" t="s">
        <v>222</v>
      </c>
      <c r="J16" s="277">
        <v>4146.527</v>
      </c>
      <c r="K16" s="277">
        <v>6.69</v>
      </c>
      <c r="L16" s="282">
        <f t="shared" si="3"/>
        <v>277.40265629999999</v>
      </c>
      <c r="M16" s="282">
        <v>5</v>
      </c>
      <c r="N16" s="280">
        <f t="shared" si="4"/>
        <v>20732.635000000002</v>
      </c>
      <c r="P16" s="289"/>
      <c r="Q16" s="290" t="s">
        <v>222</v>
      </c>
      <c r="R16" s="281">
        <f t="shared" si="5"/>
        <v>6508.0889999999999</v>
      </c>
      <c r="S16" s="282">
        <v>5</v>
      </c>
      <c r="T16" s="280">
        <f t="shared" si="6"/>
        <v>32540.445</v>
      </c>
    </row>
    <row r="17" spans="1:20" x14ac:dyDescent="0.2">
      <c r="A17" s="275"/>
      <c r="B17" s="289"/>
      <c r="C17" s="290" t="s">
        <v>225</v>
      </c>
      <c r="D17" s="281">
        <v>2476.241</v>
      </c>
      <c r="E17" s="282">
        <v>5</v>
      </c>
      <c r="F17" s="280">
        <f t="shared" si="2"/>
        <v>12381.205</v>
      </c>
      <c r="H17" s="289"/>
      <c r="I17" s="290" t="s">
        <v>225</v>
      </c>
      <c r="J17" s="277">
        <v>3608.3620000000001</v>
      </c>
      <c r="K17" s="277">
        <v>7.69</v>
      </c>
      <c r="L17" s="282">
        <f t="shared" si="3"/>
        <v>277.48303780000003</v>
      </c>
      <c r="M17" s="282">
        <v>5</v>
      </c>
      <c r="N17" s="280">
        <f t="shared" si="4"/>
        <v>18041.810000000001</v>
      </c>
      <c r="P17" s="289"/>
      <c r="Q17" s="290" t="s">
        <v>225</v>
      </c>
      <c r="R17" s="281">
        <f t="shared" si="5"/>
        <v>6084.6030000000001</v>
      </c>
      <c r="S17" s="282">
        <v>5</v>
      </c>
      <c r="T17" s="280">
        <f t="shared" si="6"/>
        <v>30423.014999999999</v>
      </c>
    </row>
    <row r="18" spans="1:20" x14ac:dyDescent="0.2">
      <c r="A18" s="275"/>
      <c r="B18" s="289"/>
      <c r="C18" s="290" t="s">
        <v>226</v>
      </c>
      <c r="D18" s="281">
        <v>2560.89</v>
      </c>
      <c r="E18" s="282">
        <v>5</v>
      </c>
      <c r="F18" s="280">
        <f t="shared" si="2"/>
        <v>12804.449999999999</v>
      </c>
      <c r="H18" s="289"/>
      <c r="I18" s="290" t="s">
        <v>226</v>
      </c>
      <c r="J18" s="277">
        <v>3171.3029999999999</v>
      </c>
      <c r="K18" s="277">
        <v>8.98</v>
      </c>
      <c r="L18" s="282">
        <f t="shared" si="3"/>
        <v>284.78300940000003</v>
      </c>
      <c r="M18" s="282">
        <v>5</v>
      </c>
      <c r="N18" s="280">
        <f t="shared" si="4"/>
        <v>15856.514999999999</v>
      </c>
      <c r="P18" s="289"/>
      <c r="Q18" s="290" t="s">
        <v>226</v>
      </c>
      <c r="R18" s="281">
        <f t="shared" si="5"/>
        <v>5732.1929999999993</v>
      </c>
      <c r="S18" s="282">
        <v>5</v>
      </c>
      <c r="T18" s="280">
        <f t="shared" si="6"/>
        <v>28660.964999999997</v>
      </c>
    </row>
    <row r="19" spans="1:20" x14ac:dyDescent="0.2">
      <c r="A19" s="275"/>
      <c r="B19" s="289"/>
      <c r="C19" s="290" t="s">
        <v>227</v>
      </c>
      <c r="D19" s="281">
        <v>2609.424</v>
      </c>
      <c r="E19" s="282">
        <v>5</v>
      </c>
      <c r="F19" s="280">
        <f t="shared" si="2"/>
        <v>13047.119999999999</v>
      </c>
      <c r="H19" s="289"/>
      <c r="I19" s="290" t="s">
        <v>227</v>
      </c>
      <c r="J19" s="277">
        <v>2557.67</v>
      </c>
      <c r="K19" s="277">
        <v>10.29</v>
      </c>
      <c r="L19" s="282">
        <f t="shared" si="3"/>
        <v>263.18424299999998</v>
      </c>
      <c r="M19" s="282">
        <v>5</v>
      </c>
      <c r="N19" s="280">
        <f t="shared" si="4"/>
        <v>12788.35</v>
      </c>
      <c r="P19" s="289"/>
      <c r="Q19" s="290" t="s">
        <v>227</v>
      </c>
      <c r="R19" s="281">
        <f t="shared" si="5"/>
        <v>5167.0940000000001</v>
      </c>
      <c r="S19" s="282">
        <v>5</v>
      </c>
      <c r="T19" s="280">
        <f t="shared" si="6"/>
        <v>25835.47</v>
      </c>
    </row>
    <row r="20" spans="1:20" ht="13.5" thickBot="1" x14ac:dyDescent="0.25">
      <c r="A20" s="275"/>
      <c r="B20" s="294"/>
      <c r="C20" s="295" t="s">
        <v>228</v>
      </c>
      <c r="D20" s="296">
        <v>2578.2370000000001</v>
      </c>
      <c r="E20" s="298">
        <v>5</v>
      </c>
      <c r="F20" s="330">
        <f t="shared" si="2"/>
        <v>12891.185000000001</v>
      </c>
      <c r="H20" s="294"/>
      <c r="I20" s="295" t="s">
        <v>228</v>
      </c>
      <c r="J20" s="297">
        <v>2398.7150000000001</v>
      </c>
      <c r="K20" s="297">
        <v>10.62</v>
      </c>
      <c r="L20" s="298">
        <f t="shared" si="3"/>
        <v>254.74353299999999</v>
      </c>
      <c r="M20" s="298">
        <v>5</v>
      </c>
      <c r="N20" s="330">
        <f t="shared" si="4"/>
        <v>11993.575000000001</v>
      </c>
      <c r="P20" s="294"/>
      <c r="Q20" s="295" t="s">
        <v>228</v>
      </c>
      <c r="R20" s="296">
        <f t="shared" si="5"/>
        <v>4976.9520000000002</v>
      </c>
      <c r="S20" s="298">
        <v>5</v>
      </c>
      <c r="T20" s="330">
        <f t="shared" si="6"/>
        <v>24884.760000000002</v>
      </c>
    </row>
    <row r="21" spans="1:20" x14ac:dyDescent="0.2">
      <c r="A21" s="275"/>
      <c r="B21" s="299"/>
      <c r="C21" s="300"/>
      <c r="D21" s="281"/>
      <c r="E21" s="282"/>
      <c r="F21" s="276"/>
      <c r="H21" s="299"/>
      <c r="I21" s="300"/>
      <c r="J21" s="282"/>
      <c r="K21" s="282"/>
      <c r="L21" s="282"/>
      <c r="M21" s="282"/>
      <c r="N21" s="276"/>
      <c r="P21" s="299"/>
      <c r="Q21" s="300"/>
      <c r="R21" s="281"/>
      <c r="S21" s="282"/>
      <c r="T21" s="276"/>
    </row>
    <row r="22" spans="1:20" ht="13.5" thickBot="1" x14ac:dyDescent="0.25"/>
    <row r="23" spans="1:20" x14ac:dyDescent="0.2">
      <c r="A23" s="275"/>
      <c r="B23" s="796" t="s">
        <v>484</v>
      </c>
      <c r="C23" s="797"/>
      <c r="D23" s="797"/>
      <c r="E23" s="797"/>
      <c r="F23" s="798"/>
      <c r="H23" s="796" t="s">
        <v>484</v>
      </c>
      <c r="I23" s="799"/>
      <c r="J23" s="799"/>
      <c r="K23" s="799"/>
      <c r="L23" s="799"/>
      <c r="M23" s="799"/>
      <c r="N23" s="800"/>
      <c r="P23" s="796" t="s">
        <v>484</v>
      </c>
      <c r="Q23" s="797"/>
      <c r="R23" s="797"/>
      <c r="S23" s="797"/>
      <c r="T23" s="798"/>
    </row>
    <row r="24" spans="1:20" ht="13.5" thickBot="1" x14ac:dyDescent="0.25">
      <c r="A24" s="275"/>
      <c r="B24" s="283" t="s">
        <v>78</v>
      </c>
      <c r="C24" s="284" t="s">
        <v>480</v>
      </c>
      <c r="D24" s="284" t="s">
        <v>377</v>
      </c>
      <c r="E24" s="287" t="s">
        <v>479</v>
      </c>
      <c r="F24" s="285" t="s">
        <v>378</v>
      </c>
      <c r="H24" s="286" t="s">
        <v>308</v>
      </c>
      <c r="I24" s="284" t="s">
        <v>480</v>
      </c>
      <c r="J24" s="284" t="s">
        <v>377</v>
      </c>
      <c r="K24" s="287" t="s">
        <v>82</v>
      </c>
      <c r="L24" s="287" t="s">
        <v>309</v>
      </c>
      <c r="M24" s="287" t="s">
        <v>479</v>
      </c>
      <c r="N24" s="288" t="s">
        <v>378</v>
      </c>
      <c r="P24" s="283" t="s">
        <v>486</v>
      </c>
      <c r="Q24" s="284" t="s">
        <v>480</v>
      </c>
      <c r="R24" s="284" t="s">
        <v>377</v>
      </c>
      <c r="S24" s="287" t="s">
        <v>479</v>
      </c>
      <c r="T24" s="285" t="s">
        <v>378</v>
      </c>
    </row>
    <row r="25" spans="1:20" x14ac:dyDescent="0.2">
      <c r="A25" s="275"/>
      <c r="B25" s="301" t="s">
        <v>92</v>
      </c>
      <c r="C25" s="302" t="s">
        <v>331</v>
      </c>
      <c r="D25" s="291">
        <v>80.144000000000005</v>
      </c>
      <c r="E25" s="293">
        <v>4</v>
      </c>
      <c r="F25" s="329">
        <f t="shared" ref="F25:F30" si="7">D25*E25</f>
        <v>320.57600000000002</v>
      </c>
      <c r="H25" s="301" t="s">
        <v>92</v>
      </c>
      <c r="I25" s="302" t="s">
        <v>331</v>
      </c>
      <c r="J25" s="292">
        <v>161.35900000000001</v>
      </c>
      <c r="K25" s="292">
        <v>6.53</v>
      </c>
      <c r="L25" s="293">
        <f t="shared" ref="L25:L30" si="8">(K25*J25)/100</f>
        <v>10.536742700000001</v>
      </c>
      <c r="M25" s="293">
        <v>4</v>
      </c>
      <c r="N25" s="329">
        <f t="shared" ref="N25:N30" si="9">J25*M25</f>
        <v>645.43600000000004</v>
      </c>
      <c r="P25" s="301" t="s">
        <v>92</v>
      </c>
      <c r="Q25" s="302" t="s">
        <v>331</v>
      </c>
      <c r="R25" s="291">
        <f t="shared" ref="R25:R30" si="10">D25+J25</f>
        <v>241.50300000000001</v>
      </c>
      <c r="S25" s="293">
        <v>4</v>
      </c>
      <c r="T25" s="329">
        <f t="shared" ref="T25:T30" si="11">R25*S25</f>
        <v>966.01200000000006</v>
      </c>
    </row>
    <row r="26" spans="1:20" x14ac:dyDescent="0.2">
      <c r="A26" s="275"/>
      <c r="B26" s="289"/>
      <c r="C26" s="290" t="s">
        <v>222</v>
      </c>
      <c r="D26" s="281">
        <v>78.751999999999995</v>
      </c>
      <c r="E26" s="282">
        <v>5</v>
      </c>
      <c r="F26" s="280">
        <f t="shared" si="7"/>
        <v>393.76</v>
      </c>
      <c r="H26" s="289"/>
      <c r="I26" s="290" t="s">
        <v>222</v>
      </c>
      <c r="J26" s="277">
        <v>151.95099999999999</v>
      </c>
      <c r="K26" s="277">
        <v>7.4</v>
      </c>
      <c r="L26" s="282">
        <f t="shared" si="8"/>
        <v>11.244374000000001</v>
      </c>
      <c r="M26" s="282">
        <v>5</v>
      </c>
      <c r="N26" s="280">
        <f t="shared" si="9"/>
        <v>759.755</v>
      </c>
      <c r="P26" s="289"/>
      <c r="Q26" s="290" t="s">
        <v>222</v>
      </c>
      <c r="R26" s="281">
        <f t="shared" si="10"/>
        <v>230.70299999999997</v>
      </c>
      <c r="S26" s="282">
        <v>5</v>
      </c>
      <c r="T26" s="280">
        <f t="shared" si="11"/>
        <v>1153.5149999999999</v>
      </c>
    </row>
    <row r="27" spans="1:20" x14ac:dyDescent="0.2">
      <c r="A27" s="275"/>
      <c r="B27" s="289"/>
      <c r="C27" s="290" t="s">
        <v>225</v>
      </c>
      <c r="D27" s="281">
        <v>73.320999999999998</v>
      </c>
      <c r="E27" s="282">
        <v>5</v>
      </c>
      <c r="F27" s="280">
        <f t="shared" si="7"/>
        <v>366.60500000000002</v>
      </c>
      <c r="H27" s="289"/>
      <c r="I27" s="290" t="s">
        <v>225</v>
      </c>
      <c r="J27" s="277">
        <v>126.947</v>
      </c>
      <c r="K27" s="277">
        <v>8.89</v>
      </c>
      <c r="L27" s="282">
        <f t="shared" si="8"/>
        <v>11.285588300000002</v>
      </c>
      <c r="M27" s="282">
        <v>5</v>
      </c>
      <c r="N27" s="280">
        <f t="shared" si="9"/>
        <v>634.73500000000001</v>
      </c>
      <c r="P27" s="289"/>
      <c r="Q27" s="290" t="s">
        <v>225</v>
      </c>
      <c r="R27" s="281">
        <f t="shared" si="10"/>
        <v>200.268</v>
      </c>
      <c r="S27" s="282">
        <v>5</v>
      </c>
      <c r="T27" s="280">
        <f t="shared" si="11"/>
        <v>1001.34</v>
      </c>
    </row>
    <row r="28" spans="1:20" x14ac:dyDescent="0.2">
      <c r="A28" s="275"/>
      <c r="B28" s="289"/>
      <c r="C28" s="290" t="s">
        <v>226</v>
      </c>
      <c r="D28" s="281">
        <v>71.260999999999996</v>
      </c>
      <c r="E28" s="282">
        <v>5</v>
      </c>
      <c r="F28" s="280">
        <f t="shared" si="7"/>
        <v>356.30499999999995</v>
      </c>
      <c r="H28" s="289"/>
      <c r="I28" s="290" t="s">
        <v>226</v>
      </c>
      <c r="J28" s="277">
        <v>112.708</v>
      </c>
      <c r="K28" s="277">
        <v>9.68</v>
      </c>
      <c r="L28" s="282">
        <f t="shared" si="8"/>
        <v>10.910134399999999</v>
      </c>
      <c r="M28" s="282">
        <v>5</v>
      </c>
      <c r="N28" s="280">
        <f t="shared" si="9"/>
        <v>563.54</v>
      </c>
      <c r="P28" s="289"/>
      <c r="Q28" s="290" t="s">
        <v>226</v>
      </c>
      <c r="R28" s="281">
        <f t="shared" si="10"/>
        <v>183.96899999999999</v>
      </c>
      <c r="S28" s="282">
        <v>5</v>
      </c>
      <c r="T28" s="280">
        <f t="shared" si="11"/>
        <v>919.84500000000003</v>
      </c>
    </row>
    <row r="29" spans="1:20" x14ac:dyDescent="0.2">
      <c r="A29" s="275"/>
      <c r="B29" s="289"/>
      <c r="C29" s="290" t="s">
        <v>227</v>
      </c>
      <c r="D29" s="281">
        <v>69.628</v>
      </c>
      <c r="E29" s="282">
        <v>5</v>
      </c>
      <c r="F29" s="280">
        <f t="shared" si="7"/>
        <v>348.14</v>
      </c>
      <c r="H29" s="289"/>
      <c r="I29" s="290" t="s">
        <v>227</v>
      </c>
      <c r="J29" s="277">
        <v>100.345</v>
      </c>
      <c r="K29" s="277">
        <v>10</v>
      </c>
      <c r="L29" s="282">
        <f t="shared" si="8"/>
        <v>10.034500000000001</v>
      </c>
      <c r="M29" s="282">
        <v>5</v>
      </c>
      <c r="N29" s="280">
        <f t="shared" si="9"/>
        <v>501.72500000000002</v>
      </c>
      <c r="P29" s="289"/>
      <c r="Q29" s="290" t="s">
        <v>227</v>
      </c>
      <c r="R29" s="281">
        <f t="shared" si="10"/>
        <v>169.97300000000001</v>
      </c>
      <c r="S29" s="282">
        <v>5</v>
      </c>
      <c r="T29" s="280">
        <f t="shared" si="11"/>
        <v>849.86500000000001</v>
      </c>
    </row>
    <row r="30" spans="1:20" ht="13.5" thickBot="1" x14ac:dyDescent="0.25">
      <c r="A30" s="275"/>
      <c r="B30" s="294"/>
      <c r="C30" s="295" t="s">
        <v>228</v>
      </c>
      <c r="D30" s="296">
        <v>67.481999999999999</v>
      </c>
      <c r="E30" s="298">
        <v>5</v>
      </c>
      <c r="F30" s="330">
        <f t="shared" si="7"/>
        <v>337.40999999999997</v>
      </c>
      <c r="H30" s="294"/>
      <c r="I30" s="295" t="s">
        <v>228</v>
      </c>
      <c r="J30" s="297">
        <v>104.46599999999999</v>
      </c>
      <c r="K30" s="297">
        <v>9.26</v>
      </c>
      <c r="L30" s="298">
        <f t="shared" si="8"/>
        <v>9.6735515999999997</v>
      </c>
      <c r="M30" s="298">
        <v>5</v>
      </c>
      <c r="N30" s="330">
        <f t="shared" si="9"/>
        <v>522.32999999999993</v>
      </c>
      <c r="P30" s="294"/>
      <c r="Q30" s="295" t="s">
        <v>228</v>
      </c>
      <c r="R30" s="296">
        <f t="shared" si="10"/>
        <v>171.94799999999998</v>
      </c>
      <c r="S30" s="298">
        <v>5</v>
      </c>
      <c r="T30" s="330">
        <f t="shared" si="11"/>
        <v>859.7399999999999</v>
      </c>
    </row>
    <row r="32" spans="1:20" ht="13.5" thickBot="1" x14ac:dyDescent="0.25"/>
    <row r="33" spans="1:20" x14ac:dyDescent="0.2">
      <c r="A33" s="275"/>
      <c r="B33" s="796" t="s">
        <v>485</v>
      </c>
      <c r="C33" s="797"/>
      <c r="D33" s="797"/>
      <c r="E33" s="797"/>
      <c r="F33" s="798"/>
      <c r="H33" s="796" t="s">
        <v>485</v>
      </c>
      <c r="I33" s="799"/>
      <c r="J33" s="799"/>
      <c r="K33" s="799"/>
      <c r="L33" s="799"/>
      <c r="M33" s="799"/>
      <c r="N33" s="800"/>
      <c r="P33" s="796" t="s">
        <v>485</v>
      </c>
      <c r="Q33" s="797"/>
      <c r="R33" s="797"/>
      <c r="S33" s="797"/>
      <c r="T33" s="798"/>
    </row>
    <row r="34" spans="1:20" ht="13.5" thickBot="1" x14ac:dyDescent="0.25">
      <c r="A34" s="275"/>
      <c r="B34" s="283" t="s">
        <v>78</v>
      </c>
      <c r="C34" s="284" t="s">
        <v>480</v>
      </c>
      <c r="D34" s="284" t="s">
        <v>377</v>
      </c>
      <c r="E34" s="287" t="s">
        <v>479</v>
      </c>
      <c r="F34" s="285" t="s">
        <v>378</v>
      </c>
      <c r="H34" s="286" t="s">
        <v>308</v>
      </c>
      <c r="I34" s="284" t="s">
        <v>480</v>
      </c>
      <c r="J34" s="284" t="s">
        <v>377</v>
      </c>
      <c r="K34" s="287" t="s">
        <v>82</v>
      </c>
      <c r="L34" s="287" t="s">
        <v>309</v>
      </c>
      <c r="M34" s="287" t="s">
        <v>479</v>
      </c>
      <c r="N34" s="288" t="s">
        <v>378</v>
      </c>
      <c r="P34" s="283" t="s">
        <v>486</v>
      </c>
      <c r="Q34" s="284" t="s">
        <v>480</v>
      </c>
      <c r="R34" s="284" t="s">
        <v>377</v>
      </c>
      <c r="S34" s="287" t="s">
        <v>479</v>
      </c>
      <c r="T34" s="285" t="s">
        <v>378</v>
      </c>
    </row>
    <row r="35" spans="1:20" x14ac:dyDescent="0.2">
      <c r="A35" s="275"/>
      <c r="B35" s="301" t="s">
        <v>92</v>
      </c>
      <c r="C35" s="302" t="s">
        <v>331</v>
      </c>
      <c r="D35" s="291">
        <v>45.831000000000003</v>
      </c>
      <c r="E35" s="293">
        <v>4</v>
      </c>
      <c r="F35" s="329">
        <f t="shared" ref="F35:F40" si="12">D35*E35</f>
        <v>183.32400000000001</v>
      </c>
      <c r="H35" s="301" t="s">
        <v>92</v>
      </c>
      <c r="I35" s="302" t="s">
        <v>331</v>
      </c>
      <c r="J35" s="292">
        <v>215.75200000000001</v>
      </c>
      <c r="K35" s="292">
        <v>13.41</v>
      </c>
      <c r="L35" s="293">
        <f t="shared" ref="L35:L40" si="13">(K35*J35)/100</f>
        <v>28.932343200000002</v>
      </c>
      <c r="M35" s="293">
        <v>4</v>
      </c>
      <c r="N35" s="329">
        <f t="shared" ref="N35:N40" si="14">J35*M35</f>
        <v>863.00800000000004</v>
      </c>
      <c r="P35" s="301" t="s">
        <v>92</v>
      </c>
      <c r="Q35" s="302" t="s">
        <v>331</v>
      </c>
      <c r="R35" s="291">
        <f t="shared" ref="R35:R40" si="15">D35+J35</f>
        <v>261.58300000000003</v>
      </c>
      <c r="S35" s="293">
        <v>4</v>
      </c>
      <c r="T35" s="329">
        <f t="shared" ref="T35:T40" si="16">R35*S35</f>
        <v>1046.3320000000001</v>
      </c>
    </row>
    <row r="36" spans="1:20" x14ac:dyDescent="0.2">
      <c r="A36" s="275"/>
      <c r="B36" s="289"/>
      <c r="C36" s="290" t="s">
        <v>222</v>
      </c>
      <c r="D36" s="281">
        <v>60.098999999999997</v>
      </c>
      <c r="E36" s="282">
        <v>5</v>
      </c>
      <c r="F36" s="280">
        <f t="shared" si="12"/>
        <v>300.495</v>
      </c>
      <c r="H36" s="289"/>
      <c r="I36" s="290" t="s">
        <v>222</v>
      </c>
      <c r="J36" s="277">
        <v>244.52500000000001</v>
      </c>
      <c r="K36" s="277">
        <v>11.17</v>
      </c>
      <c r="L36" s="282">
        <f t="shared" si="13"/>
        <v>27.313442500000001</v>
      </c>
      <c r="M36" s="282">
        <v>5</v>
      </c>
      <c r="N36" s="280">
        <f t="shared" si="14"/>
        <v>1222.625</v>
      </c>
      <c r="P36" s="289"/>
      <c r="Q36" s="290" t="s">
        <v>222</v>
      </c>
      <c r="R36" s="281">
        <f t="shared" si="15"/>
        <v>304.62400000000002</v>
      </c>
      <c r="S36" s="282">
        <v>5</v>
      </c>
      <c r="T36" s="280">
        <f t="shared" si="16"/>
        <v>1523.1200000000001</v>
      </c>
    </row>
    <row r="37" spans="1:20" x14ac:dyDescent="0.2">
      <c r="A37" s="275"/>
      <c r="B37" s="289"/>
      <c r="C37" s="290" t="s">
        <v>225</v>
      </c>
      <c r="D37" s="281">
        <v>50.536000000000001</v>
      </c>
      <c r="E37" s="282">
        <v>5</v>
      </c>
      <c r="F37" s="280">
        <f t="shared" si="12"/>
        <v>252.68</v>
      </c>
      <c r="H37" s="289"/>
      <c r="I37" s="290" t="s">
        <v>225</v>
      </c>
      <c r="J37" s="277">
        <v>207.72200000000001</v>
      </c>
      <c r="K37" s="277">
        <v>13.01</v>
      </c>
      <c r="L37" s="282">
        <f t="shared" si="13"/>
        <v>27.024632199999999</v>
      </c>
      <c r="M37" s="282">
        <v>5</v>
      </c>
      <c r="N37" s="280">
        <f t="shared" si="14"/>
        <v>1038.6100000000001</v>
      </c>
      <c r="P37" s="289"/>
      <c r="Q37" s="290" t="s">
        <v>225</v>
      </c>
      <c r="R37" s="281">
        <f t="shared" si="15"/>
        <v>258.25800000000004</v>
      </c>
      <c r="S37" s="282">
        <v>5</v>
      </c>
      <c r="T37" s="280">
        <f t="shared" si="16"/>
        <v>1291.2900000000002</v>
      </c>
    </row>
    <row r="38" spans="1:20" x14ac:dyDescent="0.2">
      <c r="A38" s="275"/>
      <c r="B38" s="289"/>
      <c r="C38" s="290" t="s">
        <v>226</v>
      </c>
      <c r="D38" s="281">
        <v>60.746000000000002</v>
      </c>
      <c r="E38" s="282">
        <v>5</v>
      </c>
      <c r="F38" s="280">
        <f t="shared" si="12"/>
        <v>303.73</v>
      </c>
      <c r="H38" s="289"/>
      <c r="I38" s="290" t="s">
        <v>226</v>
      </c>
      <c r="J38" s="277">
        <v>217.655</v>
      </c>
      <c r="K38" s="277">
        <v>13.9</v>
      </c>
      <c r="L38" s="282">
        <f t="shared" si="13"/>
        <v>30.254045000000001</v>
      </c>
      <c r="M38" s="282">
        <v>5</v>
      </c>
      <c r="N38" s="280">
        <f t="shared" si="14"/>
        <v>1088.2750000000001</v>
      </c>
      <c r="P38" s="289"/>
      <c r="Q38" s="290" t="s">
        <v>226</v>
      </c>
      <c r="R38" s="281">
        <f t="shared" si="15"/>
        <v>278.40100000000001</v>
      </c>
      <c r="S38" s="282">
        <v>5</v>
      </c>
      <c r="T38" s="280">
        <f t="shared" si="16"/>
        <v>1392.0050000000001</v>
      </c>
    </row>
    <row r="39" spans="1:20" x14ac:dyDescent="0.2">
      <c r="A39" s="275"/>
      <c r="B39" s="289"/>
      <c r="C39" s="290" t="s">
        <v>227</v>
      </c>
      <c r="D39" s="281">
        <v>62.706000000000003</v>
      </c>
      <c r="E39" s="282">
        <v>5</v>
      </c>
      <c r="F39" s="280">
        <f t="shared" si="12"/>
        <v>313.53000000000003</v>
      </c>
      <c r="H39" s="289"/>
      <c r="I39" s="290" t="s">
        <v>227</v>
      </c>
      <c r="J39" s="277">
        <v>220.10900000000001</v>
      </c>
      <c r="K39" s="277">
        <v>16.22</v>
      </c>
      <c r="L39" s="282">
        <f t="shared" si="13"/>
        <v>35.701679799999994</v>
      </c>
      <c r="M39" s="282">
        <v>5</v>
      </c>
      <c r="N39" s="280">
        <f t="shared" si="14"/>
        <v>1100.5450000000001</v>
      </c>
      <c r="P39" s="289"/>
      <c r="Q39" s="290" t="s">
        <v>227</v>
      </c>
      <c r="R39" s="281">
        <f t="shared" si="15"/>
        <v>282.815</v>
      </c>
      <c r="S39" s="282">
        <v>5</v>
      </c>
      <c r="T39" s="280">
        <f t="shared" si="16"/>
        <v>1414.075</v>
      </c>
    </row>
    <row r="40" spans="1:20" ht="13.5" thickBot="1" x14ac:dyDescent="0.25">
      <c r="A40" s="275"/>
      <c r="B40" s="294"/>
      <c r="C40" s="295" t="s">
        <v>228</v>
      </c>
      <c r="D40" s="296">
        <v>74.778000000000006</v>
      </c>
      <c r="E40" s="298">
        <v>5</v>
      </c>
      <c r="F40" s="330">
        <f t="shared" si="12"/>
        <v>373.89000000000004</v>
      </c>
      <c r="H40" s="294"/>
      <c r="I40" s="295" t="s">
        <v>228</v>
      </c>
      <c r="J40" s="297">
        <v>136.70099999999999</v>
      </c>
      <c r="K40" s="297">
        <v>22.56</v>
      </c>
      <c r="L40" s="298">
        <f t="shared" si="13"/>
        <v>30.839745599999997</v>
      </c>
      <c r="M40" s="298">
        <v>5</v>
      </c>
      <c r="N40" s="330">
        <f t="shared" si="14"/>
        <v>683.505</v>
      </c>
      <c r="P40" s="294"/>
      <c r="Q40" s="295" t="s">
        <v>228</v>
      </c>
      <c r="R40" s="296">
        <f t="shared" si="15"/>
        <v>211.47899999999998</v>
      </c>
      <c r="S40" s="298">
        <v>5</v>
      </c>
      <c r="T40" s="330">
        <f t="shared" si="16"/>
        <v>1057.395</v>
      </c>
    </row>
    <row r="41" spans="1:20" x14ac:dyDescent="0.2">
      <c r="A41" s="275"/>
      <c r="B41" s="299"/>
      <c r="C41" s="300"/>
      <c r="D41" s="281"/>
      <c r="E41" s="282"/>
      <c r="F41" s="276"/>
      <c r="H41" s="299"/>
      <c r="I41" s="300"/>
      <c r="J41" s="282"/>
      <c r="K41" s="282"/>
      <c r="L41" s="282"/>
      <c r="M41" s="282"/>
      <c r="N41" s="276"/>
      <c r="P41" s="299"/>
      <c r="Q41" s="300"/>
      <c r="R41" s="281"/>
      <c r="S41" s="282"/>
      <c r="T41" s="276"/>
    </row>
    <row r="42" spans="1:20" x14ac:dyDescent="0.2">
      <c r="A42" s="275"/>
    </row>
    <row r="43" spans="1:20" x14ac:dyDescent="0.2">
      <c r="B43" s="787" t="s">
        <v>744</v>
      </c>
      <c r="C43" s="718" t="s">
        <v>331</v>
      </c>
      <c r="D43" s="718" t="s">
        <v>222</v>
      </c>
      <c r="E43" s="718" t="s">
        <v>225</v>
      </c>
      <c r="F43" s="718" t="s">
        <v>226</v>
      </c>
      <c r="G43" s="718" t="s">
        <v>227</v>
      </c>
      <c r="H43" s="718" t="s">
        <v>228</v>
      </c>
      <c r="I43" s="718" t="s">
        <v>332</v>
      </c>
      <c r="J43" s="718" t="s">
        <v>333</v>
      </c>
      <c r="K43" s="718" t="s">
        <v>231</v>
      </c>
      <c r="L43" s="718" t="s">
        <v>232</v>
      </c>
      <c r="M43" s="744" t="s">
        <v>233</v>
      </c>
    </row>
    <row r="44" spans="1:20" x14ac:dyDescent="0.2">
      <c r="B44" s="788"/>
      <c r="C44" s="719" t="s">
        <v>78</v>
      </c>
      <c r="D44" s="719" t="s">
        <v>78</v>
      </c>
      <c r="E44" s="719" t="s">
        <v>78</v>
      </c>
      <c r="F44" s="719" t="s">
        <v>78</v>
      </c>
      <c r="G44" s="719" t="s">
        <v>78</v>
      </c>
      <c r="H44" s="719" t="s">
        <v>78</v>
      </c>
      <c r="I44" s="719" t="s">
        <v>78</v>
      </c>
      <c r="J44" s="719" t="s">
        <v>78</v>
      </c>
      <c r="K44" s="719" t="s">
        <v>78</v>
      </c>
      <c r="L44" s="719" t="s">
        <v>78</v>
      </c>
      <c r="M44" s="745" t="s">
        <v>78</v>
      </c>
    </row>
    <row r="45" spans="1:20" ht="41.25" thickBot="1" x14ac:dyDescent="0.25">
      <c r="B45" s="789"/>
      <c r="C45" s="724" t="s">
        <v>325</v>
      </c>
      <c r="D45" s="724" t="s">
        <v>325</v>
      </c>
      <c r="E45" s="724" t="s">
        <v>325</v>
      </c>
      <c r="F45" s="724" t="s">
        <v>325</v>
      </c>
      <c r="G45" s="724" t="s">
        <v>325</v>
      </c>
      <c r="H45" s="724" t="s">
        <v>325</v>
      </c>
      <c r="I45" s="724" t="s">
        <v>325</v>
      </c>
      <c r="J45" s="724" t="s">
        <v>325</v>
      </c>
      <c r="K45" s="724" t="s">
        <v>325</v>
      </c>
      <c r="L45" s="724" t="s">
        <v>325</v>
      </c>
      <c r="M45" s="746" t="s">
        <v>325</v>
      </c>
    </row>
    <row r="46" spans="1:20" x14ac:dyDescent="0.2">
      <c r="B46" s="725" t="s">
        <v>92</v>
      </c>
      <c r="C46" s="726">
        <v>45.831000000000003</v>
      </c>
      <c r="D46" s="726">
        <v>60.098999999999997</v>
      </c>
      <c r="E46" s="726">
        <v>50.536000000000001</v>
      </c>
      <c r="F46" s="726">
        <v>60.746000000000002</v>
      </c>
      <c r="G46" s="726">
        <v>62.706000000000003</v>
      </c>
      <c r="H46" s="726">
        <v>74.778000000000006</v>
      </c>
      <c r="I46" s="726"/>
      <c r="J46" s="726"/>
      <c r="K46" s="726"/>
      <c r="L46" s="726"/>
      <c r="M46" s="727"/>
    </row>
    <row r="47" spans="1:20" x14ac:dyDescent="0.2">
      <c r="B47" s="728" t="s">
        <v>84</v>
      </c>
      <c r="C47" s="729">
        <v>0.39</v>
      </c>
      <c r="D47" s="729">
        <v>0.51100000000000001</v>
      </c>
      <c r="E47" s="729">
        <v>0.35799999999999998</v>
      </c>
      <c r="F47" s="729">
        <v>0.39400000000000002</v>
      </c>
      <c r="G47" s="729">
        <v>1.617</v>
      </c>
      <c r="H47" s="729">
        <v>1.7170000000000001</v>
      </c>
      <c r="I47" s="729"/>
      <c r="J47" s="729"/>
      <c r="K47" s="729"/>
      <c r="L47" s="729"/>
      <c r="M47" s="730"/>
    </row>
    <row r="48" spans="1:20" x14ac:dyDescent="0.2">
      <c r="B48" s="728" t="s">
        <v>85</v>
      </c>
      <c r="C48" s="729">
        <v>11.714</v>
      </c>
      <c r="D48" s="729">
        <v>13.206</v>
      </c>
      <c r="E48" s="729">
        <v>7.7839999999999998</v>
      </c>
      <c r="F48" s="729">
        <v>14.166</v>
      </c>
      <c r="G48" s="729">
        <v>10.726000000000001</v>
      </c>
      <c r="H48" s="729">
        <v>18.324000000000002</v>
      </c>
      <c r="I48" s="729"/>
      <c r="J48" s="729"/>
      <c r="K48" s="729"/>
      <c r="L48" s="729"/>
      <c r="M48" s="730"/>
    </row>
    <row r="49" spans="2:24" x14ac:dyDescent="0.2">
      <c r="B49" s="728" t="s">
        <v>86</v>
      </c>
      <c r="C49" s="729">
        <v>16.315000000000001</v>
      </c>
      <c r="D49" s="729">
        <v>23.414000000000001</v>
      </c>
      <c r="E49" s="729">
        <v>26.350999999999999</v>
      </c>
      <c r="F49" s="729">
        <v>21.148</v>
      </c>
      <c r="G49" s="729">
        <v>26.715</v>
      </c>
      <c r="H49" s="729">
        <v>25.92</v>
      </c>
      <c r="I49" s="729"/>
      <c r="J49" s="729"/>
      <c r="K49" s="729"/>
      <c r="L49" s="729"/>
      <c r="M49" s="730"/>
    </row>
    <row r="50" spans="2:24" x14ac:dyDescent="0.2">
      <c r="B50" s="728" t="s">
        <v>87</v>
      </c>
      <c r="C50" s="729">
        <v>2.8109999999999999</v>
      </c>
      <c r="D50" s="729">
        <v>5.5759999999999996</v>
      </c>
      <c r="E50" s="729">
        <v>2.673</v>
      </c>
      <c r="F50" s="729">
        <v>5.4189999999999996</v>
      </c>
      <c r="G50" s="729">
        <v>4.3959999999999999</v>
      </c>
      <c r="H50" s="729">
        <v>5.032</v>
      </c>
      <c r="I50" s="729"/>
      <c r="J50" s="729"/>
      <c r="K50" s="729"/>
      <c r="L50" s="729"/>
      <c r="M50" s="730"/>
    </row>
    <row r="51" spans="2:24" x14ac:dyDescent="0.2">
      <c r="B51" s="728" t="s">
        <v>88</v>
      </c>
      <c r="C51" s="729">
        <v>1.3089999999999999</v>
      </c>
      <c r="D51" s="729">
        <v>2.3039999999999998</v>
      </c>
      <c r="E51" s="729">
        <v>1.802</v>
      </c>
      <c r="F51" s="729">
        <v>1.643</v>
      </c>
      <c r="G51" s="729">
        <v>1.851</v>
      </c>
      <c r="H51" s="729">
        <v>2.5030000000000001</v>
      </c>
      <c r="I51" s="729"/>
      <c r="J51" s="729"/>
      <c r="K51" s="729"/>
      <c r="L51" s="729"/>
      <c r="M51" s="730"/>
    </row>
    <row r="52" spans="2:24" x14ac:dyDescent="0.2">
      <c r="B52" s="728" t="s">
        <v>89</v>
      </c>
      <c r="C52" s="729">
        <v>7.1840000000000002</v>
      </c>
      <c r="D52" s="729">
        <v>7.891</v>
      </c>
      <c r="E52" s="729">
        <v>5.6870000000000003</v>
      </c>
      <c r="F52" s="729">
        <v>10.993</v>
      </c>
      <c r="G52" s="729">
        <v>11.406000000000001</v>
      </c>
      <c r="H52" s="729">
        <v>13.864000000000001</v>
      </c>
      <c r="I52" s="729"/>
      <c r="J52" s="729"/>
      <c r="K52" s="729"/>
      <c r="L52" s="729"/>
      <c r="M52" s="730"/>
    </row>
    <row r="53" spans="2:24" x14ac:dyDescent="0.2">
      <c r="B53" s="728" t="s">
        <v>90</v>
      </c>
      <c r="C53" s="729">
        <v>0.13</v>
      </c>
      <c r="D53" s="729">
        <v>0.09</v>
      </c>
      <c r="E53" s="729">
        <v>8.5000000000000006E-2</v>
      </c>
      <c r="F53" s="729">
        <v>7.2999999999999995E-2</v>
      </c>
      <c r="G53" s="729">
        <v>0.123</v>
      </c>
      <c r="H53" s="729">
        <v>0.115</v>
      </c>
      <c r="I53" s="729"/>
      <c r="J53" s="729"/>
      <c r="K53" s="729"/>
      <c r="L53" s="729"/>
      <c r="M53" s="730"/>
    </row>
    <row r="54" spans="2:24" x14ac:dyDescent="0.2">
      <c r="B54" s="728" t="s">
        <v>91</v>
      </c>
      <c r="C54" s="729">
        <v>5.9779999999999998</v>
      </c>
      <c r="D54" s="729">
        <v>7.1070000000000002</v>
      </c>
      <c r="E54" s="729">
        <v>5.7960000000000003</v>
      </c>
      <c r="F54" s="729">
        <v>6.9109999999999996</v>
      </c>
      <c r="G54" s="729">
        <v>5.8730000000000002</v>
      </c>
      <c r="H54" s="729">
        <v>7.3029999999999999</v>
      </c>
      <c r="I54" s="729"/>
      <c r="J54" s="729"/>
      <c r="K54" s="729"/>
      <c r="L54" s="729"/>
      <c r="M54" s="730"/>
    </row>
    <row r="55" spans="2:24" x14ac:dyDescent="0.2">
      <c r="B55" s="747"/>
      <c r="C55" s="748"/>
      <c r="D55" s="748"/>
      <c r="E55" s="748"/>
      <c r="F55" s="748"/>
      <c r="G55" s="748"/>
      <c r="H55" s="748"/>
      <c r="I55" s="748"/>
      <c r="J55" s="748"/>
      <c r="K55" s="748"/>
      <c r="L55" s="748"/>
      <c r="M55" s="749"/>
    </row>
    <row r="56" spans="2:24" x14ac:dyDescent="0.2">
      <c r="B56" s="747"/>
      <c r="C56" s="748"/>
      <c r="D56" s="748"/>
      <c r="E56" s="748"/>
      <c r="F56" s="748"/>
      <c r="G56" s="748"/>
      <c r="H56" s="748"/>
      <c r="I56" s="748"/>
      <c r="J56" s="748"/>
      <c r="K56" s="748"/>
      <c r="L56" s="748"/>
      <c r="M56" s="749"/>
    </row>
    <row r="57" spans="2:24" ht="13.5" thickBot="1" x14ac:dyDescent="0.25">
      <c r="B57" s="750"/>
      <c r="C57" s="751"/>
      <c r="D57" s="751"/>
      <c r="E57" s="751"/>
      <c r="F57" s="751"/>
      <c r="G57" s="751"/>
      <c r="H57" s="751"/>
      <c r="I57" s="751"/>
      <c r="J57" s="751"/>
      <c r="K57" s="751"/>
      <c r="L57" s="751"/>
      <c r="M57" s="752"/>
    </row>
    <row r="60" spans="2:24" x14ac:dyDescent="0.2">
      <c r="B60" s="787" t="s">
        <v>744</v>
      </c>
      <c r="C60" s="790" t="s">
        <v>331</v>
      </c>
      <c r="D60" s="791"/>
      <c r="E60" s="790" t="s">
        <v>222</v>
      </c>
      <c r="F60" s="791"/>
      <c r="G60" s="790" t="s">
        <v>225</v>
      </c>
      <c r="H60" s="791"/>
      <c r="I60" s="790" t="s">
        <v>226</v>
      </c>
      <c r="J60" s="791"/>
      <c r="K60" s="790" t="s">
        <v>227</v>
      </c>
      <c r="L60" s="791"/>
      <c r="M60" s="790" t="s">
        <v>228</v>
      </c>
      <c r="N60" s="791"/>
      <c r="O60" s="790" t="s">
        <v>332</v>
      </c>
      <c r="P60" s="791"/>
      <c r="Q60" s="790" t="s">
        <v>333</v>
      </c>
      <c r="R60" s="791"/>
      <c r="S60" s="790" t="s">
        <v>231</v>
      </c>
      <c r="T60" s="791"/>
      <c r="U60" s="790" t="s">
        <v>232</v>
      </c>
      <c r="V60" s="791"/>
      <c r="W60" s="790" t="s">
        <v>233</v>
      </c>
      <c r="X60" s="792"/>
    </row>
    <row r="61" spans="2:24" x14ac:dyDescent="0.2">
      <c r="B61" s="788"/>
      <c r="C61" s="793" t="s">
        <v>79</v>
      </c>
      <c r="D61" s="794"/>
      <c r="E61" s="793" t="s">
        <v>79</v>
      </c>
      <c r="F61" s="794"/>
      <c r="G61" s="793" t="s">
        <v>79</v>
      </c>
      <c r="H61" s="794"/>
      <c r="I61" s="793" t="s">
        <v>79</v>
      </c>
      <c r="J61" s="794"/>
      <c r="K61" s="793" t="s">
        <v>79</v>
      </c>
      <c r="L61" s="794"/>
      <c r="M61" s="793" t="s">
        <v>79</v>
      </c>
      <c r="N61" s="794"/>
      <c r="O61" s="793"/>
      <c r="P61" s="794"/>
      <c r="Q61" s="793"/>
      <c r="R61" s="794"/>
      <c r="S61" s="793"/>
      <c r="T61" s="794"/>
      <c r="U61" s="793"/>
      <c r="V61" s="794"/>
      <c r="W61" s="793"/>
      <c r="X61" s="795"/>
    </row>
    <row r="62" spans="2:24" ht="41.25" thickBot="1" x14ac:dyDescent="0.25">
      <c r="B62" s="789"/>
      <c r="C62" s="724" t="s">
        <v>325</v>
      </c>
      <c r="D62" s="733" t="s">
        <v>82</v>
      </c>
      <c r="E62" s="724" t="s">
        <v>325</v>
      </c>
      <c r="F62" s="734" t="s">
        <v>82</v>
      </c>
      <c r="G62" s="724" t="s">
        <v>325</v>
      </c>
      <c r="H62" s="734" t="s">
        <v>82</v>
      </c>
      <c r="I62" s="724" t="s">
        <v>325</v>
      </c>
      <c r="J62" s="734" t="s">
        <v>82</v>
      </c>
      <c r="K62" s="724" t="s">
        <v>325</v>
      </c>
      <c r="L62" s="734" t="s">
        <v>82</v>
      </c>
      <c r="M62" s="724" t="s">
        <v>325</v>
      </c>
      <c r="N62" s="734" t="s">
        <v>82</v>
      </c>
      <c r="O62" s="724" t="s">
        <v>325</v>
      </c>
      <c r="P62" s="733" t="s">
        <v>82</v>
      </c>
      <c r="Q62" s="724" t="s">
        <v>325</v>
      </c>
      <c r="R62" s="733" t="s">
        <v>82</v>
      </c>
      <c r="S62" s="724" t="s">
        <v>325</v>
      </c>
      <c r="T62" s="733" t="s">
        <v>82</v>
      </c>
      <c r="U62" s="724" t="s">
        <v>325</v>
      </c>
      <c r="V62" s="733" t="s">
        <v>82</v>
      </c>
      <c r="W62" s="724" t="s">
        <v>325</v>
      </c>
      <c r="X62" s="733" t="s">
        <v>82</v>
      </c>
    </row>
    <row r="63" spans="2:24" x14ac:dyDescent="0.2">
      <c r="B63" s="725" t="s">
        <v>92</v>
      </c>
      <c r="C63" s="726">
        <v>215.75200000000001</v>
      </c>
      <c r="D63" s="735">
        <v>13.41</v>
      </c>
      <c r="E63" s="726">
        <v>244.52500000000001</v>
      </c>
      <c r="F63" s="735">
        <v>11.17</v>
      </c>
      <c r="G63" s="726">
        <v>207.72200000000001</v>
      </c>
      <c r="H63" s="735">
        <v>13.01</v>
      </c>
      <c r="I63" s="726">
        <v>217.655</v>
      </c>
      <c r="J63" s="735">
        <v>13.9</v>
      </c>
      <c r="K63" s="726">
        <v>220.10900000000001</v>
      </c>
      <c r="L63" s="735">
        <v>16.22</v>
      </c>
      <c r="M63" s="726">
        <v>136.70099999999999</v>
      </c>
      <c r="N63" s="735">
        <v>22.56</v>
      </c>
      <c r="O63" s="726"/>
      <c r="P63" s="735"/>
      <c r="Q63" s="726"/>
      <c r="R63" s="735"/>
      <c r="S63" s="726"/>
      <c r="T63" s="735"/>
      <c r="U63" s="726"/>
      <c r="V63" s="735"/>
      <c r="W63" s="726"/>
      <c r="X63" s="736"/>
    </row>
    <row r="64" spans="2:24" x14ac:dyDescent="0.2">
      <c r="B64" s="728" t="s">
        <v>84</v>
      </c>
      <c r="C64" s="729">
        <v>1.2749999999999999</v>
      </c>
      <c r="D64" s="737">
        <v>69.900000000000006</v>
      </c>
      <c r="E64" s="729">
        <v>2.7370000000000001</v>
      </c>
      <c r="F64" s="737">
        <v>62.6</v>
      </c>
      <c r="G64" s="729">
        <v>0.81899999999999995</v>
      </c>
      <c r="H64" s="737">
        <v>84.61</v>
      </c>
      <c r="I64" s="729">
        <v>2.48</v>
      </c>
      <c r="J64" s="737">
        <v>94.92</v>
      </c>
      <c r="K64" s="729">
        <v>2.48</v>
      </c>
      <c r="L64" s="737">
        <v>43.3</v>
      </c>
      <c r="M64" s="729">
        <v>2.5790000000000002</v>
      </c>
      <c r="N64" s="737">
        <v>33.03</v>
      </c>
      <c r="O64" s="729"/>
      <c r="P64" s="737"/>
      <c r="Q64" s="729"/>
      <c r="R64" s="737"/>
      <c r="S64" s="729"/>
      <c r="T64" s="737"/>
      <c r="U64" s="729"/>
      <c r="V64" s="737"/>
      <c r="W64" s="729"/>
      <c r="X64" s="738"/>
    </row>
    <row r="65" spans="2:24" x14ac:dyDescent="0.2">
      <c r="B65" s="728" t="s">
        <v>85</v>
      </c>
      <c r="C65" s="729">
        <v>41.97</v>
      </c>
      <c r="D65" s="737">
        <v>24.79</v>
      </c>
      <c r="E65" s="729">
        <v>78.222999999999999</v>
      </c>
      <c r="F65" s="737">
        <v>25.25</v>
      </c>
      <c r="G65" s="729">
        <v>60.243000000000002</v>
      </c>
      <c r="H65" s="737">
        <v>29.11</v>
      </c>
      <c r="I65" s="729">
        <v>41.335999999999999</v>
      </c>
      <c r="J65" s="737">
        <v>22.52</v>
      </c>
      <c r="K65" s="729">
        <v>78.712000000000003</v>
      </c>
      <c r="L65" s="737">
        <v>23.99</v>
      </c>
      <c r="M65" s="729">
        <v>32.29</v>
      </c>
      <c r="N65" s="737">
        <v>53.06</v>
      </c>
      <c r="O65" s="729"/>
      <c r="P65" s="737"/>
      <c r="Q65" s="729"/>
      <c r="R65" s="737"/>
      <c r="S65" s="729"/>
      <c r="T65" s="737"/>
      <c r="U65" s="729"/>
      <c r="V65" s="737"/>
      <c r="W65" s="729"/>
      <c r="X65" s="738"/>
    </row>
    <row r="66" spans="2:24" x14ac:dyDescent="0.2">
      <c r="B66" s="728" t="s">
        <v>86</v>
      </c>
      <c r="C66" s="729">
        <v>21.495000000000001</v>
      </c>
      <c r="D66" s="737">
        <v>49.86</v>
      </c>
      <c r="E66" s="729">
        <v>32.725000000000001</v>
      </c>
      <c r="F66" s="737">
        <v>51.7</v>
      </c>
      <c r="G66" s="729">
        <v>20.879000000000001</v>
      </c>
      <c r="H66" s="737">
        <v>56.81</v>
      </c>
      <c r="I66" s="729">
        <v>9.8010000000000002</v>
      </c>
      <c r="J66" s="737">
        <v>38.29</v>
      </c>
      <c r="K66" s="729">
        <v>3.0009999999999999</v>
      </c>
      <c r="L66" s="737">
        <v>56.47</v>
      </c>
      <c r="M66" s="729">
        <v>40.24</v>
      </c>
      <c r="N66" s="737">
        <v>59.37</v>
      </c>
      <c r="O66" s="729"/>
      <c r="P66" s="737"/>
      <c r="Q66" s="729"/>
      <c r="R66" s="737"/>
      <c r="S66" s="729"/>
      <c r="T66" s="737"/>
      <c r="U66" s="729"/>
      <c r="V66" s="737"/>
      <c r="W66" s="729"/>
      <c r="X66" s="738"/>
    </row>
    <row r="67" spans="2:24" x14ac:dyDescent="0.2">
      <c r="B67" s="728" t="s">
        <v>87</v>
      </c>
      <c r="C67" s="729">
        <v>24.484999999999999</v>
      </c>
      <c r="D67" s="737">
        <v>23.69</v>
      </c>
      <c r="E67" s="729">
        <v>30.352</v>
      </c>
      <c r="F67" s="737">
        <v>22.1</v>
      </c>
      <c r="G67" s="729">
        <v>21.350999999999999</v>
      </c>
      <c r="H67" s="737">
        <v>28.12</v>
      </c>
      <c r="I67" s="729">
        <v>59.582999999999998</v>
      </c>
      <c r="J67" s="737">
        <v>36.61</v>
      </c>
      <c r="K67" s="729">
        <v>47.546999999999997</v>
      </c>
      <c r="L67" s="737">
        <v>34.020000000000003</v>
      </c>
      <c r="M67" s="729">
        <v>12.324999999999999</v>
      </c>
      <c r="N67" s="737">
        <v>33.74</v>
      </c>
      <c r="O67" s="729"/>
      <c r="P67" s="737"/>
      <c r="Q67" s="729"/>
      <c r="R67" s="737"/>
      <c r="S67" s="729"/>
      <c r="T67" s="737"/>
      <c r="U67" s="729"/>
      <c r="V67" s="737"/>
      <c r="W67" s="729"/>
      <c r="X67" s="738"/>
    </row>
    <row r="68" spans="2:24" x14ac:dyDescent="0.2">
      <c r="B68" s="728" t="s">
        <v>88</v>
      </c>
      <c r="C68" s="729">
        <v>27.007999999999999</v>
      </c>
      <c r="D68" s="737">
        <v>23.4</v>
      </c>
      <c r="E68" s="729">
        <v>38.594999999999999</v>
      </c>
      <c r="F68" s="737">
        <v>30.05</v>
      </c>
      <c r="G68" s="729">
        <v>25.042000000000002</v>
      </c>
      <c r="H68" s="737">
        <v>22.66</v>
      </c>
      <c r="I68" s="729">
        <v>25.006</v>
      </c>
      <c r="J68" s="737">
        <v>32.25</v>
      </c>
      <c r="K68" s="729">
        <v>13.156000000000001</v>
      </c>
      <c r="L68" s="737">
        <v>24.13</v>
      </c>
      <c r="M68" s="729">
        <v>9.4979999999999993</v>
      </c>
      <c r="N68" s="737">
        <v>29.48</v>
      </c>
      <c r="O68" s="729"/>
      <c r="P68" s="737"/>
      <c r="Q68" s="729"/>
      <c r="R68" s="737"/>
      <c r="S68" s="729"/>
      <c r="T68" s="737"/>
      <c r="U68" s="729"/>
      <c r="V68" s="737"/>
      <c r="W68" s="729"/>
      <c r="X68" s="738"/>
    </row>
    <row r="69" spans="2:24" x14ac:dyDescent="0.2">
      <c r="B69" s="728" t="s">
        <v>89</v>
      </c>
      <c r="C69" s="729">
        <v>44.936</v>
      </c>
      <c r="D69" s="737">
        <v>30.92</v>
      </c>
      <c r="E69" s="729">
        <v>25.155000000000001</v>
      </c>
      <c r="F69" s="737">
        <v>21.2</v>
      </c>
      <c r="G69" s="729">
        <v>45.006999999999998</v>
      </c>
      <c r="H69" s="737">
        <v>35.590000000000003</v>
      </c>
      <c r="I69" s="729">
        <v>34.773000000000003</v>
      </c>
      <c r="J69" s="737">
        <v>41.63</v>
      </c>
      <c r="K69" s="729">
        <v>18.963000000000001</v>
      </c>
      <c r="L69" s="737">
        <v>23.61</v>
      </c>
      <c r="M69" s="729">
        <v>25.422999999999998</v>
      </c>
      <c r="N69" s="737">
        <v>38.700000000000003</v>
      </c>
      <c r="O69" s="729"/>
      <c r="P69" s="737"/>
      <c r="Q69" s="729"/>
      <c r="R69" s="737"/>
      <c r="S69" s="729"/>
      <c r="T69" s="737"/>
      <c r="U69" s="729"/>
      <c r="V69" s="737"/>
      <c r="W69" s="729"/>
      <c r="X69" s="738"/>
    </row>
    <row r="70" spans="2:24" x14ac:dyDescent="0.2">
      <c r="B70" s="728" t="s">
        <v>90</v>
      </c>
      <c r="C70" s="729">
        <v>0.23400000000000001</v>
      </c>
      <c r="D70" s="737">
        <v>100.55</v>
      </c>
      <c r="E70" s="729">
        <v>0</v>
      </c>
      <c r="F70" s="737">
        <v>0</v>
      </c>
      <c r="G70" s="729">
        <v>3.3530000000000002</v>
      </c>
      <c r="H70" s="737">
        <v>100.55</v>
      </c>
      <c r="I70" s="729">
        <v>0</v>
      </c>
      <c r="J70" s="737">
        <v>0</v>
      </c>
      <c r="K70" s="729">
        <v>0</v>
      </c>
      <c r="L70" s="737">
        <v>0</v>
      </c>
      <c r="M70" s="729">
        <v>1.2E-2</v>
      </c>
      <c r="N70" s="737">
        <v>36.909999999999997</v>
      </c>
      <c r="O70" s="729"/>
      <c r="P70" s="737"/>
      <c r="Q70" s="729"/>
      <c r="R70" s="737"/>
      <c r="S70" s="729"/>
      <c r="T70" s="737"/>
      <c r="U70" s="729"/>
      <c r="V70" s="737"/>
      <c r="W70" s="729"/>
      <c r="X70" s="738"/>
    </row>
    <row r="71" spans="2:24" x14ac:dyDescent="0.2">
      <c r="B71" s="728" t="s">
        <v>91</v>
      </c>
      <c r="C71" s="729">
        <v>54.174999999999997</v>
      </c>
      <c r="D71" s="737">
        <v>40.03</v>
      </c>
      <c r="E71" s="729">
        <v>36.468000000000004</v>
      </c>
      <c r="F71" s="737">
        <v>22.01</v>
      </c>
      <c r="G71" s="729">
        <v>30.853999999999999</v>
      </c>
      <c r="H71" s="737">
        <v>30.7</v>
      </c>
      <c r="I71" s="729">
        <v>44.506999999999998</v>
      </c>
      <c r="J71" s="737">
        <v>33.700000000000003</v>
      </c>
      <c r="K71" s="729">
        <v>56.12</v>
      </c>
      <c r="L71" s="737">
        <v>49.78</v>
      </c>
      <c r="M71" s="729">
        <v>14.234</v>
      </c>
      <c r="N71" s="737">
        <v>27.83</v>
      </c>
      <c r="O71" s="729"/>
      <c r="P71" s="737"/>
      <c r="Q71" s="729"/>
      <c r="R71" s="737"/>
      <c r="S71" s="729"/>
      <c r="T71" s="737"/>
      <c r="U71" s="729"/>
      <c r="V71" s="737"/>
      <c r="W71" s="729"/>
      <c r="X71" s="738"/>
    </row>
    <row r="72" spans="2:24" x14ac:dyDescent="0.2">
      <c r="B72" s="747"/>
      <c r="C72" s="748"/>
      <c r="D72" s="753"/>
      <c r="E72" s="748"/>
      <c r="F72" s="753"/>
      <c r="G72" s="748"/>
      <c r="H72" s="753"/>
      <c r="I72" s="748"/>
      <c r="J72" s="753"/>
      <c r="K72" s="748"/>
      <c r="L72" s="753"/>
      <c r="M72" s="748"/>
      <c r="N72" s="753"/>
      <c r="O72" s="748"/>
      <c r="P72" s="753"/>
      <c r="Q72" s="748"/>
      <c r="R72" s="753"/>
      <c r="S72" s="748"/>
      <c r="T72" s="753"/>
      <c r="U72" s="748"/>
      <c r="V72" s="753"/>
      <c r="W72" s="748"/>
      <c r="X72" s="754"/>
    </row>
    <row r="73" spans="2:24" x14ac:dyDescent="0.2">
      <c r="B73" s="747"/>
      <c r="C73" s="748"/>
      <c r="D73" s="753"/>
      <c r="E73" s="748"/>
      <c r="F73" s="753"/>
      <c r="G73" s="748"/>
      <c r="H73" s="753"/>
      <c r="I73" s="748"/>
      <c r="J73" s="753"/>
      <c r="K73" s="748"/>
      <c r="L73" s="753"/>
      <c r="M73" s="748"/>
      <c r="N73" s="753"/>
      <c r="O73" s="748"/>
      <c r="P73" s="753"/>
      <c r="Q73" s="748"/>
      <c r="R73" s="753"/>
      <c r="S73" s="748"/>
      <c r="T73" s="753"/>
      <c r="U73" s="748"/>
      <c r="V73" s="753"/>
      <c r="W73" s="748"/>
      <c r="X73" s="754"/>
    </row>
    <row r="74" spans="2:24" ht="13.5" thickBot="1" x14ac:dyDescent="0.25">
      <c r="B74" s="750"/>
      <c r="C74" s="751"/>
      <c r="D74" s="755"/>
      <c r="E74" s="751"/>
      <c r="F74" s="755"/>
      <c r="G74" s="751"/>
      <c r="H74" s="755"/>
      <c r="I74" s="751"/>
      <c r="J74" s="755"/>
      <c r="K74" s="751"/>
      <c r="L74" s="755"/>
      <c r="M74" s="751"/>
      <c r="N74" s="755"/>
      <c r="O74" s="751"/>
      <c r="P74" s="755"/>
      <c r="Q74" s="751"/>
      <c r="R74" s="755"/>
      <c r="S74" s="751"/>
      <c r="T74" s="755"/>
      <c r="U74" s="751"/>
      <c r="V74" s="755"/>
      <c r="W74" s="751"/>
      <c r="X74" s="756"/>
    </row>
    <row r="77" spans="2:24" x14ac:dyDescent="0.2">
      <c r="B77" s="787" t="s">
        <v>744</v>
      </c>
      <c r="C77" s="718" t="s">
        <v>331</v>
      </c>
      <c r="D77" s="718" t="s">
        <v>222</v>
      </c>
      <c r="E77" s="718" t="s">
        <v>225</v>
      </c>
      <c r="F77" s="718" t="s">
        <v>226</v>
      </c>
      <c r="G77" s="718" t="s">
        <v>227</v>
      </c>
      <c r="H77" s="718" t="s">
        <v>228</v>
      </c>
      <c r="I77" s="718" t="s">
        <v>332</v>
      </c>
      <c r="J77" s="718" t="s">
        <v>333</v>
      </c>
      <c r="K77" s="718" t="s">
        <v>231</v>
      </c>
      <c r="L77" s="718" t="s">
        <v>232</v>
      </c>
      <c r="M77" s="718" t="s">
        <v>233</v>
      </c>
      <c r="N77" s="741"/>
    </row>
    <row r="78" spans="2:24" x14ac:dyDescent="0.2">
      <c r="B78" s="788"/>
      <c r="C78" s="719" t="s">
        <v>308</v>
      </c>
      <c r="D78" s="719" t="s">
        <v>308</v>
      </c>
      <c r="E78" s="719" t="s">
        <v>308</v>
      </c>
      <c r="F78" s="719" t="s">
        <v>308</v>
      </c>
      <c r="G78" s="719" t="s">
        <v>308</v>
      </c>
      <c r="H78" s="719" t="s">
        <v>308</v>
      </c>
      <c r="I78" s="719" t="s">
        <v>308</v>
      </c>
      <c r="J78" s="719" t="s">
        <v>308</v>
      </c>
      <c r="K78" s="719" t="s">
        <v>308</v>
      </c>
      <c r="L78" s="719" t="s">
        <v>308</v>
      </c>
      <c r="M78" s="720" t="s">
        <v>308</v>
      </c>
      <c r="N78" s="742"/>
    </row>
    <row r="79" spans="2:24" ht="41.25" thickBot="1" x14ac:dyDescent="0.25">
      <c r="B79" s="789"/>
      <c r="C79" s="724" t="s">
        <v>325</v>
      </c>
      <c r="D79" s="724" t="s">
        <v>325</v>
      </c>
      <c r="E79" s="724" t="s">
        <v>325</v>
      </c>
      <c r="F79" s="724" t="s">
        <v>325</v>
      </c>
      <c r="G79" s="724" t="s">
        <v>325</v>
      </c>
      <c r="H79" s="724" t="s">
        <v>325</v>
      </c>
      <c r="I79" s="724" t="s">
        <v>325</v>
      </c>
      <c r="J79" s="724" t="s">
        <v>325</v>
      </c>
      <c r="K79" s="724" t="s">
        <v>325</v>
      </c>
      <c r="L79" s="724" t="s">
        <v>325</v>
      </c>
      <c r="M79" s="724" t="s">
        <v>325</v>
      </c>
      <c r="N79" s="743"/>
    </row>
    <row r="80" spans="2:24" x14ac:dyDescent="0.2">
      <c r="B80" s="757" t="s">
        <v>92</v>
      </c>
      <c r="C80" s="758">
        <f t="shared" ref="C80:C88" si="17">C63</f>
        <v>215.75200000000001</v>
      </c>
      <c r="D80" s="758">
        <f t="shared" ref="D80:D88" si="18">E63</f>
        <v>244.52500000000001</v>
      </c>
      <c r="E80" s="758">
        <f t="shared" ref="E80:E88" si="19">G63</f>
        <v>207.72200000000001</v>
      </c>
      <c r="F80" s="758">
        <f t="shared" ref="F80:F88" si="20">I63</f>
        <v>217.655</v>
      </c>
      <c r="G80" s="758">
        <f t="shared" ref="G80:G88" si="21">K63</f>
        <v>220.10900000000001</v>
      </c>
      <c r="H80" s="758">
        <f t="shared" ref="H80:H88" si="22">M63</f>
        <v>136.70099999999999</v>
      </c>
      <c r="I80" s="758">
        <f t="shared" ref="I80:I88" si="23">O63</f>
        <v>0</v>
      </c>
      <c r="J80" s="758">
        <f t="shared" ref="J80:J88" si="24">Q63</f>
        <v>0</v>
      </c>
      <c r="K80" s="758">
        <f t="shared" ref="K80:K88" si="25">S63</f>
        <v>0</v>
      </c>
      <c r="L80" s="758">
        <f t="shared" ref="L80:L88" si="26">U63</f>
        <v>0</v>
      </c>
      <c r="M80" s="759">
        <f t="shared" ref="M80:M88" si="27">W63</f>
        <v>0</v>
      </c>
      <c r="N80" s="726"/>
    </row>
    <row r="81" spans="2:14" x14ac:dyDescent="0.2">
      <c r="B81" s="747" t="s">
        <v>84</v>
      </c>
      <c r="C81" s="748">
        <f t="shared" si="17"/>
        <v>1.2749999999999999</v>
      </c>
      <c r="D81" s="748">
        <f t="shared" si="18"/>
        <v>2.7370000000000001</v>
      </c>
      <c r="E81" s="748">
        <f t="shared" si="19"/>
        <v>0.81899999999999995</v>
      </c>
      <c r="F81" s="748">
        <f t="shared" si="20"/>
        <v>2.48</v>
      </c>
      <c r="G81" s="748">
        <f t="shared" si="21"/>
        <v>2.48</v>
      </c>
      <c r="H81" s="748">
        <f t="shared" si="22"/>
        <v>2.5790000000000002</v>
      </c>
      <c r="I81" s="748">
        <f t="shared" si="23"/>
        <v>0</v>
      </c>
      <c r="J81" s="748">
        <f t="shared" si="24"/>
        <v>0</v>
      </c>
      <c r="K81" s="748">
        <f t="shared" si="25"/>
        <v>0</v>
      </c>
      <c r="L81" s="748">
        <f t="shared" si="26"/>
        <v>0</v>
      </c>
      <c r="M81" s="749">
        <f t="shared" si="27"/>
        <v>0</v>
      </c>
      <c r="N81" s="729"/>
    </row>
    <row r="82" spans="2:14" x14ac:dyDescent="0.2">
      <c r="B82" s="747" t="s">
        <v>85</v>
      </c>
      <c r="C82" s="748">
        <f t="shared" si="17"/>
        <v>41.97</v>
      </c>
      <c r="D82" s="748">
        <f t="shared" si="18"/>
        <v>78.222999999999999</v>
      </c>
      <c r="E82" s="748">
        <f t="shared" si="19"/>
        <v>60.243000000000002</v>
      </c>
      <c r="F82" s="748">
        <f t="shared" si="20"/>
        <v>41.335999999999999</v>
      </c>
      <c r="G82" s="748">
        <f t="shared" si="21"/>
        <v>78.712000000000003</v>
      </c>
      <c r="H82" s="748">
        <f t="shared" si="22"/>
        <v>32.29</v>
      </c>
      <c r="I82" s="748">
        <f t="shared" si="23"/>
        <v>0</v>
      </c>
      <c r="J82" s="748">
        <f t="shared" si="24"/>
        <v>0</v>
      </c>
      <c r="K82" s="748">
        <f t="shared" si="25"/>
        <v>0</v>
      </c>
      <c r="L82" s="748">
        <f t="shared" si="26"/>
        <v>0</v>
      </c>
      <c r="M82" s="749">
        <f t="shared" si="27"/>
        <v>0</v>
      </c>
      <c r="N82" s="729"/>
    </row>
    <row r="83" spans="2:14" x14ac:dyDescent="0.2">
      <c r="B83" s="747" t="s">
        <v>86</v>
      </c>
      <c r="C83" s="748">
        <f t="shared" si="17"/>
        <v>21.495000000000001</v>
      </c>
      <c r="D83" s="748">
        <f t="shared" si="18"/>
        <v>32.725000000000001</v>
      </c>
      <c r="E83" s="748">
        <f t="shared" si="19"/>
        <v>20.879000000000001</v>
      </c>
      <c r="F83" s="748">
        <f t="shared" si="20"/>
        <v>9.8010000000000002</v>
      </c>
      <c r="G83" s="748">
        <f t="shared" si="21"/>
        <v>3.0009999999999999</v>
      </c>
      <c r="H83" s="748">
        <f t="shared" si="22"/>
        <v>40.24</v>
      </c>
      <c r="I83" s="748">
        <f t="shared" si="23"/>
        <v>0</v>
      </c>
      <c r="J83" s="748">
        <f t="shared" si="24"/>
        <v>0</v>
      </c>
      <c r="K83" s="748">
        <f t="shared" si="25"/>
        <v>0</v>
      </c>
      <c r="L83" s="748">
        <f t="shared" si="26"/>
        <v>0</v>
      </c>
      <c r="M83" s="749">
        <f t="shared" si="27"/>
        <v>0</v>
      </c>
      <c r="N83" s="729"/>
    </row>
    <row r="84" spans="2:14" x14ac:dyDescent="0.2">
      <c r="B84" s="747" t="s">
        <v>87</v>
      </c>
      <c r="C84" s="748">
        <f t="shared" si="17"/>
        <v>24.484999999999999</v>
      </c>
      <c r="D84" s="748">
        <f t="shared" si="18"/>
        <v>30.352</v>
      </c>
      <c r="E84" s="748">
        <f t="shared" si="19"/>
        <v>21.350999999999999</v>
      </c>
      <c r="F84" s="748">
        <f t="shared" si="20"/>
        <v>59.582999999999998</v>
      </c>
      <c r="G84" s="748">
        <f t="shared" si="21"/>
        <v>47.546999999999997</v>
      </c>
      <c r="H84" s="748">
        <f t="shared" si="22"/>
        <v>12.324999999999999</v>
      </c>
      <c r="I84" s="748">
        <f t="shared" si="23"/>
        <v>0</v>
      </c>
      <c r="J84" s="748">
        <f t="shared" si="24"/>
        <v>0</v>
      </c>
      <c r="K84" s="748">
        <f t="shared" si="25"/>
        <v>0</v>
      </c>
      <c r="L84" s="748">
        <f t="shared" si="26"/>
        <v>0</v>
      </c>
      <c r="M84" s="749">
        <f t="shared" si="27"/>
        <v>0</v>
      </c>
      <c r="N84" s="729"/>
    </row>
    <row r="85" spans="2:14" x14ac:dyDescent="0.2">
      <c r="B85" s="747" t="s">
        <v>88</v>
      </c>
      <c r="C85" s="748">
        <f t="shared" si="17"/>
        <v>27.007999999999999</v>
      </c>
      <c r="D85" s="748">
        <f t="shared" si="18"/>
        <v>38.594999999999999</v>
      </c>
      <c r="E85" s="748">
        <f t="shared" si="19"/>
        <v>25.042000000000002</v>
      </c>
      <c r="F85" s="748">
        <f t="shared" si="20"/>
        <v>25.006</v>
      </c>
      <c r="G85" s="748">
        <f t="shared" si="21"/>
        <v>13.156000000000001</v>
      </c>
      <c r="H85" s="748">
        <f t="shared" si="22"/>
        <v>9.4979999999999993</v>
      </c>
      <c r="I85" s="748">
        <f t="shared" si="23"/>
        <v>0</v>
      </c>
      <c r="J85" s="748">
        <f t="shared" si="24"/>
        <v>0</v>
      </c>
      <c r="K85" s="748">
        <f t="shared" si="25"/>
        <v>0</v>
      </c>
      <c r="L85" s="748">
        <f t="shared" si="26"/>
        <v>0</v>
      </c>
      <c r="M85" s="749">
        <f t="shared" si="27"/>
        <v>0</v>
      </c>
      <c r="N85" s="729"/>
    </row>
    <row r="86" spans="2:14" x14ac:dyDescent="0.2">
      <c r="B86" s="747" t="s">
        <v>89</v>
      </c>
      <c r="C86" s="748">
        <f t="shared" si="17"/>
        <v>44.936</v>
      </c>
      <c r="D86" s="748">
        <f t="shared" si="18"/>
        <v>25.155000000000001</v>
      </c>
      <c r="E86" s="748">
        <f t="shared" si="19"/>
        <v>45.006999999999998</v>
      </c>
      <c r="F86" s="748">
        <f t="shared" si="20"/>
        <v>34.773000000000003</v>
      </c>
      <c r="G86" s="748">
        <f t="shared" si="21"/>
        <v>18.963000000000001</v>
      </c>
      <c r="H86" s="748">
        <f t="shared" si="22"/>
        <v>25.422999999999998</v>
      </c>
      <c r="I86" s="748">
        <f t="shared" si="23"/>
        <v>0</v>
      </c>
      <c r="J86" s="748">
        <f t="shared" si="24"/>
        <v>0</v>
      </c>
      <c r="K86" s="748">
        <f t="shared" si="25"/>
        <v>0</v>
      </c>
      <c r="L86" s="748">
        <f t="shared" si="26"/>
        <v>0</v>
      </c>
      <c r="M86" s="749">
        <f t="shared" si="27"/>
        <v>0</v>
      </c>
      <c r="N86" s="729"/>
    </row>
    <row r="87" spans="2:14" x14ac:dyDescent="0.2">
      <c r="B87" s="747" t="s">
        <v>90</v>
      </c>
      <c r="C87" s="748">
        <f t="shared" si="17"/>
        <v>0.23400000000000001</v>
      </c>
      <c r="D87" s="748">
        <f t="shared" si="18"/>
        <v>0</v>
      </c>
      <c r="E87" s="748">
        <f t="shared" si="19"/>
        <v>3.3530000000000002</v>
      </c>
      <c r="F87" s="748">
        <f t="shared" si="20"/>
        <v>0</v>
      </c>
      <c r="G87" s="748">
        <f t="shared" si="21"/>
        <v>0</v>
      </c>
      <c r="H87" s="748">
        <f t="shared" si="22"/>
        <v>1.2E-2</v>
      </c>
      <c r="I87" s="748">
        <f t="shared" si="23"/>
        <v>0</v>
      </c>
      <c r="J87" s="748">
        <f t="shared" si="24"/>
        <v>0</v>
      </c>
      <c r="K87" s="748">
        <f t="shared" si="25"/>
        <v>0</v>
      </c>
      <c r="L87" s="748">
        <f t="shared" si="26"/>
        <v>0</v>
      </c>
      <c r="M87" s="749">
        <f t="shared" si="27"/>
        <v>0</v>
      </c>
      <c r="N87" s="729"/>
    </row>
    <row r="88" spans="2:14" x14ac:dyDescent="0.2">
      <c r="B88" s="747" t="s">
        <v>91</v>
      </c>
      <c r="C88" s="748">
        <f t="shared" si="17"/>
        <v>54.174999999999997</v>
      </c>
      <c r="D88" s="748">
        <f t="shared" si="18"/>
        <v>36.468000000000004</v>
      </c>
      <c r="E88" s="748">
        <f t="shared" si="19"/>
        <v>30.853999999999999</v>
      </c>
      <c r="F88" s="748">
        <f t="shared" si="20"/>
        <v>44.506999999999998</v>
      </c>
      <c r="G88" s="748">
        <f t="shared" si="21"/>
        <v>56.12</v>
      </c>
      <c r="H88" s="748">
        <f t="shared" si="22"/>
        <v>14.234</v>
      </c>
      <c r="I88" s="748">
        <f t="shared" si="23"/>
        <v>0</v>
      </c>
      <c r="J88" s="748">
        <f t="shared" si="24"/>
        <v>0</v>
      </c>
      <c r="K88" s="748">
        <f t="shared" si="25"/>
        <v>0</v>
      </c>
      <c r="L88" s="748">
        <f t="shared" si="26"/>
        <v>0</v>
      </c>
      <c r="M88" s="749">
        <f t="shared" si="27"/>
        <v>0</v>
      </c>
      <c r="N88" s="729"/>
    </row>
    <row r="89" spans="2:14" x14ac:dyDescent="0.2">
      <c r="B89" s="747"/>
      <c r="C89" s="748">
        <f t="shared" ref="C89:C91" si="28">C72</f>
        <v>0</v>
      </c>
      <c r="D89" s="748">
        <f t="shared" ref="D89:D91" si="29">E72</f>
        <v>0</v>
      </c>
      <c r="E89" s="748">
        <f t="shared" ref="E89:E91" si="30">G72</f>
        <v>0</v>
      </c>
      <c r="F89" s="748">
        <f t="shared" ref="F89:F91" si="31">I72</f>
        <v>0</v>
      </c>
      <c r="G89" s="748">
        <f t="shared" ref="G89:G91" si="32">K72</f>
        <v>0</v>
      </c>
      <c r="H89" s="748">
        <f t="shared" ref="H89:H91" si="33">M72</f>
        <v>0</v>
      </c>
      <c r="I89" s="748">
        <f t="shared" ref="I89:I91" si="34">O72</f>
        <v>0</v>
      </c>
      <c r="J89" s="748">
        <f t="shared" ref="J89:J91" si="35">Q72</f>
        <v>0</v>
      </c>
      <c r="K89" s="748">
        <f t="shared" ref="K89:K91" si="36">S72</f>
        <v>0</v>
      </c>
      <c r="L89" s="748">
        <f t="shared" ref="L89:L91" si="37">U72</f>
        <v>0</v>
      </c>
      <c r="M89" s="749">
        <f t="shared" ref="M89:M91" si="38">W72</f>
        <v>0</v>
      </c>
      <c r="N89" s="729"/>
    </row>
    <row r="90" spans="2:14" x14ac:dyDescent="0.2">
      <c r="B90" s="747"/>
      <c r="C90" s="748">
        <f t="shared" si="28"/>
        <v>0</v>
      </c>
      <c r="D90" s="748">
        <f t="shared" si="29"/>
        <v>0</v>
      </c>
      <c r="E90" s="748">
        <f t="shared" si="30"/>
        <v>0</v>
      </c>
      <c r="F90" s="748">
        <f t="shared" si="31"/>
        <v>0</v>
      </c>
      <c r="G90" s="748">
        <f t="shared" si="32"/>
        <v>0</v>
      </c>
      <c r="H90" s="748">
        <f t="shared" si="33"/>
        <v>0</v>
      </c>
      <c r="I90" s="748">
        <f t="shared" si="34"/>
        <v>0</v>
      </c>
      <c r="J90" s="748">
        <f t="shared" si="35"/>
        <v>0</v>
      </c>
      <c r="K90" s="748">
        <f t="shared" si="36"/>
        <v>0</v>
      </c>
      <c r="L90" s="748">
        <f t="shared" si="37"/>
        <v>0</v>
      </c>
      <c r="M90" s="749">
        <f t="shared" si="38"/>
        <v>0</v>
      </c>
      <c r="N90" s="729"/>
    </row>
    <row r="91" spans="2:14" ht="13.5" thickBot="1" x14ac:dyDescent="0.25">
      <c r="B91" s="750"/>
      <c r="C91" s="751">
        <f t="shared" si="28"/>
        <v>0</v>
      </c>
      <c r="D91" s="751">
        <f t="shared" si="29"/>
        <v>0</v>
      </c>
      <c r="E91" s="751">
        <f t="shared" si="30"/>
        <v>0</v>
      </c>
      <c r="F91" s="751">
        <f t="shared" si="31"/>
        <v>0</v>
      </c>
      <c r="G91" s="751">
        <f t="shared" si="32"/>
        <v>0</v>
      </c>
      <c r="H91" s="751">
        <f t="shared" si="33"/>
        <v>0</v>
      </c>
      <c r="I91" s="751">
        <f t="shared" si="34"/>
        <v>0</v>
      </c>
      <c r="J91" s="751">
        <f t="shared" si="35"/>
        <v>0</v>
      </c>
      <c r="K91" s="751">
        <f t="shared" si="36"/>
        <v>0</v>
      </c>
      <c r="L91" s="751">
        <f t="shared" si="37"/>
        <v>0</v>
      </c>
      <c r="M91" s="752">
        <f t="shared" si="38"/>
        <v>0</v>
      </c>
      <c r="N91" s="729"/>
    </row>
    <row r="94" spans="2:14" x14ac:dyDescent="0.2">
      <c r="B94" s="787" t="s">
        <v>744</v>
      </c>
      <c r="C94" s="718" t="s">
        <v>331</v>
      </c>
      <c r="D94" s="718" t="s">
        <v>222</v>
      </c>
      <c r="E94" s="718" t="s">
        <v>225</v>
      </c>
      <c r="F94" s="718" t="s">
        <v>226</v>
      </c>
      <c r="G94" s="718" t="s">
        <v>227</v>
      </c>
      <c r="H94" s="718" t="s">
        <v>228</v>
      </c>
      <c r="I94" s="718" t="s">
        <v>332</v>
      </c>
      <c r="J94" s="718" t="s">
        <v>333</v>
      </c>
      <c r="K94" s="718" t="s">
        <v>231</v>
      </c>
      <c r="L94" s="718" t="s">
        <v>232</v>
      </c>
      <c r="M94" s="718" t="s">
        <v>233</v>
      </c>
      <c r="N94" s="741"/>
    </row>
    <row r="95" spans="2:14" x14ac:dyDescent="0.2">
      <c r="B95" s="788"/>
      <c r="C95" s="719" t="s">
        <v>486</v>
      </c>
      <c r="D95" s="719" t="s">
        <v>486</v>
      </c>
      <c r="E95" s="719" t="s">
        <v>486</v>
      </c>
      <c r="F95" s="719" t="s">
        <v>486</v>
      </c>
      <c r="G95" s="719" t="s">
        <v>486</v>
      </c>
      <c r="H95" s="719" t="s">
        <v>486</v>
      </c>
      <c r="I95" s="719" t="s">
        <v>486</v>
      </c>
      <c r="J95" s="719" t="s">
        <v>486</v>
      </c>
      <c r="K95" s="719" t="s">
        <v>486</v>
      </c>
      <c r="L95" s="719" t="s">
        <v>486</v>
      </c>
      <c r="M95" s="720" t="s">
        <v>486</v>
      </c>
      <c r="N95" s="742"/>
    </row>
    <row r="96" spans="2:14" ht="41.25" thickBot="1" x14ac:dyDescent="0.25">
      <c r="B96" s="789"/>
      <c r="C96" s="724" t="s">
        <v>325</v>
      </c>
      <c r="D96" s="724" t="s">
        <v>325</v>
      </c>
      <c r="E96" s="724" t="s">
        <v>325</v>
      </c>
      <c r="F96" s="724" t="s">
        <v>325</v>
      </c>
      <c r="G96" s="724" t="s">
        <v>325</v>
      </c>
      <c r="H96" s="724" t="s">
        <v>325</v>
      </c>
      <c r="I96" s="724" t="s">
        <v>325</v>
      </c>
      <c r="J96" s="724" t="s">
        <v>325</v>
      </c>
      <c r="K96" s="724" t="s">
        <v>325</v>
      </c>
      <c r="L96" s="724" t="s">
        <v>325</v>
      </c>
      <c r="M96" s="724" t="s">
        <v>325</v>
      </c>
      <c r="N96" s="743"/>
    </row>
    <row r="97" spans="1:14" x14ac:dyDescent="0.2">
      <c r="B97" s="757" t="s">
        <v>92</v>
      </c>
      <c r="C97" s="758">
        <f t="shared" ref="C97:C108" si="39">SUM(C46,C63)</f>
        <v>261.58300000000003</v>
      </c>
      <c r="D97" s="758">
        <f t="shared" ref="D97:D108" si="40">SUM(D46,E63)</f>
        <v>304.62400000000002</v>
      </c>
      <c r="E97" s="758">
        <f t="shared" ref="E97:E108" si="41">SUM(E46,G63)</f>
        <v>258.25800000000004</v>
      </c>
      <c r="F97" s="758">
        <f t="shared" ref="F97:F108" si="42">SUM(F46,I63)</f>
        <v>278.40100000000001</v>
      </c>
      <c r="G97" s="758">
        <f t="shared" ref="G97:G108" si="43">SUM(G46,K63)</f>
        <v>282.815</v>
      </c>
      <c r="H97" s="758">
        <f t="shared" ref="H97:H108" si="44">SUM(H46,M63)</f>
        <v>211.47899999999998</v>
      </c>
      <c r="I97" s="758">
        <f t="shared" ref="I97:I108" si="45">SUM(I46,O63)</f>
        <v>0</v>
      </c>
      <c r="J97" s="758">
        <f t="shared" ref="J97:J108" si="46">SUM(J46,Q63)</f>
        <v>0</v>
      </c>
      <c r="K97" s="758">
        <f t="shared" ref="K97:K108" si="47">SUM(K46,S63)</f>
        <v>0</v>
      </c>
      <c r="L97" s="758">
        <f t="shared" ref="L97:L108" si="48">SUM(L46,U63)</f>
        <v>0</v>
      </c>
      <c r="M97" s="759">
        <f t="shared" ref="M97:M108" si="49">SUM(M46,W63)</f>
        <v>0</v>
      </c>
      <c r="N97" s="726"/>
    </row>
    <row r="98" spans="1:14" x14ac:dyDescent="0.2">
      <c r="B98" s="747" t="s">
        <v>84</v>
      </c>
      <c r="C98" s="748">
        <f t="shared" si="39"/>
        <v>1.665</v>
      </c>
      <c r="D98" s="748">
        <f t="shared" si="40"/>
        <v>3.2480000000000002</v>
      </c>
      <c r="E98" s="748">
        <f t="shared" si="41"/>
        <v>1.177</v>
      </c>
      <c r="F98" s="748">
        <f t="shared" si="42"/>
        <v>2.8740000000000001</v>
      </c>
      <c r="G98" s="748">
        <f t="shared" si="43"/>
        <v>4.0969999999999995</v>
      </c>
      <c r="H98" s="748">
        <f t="shared" si="44"/>
        <v>4.2960000000000003</v>
      </c>
      <c r="I98" s="748">
        <f t="shared" si="45"/>
        <v>0</v>
      </c>
      <c r="J98" s="748">
        <f t="shared" si="46"/>
        <v>0</v>
      </c>
      <c r="K98" s="748">
        <f t="shared" si="47"/>
        <v>0</v>
      </c>
      <c r="L98" s="748">
        <f t="shared" si="48"/>
        <v>0</v>
      </c>
      <c r="M98" s="749">
        <f t="shared" si="49"/>
        <v>0</v>
      </c>
      <c r="N98" s="729"/>
    </row>
    <row r="99" spans="1:14" x14ac:dyDescent="0.2">
      <c r="B99" s="747" t="s">
        <v>85</v>
      </c>
      <c r="C99" s="748">
        <f t="shared" si="39"/>
        <v>53.683999999999997</v>
      </c>
      <c r="D99" s="748">
        <f t="shared" si="40"/>
        <v>91.429000000000002</v>
      </c>
      <c r="E99" s="748">
        <f t="shared" si="41"/>
        <v>68.027000000000001</v>
      </c>
      <c r="F99" s="748">
        <f t="shared" si="42"/>
        <v>55.501999999999995</v>
      </c>
      <c r="G99" s="748">
        <f t="shared" si="43"/>
        <v>89.438000000000002</v>
      </c>
      <c r="H99" s="748">
        <f t="shared" si="44"/>
        <v>50.614000000000004</v>
      </c>
      <c r="I99" s="748">
        <f t="shared" si="45"/>
        <v>0</v>
      </c>
      <c r="J99" s="748">
        <f t="shared" si="46"/>
        <v>0</v>
      </c>
      <c r="K99" s="748">
        <f t="shared" si="47"/>
        <v>0</v>
      </c>
      <c r="L99" s="748">
        <f t="shared" si="48"/>
        <v>0</v>
      </c>
      <c r="M99" s="749">
        <f t="shared" si="49"/>
        <v>0</v>
      </c>
      <c r="N99" s="729"/>
    </row>
    <row r="100" spans="1:14" x14ac:dyDescent="0.2">
      <c r="B100" s="747" t="s">
        <v>86</v>
      </c>
      <c r="C100" s="748">
        <f t="shared" si="39"/>
        <v>37.81</v>
      </c>
      <c r="D100" s="748">
        <f t="shared" si="40"/>
        <v>56.139000000000003</v>
      </c>
      <c r="E100" s="748">
        <f t="shared" si="41"/>
        <v>47.230000000000004</v>
      </c>
      <c r="F100" s="748">
        <f t="shared" si="42"/>
        <v>30.948999999999998</v>
      </c>
      <c r="G100" s="748">
        <f t="shared" si="43"/>
        <v>29.716000000000001</v>
      </c>
      <c r="H100" s="748">
        <f t="shared" si="44"/>
        <v>66.16</v>
      </c>
      <c r="I100" s="748">
        <f t="shared" si="45"/>
        <v>0</v>
      </c>
      <c r="J100" s="748">
        <f t="shared" si="46"/>
        <v>0</v>
      </c>
      <c r="K100" s="748">
        <f t="shared" si="47"/>
        <v>0</v>
      </c>
      <c r="L100" s="748">
        <f t="shared" si="48"/>
        <v>0</v>
      </c>
      <c r="M100" s="749">
        <f t="shared" si="49"/>
        <v>0</v>
      </c>
      <c r="N100" s="729"/>
    </row>
    <row r="101" spans="1:14" x14ac:dyDescent="0.2">
      <c r="B101" s="747" t="s">
        <v>87</v>
      </c>
      <c r="C101" s="748">
        <f t="shared" si="39"/>
        <v>27.295999999999999</v>
      </c>
      <c r="D101" s="748">
        <f t="shared" si="40"/>
        <v>35.927999999999997</v>
      </c>
      <c r="E101" s="748">
        <f t="shared" si="41"/>
        <v>24.024000000000001</v>
      </c>
      <c r="F101" s="748">
        <f t="shared" si="42"/>
        <v>65.001999999999995</v>
      </c>
      <c r="G101" s="748">
        <f t="shared" si="43"/>
        <v>51.942999999999998</v>
      </c>
      <c r="H101" s="748">
        <f t="shared" si="44"/>
        <v>17.356999999999999</v>
      </c>
      <c r="I101" s="748">
        <f t="shared" si="45"/>
        <v>0</v>
      </c>
      <c r="J101" s="748">
        <f t="shared" si="46"/>
        <v>0</v>
      </c>
      <c r="K101" s="748">
        <f t="shared" si="47"/>
        <v>0</v>
      </c>
      <c r="L101" s="748">
        <f t="shared" si="48"/>
        <v>0</v>
      </c>
      <c r="M101" s="749">
        <f t="shared" si="49"/>
        <v>0</v>
      </c>
      <c r="N101" s="729"/>
    </row>
    <row r="102" spans="1:14" x14ac:dyDescent="0.2">
      <c r="B102" s="747" t="s">
        <v>88</v>
      </c>
      <c r="C102" s="748">
        <f t="shared" si="39"/>
        <v>28.317</v>
      </c>
      <c r="D102" s="748">
        <f t="shared" si="40"/>
        <v>40.899000000000001</v>
      </c>
      <c r="E102" s="748">
        <f t="shared" si="41"/>
        <v>26.844000000000001</v>
      </c>
      <c r="F102" s="748">
        <f t="shared" si="42"/>
        <v>26.649000000000001</v>
      </c>
      <c r="G102" s="748">
        <f t="shared" si="43"/>
        <v>15.007000000000001</v>
      </c>
      <c r="H102" s="748">
        <f t="shared" si="44"/>
        <v>12.000999999999999</v>
      </c>
      <c r="I102" s="748">
        <f t="shared" si="45"/>
        <v>0</v>
      </c>
      <c r="J102" s="748">
        <f t="shared" si="46"/>
        <v>0</v>
      </c>
      <c r="K102" s="748">
        <f t="shared" si="47"/>
        <v>0</v>
      </c>
      <c r="L102" s="748">
        <f t="shared" si="48"/>
        <v>0</v>
      </c>
      <c r="M102" s="749">
        <f t="shared" si="49"/>
        <v>0</v>
      </c>
      <c r="N102" s="729"/>
    </row>
    <row r="103" spans="1:14" x14ac:dyDescent="0.2">
      <c r="B103" s="747" t="s">
        <v>89</v>
      </c>
      <c r="C103" s="748">
        <f t="shared" si="39"/>
        <v>52.12</v>
      </c>
      <c r="D103" s="748">
        <f t="shared" si="40"/>
        <v>33.045999999999999</v>
      </c>
      <c r="E103" s="748">
        <f t="shared" si="41"/>
        <v>50.693999999999996</v>
      </c>
      <c r="F103" s="748">
        <f t="shared" si="42"/>
        <v>45.766000000000005</v>
      </c>
      <c r="G103" s="748">
        <f t="shared" si="43"/>
        <v>30.369</v>
      </c>
      <c r="H103" s="748">
        <f t="shared" si="44"/>
        <v>39.286999999999999</v>
      </c>
      <c r="I103" s="748">
        <f t="shared" si="45"/>
        <v>0</v>
      </c>
      <c r="J103" s="748">
        <f t="shared" si="46"/>
        <v>0</v>
      </c>
      <c r="K103" s="748">
        <f t="shared" si="47"/>
        <v>0</v>
      </c>
      <c r="L103" s="748">
        <f t="shared" si="48"/>
        <v>0</v>
      </c>
      <c r="M103" s="749">
        <f t="shared" si="49"/>
        <v>0</v>
      </c>
      <c r="N103" s="729"/>
    </row>
    <row r="104" spans="1:14" x14ac:dyDescent="0.2">
      <c r="B104" s="747" t="s">
        <v>90</v>
      </c>
      <c r="C104" s="748">
        <f t="shared" si="39"/>
        <v>0.36399999999999999</v>
      </c>
      <c r="D104" s="748">
        <f t="shared" si="40"/>
        <v>0.09</v>
      </c>
      <c r="E104" s="748">
        <f t="shared" si="41"/>
        <v>3.4380000000000002</v>
      </c>
      <c r="F104" s="748">
        <f t="shared" si="42"/>
        <v>7.2999999999999995E-2</v>
      </c>
      <c r="G104" s="748">
        <f t="shared" si="43"/>
        <v>0.123</v>
      </c>
      <c r="H104" s="748">
        <f t="shared" si="44"/>
        <v>0.127</v>
      </c>
      <c r="I104" s="748">
        <f t="shared" si="45"/>
        <v>0</v>
      </c>
      <c r="J104" s="748">
        <f t="shared" si="46"/>
        <v>0</v>
      </c>
      <c r="K104" s="748">
        <f t="shared" si="47"/>
        <v>0</v>
      </c>
      <c r="L104" s="748">
        <f t="shared" si="48"/>
        <v>0</v>
      </c>
      <c r="M104" s="749">
        <f t="shared" si="49"/>
        <v>0</v>
      </c>
      <c r="N104" s="729"/>
    </row>
    <row r="105" spans="1:14" x14ac:dyDescent="0.2">
      <c r="B105" s="747" t="s">
        <v>91</v>
      </c>
      <c r="C105" s="748">
        <f t="shared" si="39"/>
        <v>60.152999999999999</v>
      </c>
      <c r="D105" s="748">
        <f t="shared" si="40"/>
        <v>43.575000000000003</v>
      </c>
      <c r="E105" s="748">
        <f t="shared" si="41"/>
        <v>36.65</v>
      </c>
      <c r="F105" s="748">
        <f t="shared" si="42"/>
        <v>51.417999999999999</v>
      </c>
      <c r="G105" s="748">
        <f t="shared" si="43"/>
        <v>61.992999999999995</v>
      </c>
      <c r="H105" s="748">
        <f t="shared" si="44"/>
        <v>21.536999999999999</v>
      </c>
      <c r="I105" s="748">
        <f t="shared" si="45"/>
        <v>0</v>
      </c>
      <c r="J105" s="748">
        <f t="shared" si="46"/>
        <v>0</v>
      </c>
      <c r="K105" s="748">
        <f t="shared" si="47"/>
        <v>0</v>
      </c>
      <c r="L105" s="748">
        <f t="shared" si="48"/>
        <v>0</v>
      </c>
      <c r="M105" s="749">
        <f t="shared" si="49"/>
        <v>0</v>
      </c>
      <c r="N105" s="729"/>
    </row>
    <row r="106" spans="1:14" x14ac:dyDescent="0.2">
      <c r="B106" s="747"/>
      <c r="C106" s="748">
        <f t="shared" si="39"/>
        <v>0</v>
      </c>
      <c r="D106" s="748">
        <f t="shared" si="40"/>
        <v>0</v>
      </c>
      <c r="E106" s="748">
        <f t="shared" si="41"/>
        <v>0</v>
      </c>
      <c r="F106" s="748">
        <f t="shared" si="42"/>
        <v>0</v>
      </c>
      <c r="G106" s="748">
        <f t="shared" si="43"/>
        <v>0</v>
      </c>
      <c r="H106" s="748">
        <f t="shared" si="44"/>
        <v>0</v>
      </c>
      <c r="I106" s="748">
        <f t="shared" si="45"/>
        <v>0</v>
      </c>
      <c r="J106" s="748">
        <f t="shared" si="46"/>
        <v>0</v>
      </c>
      <c r="K106" s="748">
        <f t="shared" si="47"/>
        <v>0</v>
      </c>
      <c r="L106" s="748">
        <f t="shared" si="48"/>
        <v>0</v>
      </c>
      <c r="M106" s="749">
        <f t="shared" si="49"/>
        <v>0</v>
      </c>
      <c r="N106" s="729"/>
    </row>
    <row r="107" spans="1:14" x14ac:dyDescent="0.2">
      <c r="B107" s="747"/>
      <c r="C107" s="748">
        <f t="shared" si="39"/>
        <v>0</v>
      </c>
      <c r="D107" s="748">
        <f t="shared" si="40"/>
        <v>0</v>
      </c>
      <c r="E107" s="748">
        <f t="shared" si="41"/>
        <v>0</v>
      </c>
      <c r="F107" s="748">
        <f t="shared" si="42"/>
        <v>0</v>
      </c>
      <c r="G107" s="748">
        <f t="shared" si="43"/>
        <v>0</v>
      </c>
      <c r="H107" s="748">
        <f t="shared" si="44"/>
        <v>0</v>
      </c>
      <c r="I107" s="748">
        <f t="shared" si="45"/>
        <v>0</v>
      </c>
      <c r="J107" s="748">
        <f t="shared" si="46"/>
        <v>0</v>
      </c>
      <c r="K107" s="748">
        <f t="shared" si="47"/>
        <v>0</v>
      </c>
      <c r="L107" s="748">
        <f t="shared" si="48"/>
        <v>0</v>
      </c>
      <c r="M107" s="749">
        <f t="shared" si="49"/>
        <v>0</v>
      </c>
      <c r="N107" s="729"/>
    </row>
    <row r="108" spans="1:14" ht="13.5" thickBot="1" x14ac:dyDescent="0.25">
      <c r="B108" s="750"/>
      <c r="C108" s="751">
        <f t="shared" si="39"/>
        <v>0</v>
      </c>
      <c r="D108" s="751">
        <f t="shared" si="40"/>
        <v>0</v>
      </c>
      <c r="E108" s="751">
        <f t="shared" si="41"/>
        <v>0</v>
      </c>
      <c r="F108" s="751">
        <f t="shared" si="42"/>
        <v>0</v>
      </c>
      <c r="G108" s="751">
        <f t="shared" si="43"/>
        <v>0</v>
      </c>
      <c r="H108" s="751">
        <f t="shared" si="44"/>
        <v>0</v>
      </c>
      <c r="I108" s="751">
        <f t="shared" si="45"/>
        <v>0</v>
      </c>
      <c r="J108" s="751">
        <f t="shared" si="46"/>
        <v>0</v>
      </c>
      <c r="K108" s="751">
        <f t="shared" si="47"/>
        <v>0</v>
      </c>
      <c r="L108" s="751">
        <f t="shared" si="48"/>
        <v>0</v>
      </c>
      <c r="M108" s="752">
        <f t="shared" si="49"/>
        <v>0</v>
      </c>
      <c r="N108" s="729"/>
    </row>
    <row r="110" spans="1:14" x14ac:dyDescent="0.2">
      <c r="A110" s="275"/>
    </row>
    <row r="111" spans="1:14" x14ac:dyDescent="0.2">
      <c r="B111" s="787" t="s">
        <v>744</v>
      </c>
      <c r="C111" s="722" t="s">
        <v>331</v>
      </c>
      <c r="D111" s="722" t="s">
        <v>222</v>
      </c>
      <c r="E111" s="722" t="s">
        <v>225</v>
      </c>
      <c r="F111" s="722" t="s">
        <v>226</v>
      </c>
      <c r="G111" s="722" t="s">
        <v>227</v>
      </c>
      <c r="H111" s="722" t="s">
        <v>228</v>
      </c>
      <c r="I111" s="722" t="s">
        <v>332</v>
      </c>
      <c r="J111" s="722" t="s">
        <v>333</v>
      </c>
      <c r="K111" s="722" t="s">
        <v>231</v>
      </c>
      <c r="L111" s="722" t="s">
        <v>232</v>
      </c>
      <c r="M111" s="744" t="s">
        <v>233</v>
      </c>
    </row>
    <row r="112" spans="1:14" x14ac:dyDescent="0.2">
      <c r="B112" s="788"/>
      <c r="C112" s="721" t="s">
        <v>78</v>
      </c>
      <c r="D112" s="721" t="s">
        <v>78</v>
      </c>
      <c r="E112" s="721" t="s">
        <v>78</v>
      </c>
      <c r="F112" s="721" t="s">
        <v>78</v>
      </c>
      <c r="G112" s="721" t="s">
        <v>78</v>
      </c>
      <c r="H112" s="721" t="s">
        <v>78</v>
      </c>
      <c r="I112" s="721" t="s">
        <v>78</v>
      </c>
      <c r="J112" s="721" t="s">
        <v>78</v>
      </c>
      <c r="K112" s="721" t="s">
        <v>78</v>
      </c>
      <c r="L112" s="721" t="s">
        <v>78</v>
      </c>
      <c r="M112" s="745" t="s">
        <v>78</v>
      </c>
    </row>
    <row r="113" spans="2:24" ht="41.25" thickBot="1" x14ac:dyDescent="0.25">
      <c r="B113" s="789"/>
      <c r="C113" s="724" t="s">
        <v>325</v>
      </c>
      <c r="D113" s="724" t="s">
        <v>325</v>
      </c>
      <c r="E113" s="724" t="s">
        <v>325</v>
      </c>
      <c r="F113" s="724" t="s">
        <v>325</v>
      </c>
      <c r="G113" s="724" t="s">
        <v>325</v>
      </c>
      <c r="H113" s="724" t="s">
        <v>325</v>
      </c>
      <c r="I113" s="724" t="s">
        <v>325</v>
      </c>
      <c r="J113" s="724" t="s">
        <v>325</v>
      </c>
      <c r="K113" s="724" t="s">
        <v>325</v>
      </c>
      <c r="L113" s="724" t="s">
        <v>325</v>
      </c>
      <c r="M113" s="746" t="s">
        <v>325</v>
      </c>
    </row>
    <row r="114" spans="2:24" x14ac:dyDescent="0.2">
      <c r="B114" s="760" t="s">
        <v>214</v>
      </c>
      <c r="C114" s="729">
        <v>9.8719999999999999</v>
      </c>
      <c r="D114" s="729">
        <v>7.3310000000000004</v>
      </c>
      <c r="E114" s="729">
        <v>6.5570000000000004</v>
      </c>
      <c r="F114" s="729">
        <v>5.5140000000000002</v>
      </c>
      <c r="G114" s="729">
        <v>6.4130000000000003</v>
      </c>
      <c r="H114" s="729">
        <v>7.5529999999999999</v>
      </c>
      <c r="I114" s="729"/>
      <c r="J114" s="729"/>
      <c r="K114" s="729"/>
      <c r="L114" s="729"/>
      <c r="M114" s="730"/>
    </row>
    <row r="115" spans="2:24" x14ac:dyDescent="0.2">
      <c r="B115" s="728" t="s">
        <v>215</v>
      </c>
      <c r="C115" s="729">
        <v>2.4569999999999999</v>
      </c>
      <c r="D115" s="729">
        <v>3.0819999999999999</v>
      </c>
      <c r="E115" s="729">
        <v>2.7959999999999998</v>
      </c>
      <c r="F115" s="729">
        <v>2.5670000000000002</v>
      </c>
      <c r="G115" s="729">
        <v>2.718</v>
      </c>
      <c r="H115" s="729">
        <v>2.5219999999999998</v>
      </c>
      <c r="I115" s="729"/>
      <c r="J115" s="729"/>
      <c r="K115" s="729"/>
      <c r="L115" s="729"/>
      <c r="M115" s="730"/>
    </row>
    <row r="116" spans="2:24" x14ac:dyDescent="0.2">
      <c r="B116" s="728" t="s">
        <v>216</v>
      </c>
      <c r="C116" s="729">
        <v>2.524</v>
      </c>
      <c r="D116" s="729">
        <v>3.5870000000000002</v>
      </c>
      <c r="E116" s="729">
        <v>3.36</v>
      </c>
      <c r="F116" s="729">
        <v>3.0979999999999999</v>
      </c>
      <c r="G116" s="729">
        <v>3.444</v>
      </c>
      <c r="H116" s="729">
        <v>2.8820000000000001</v>
      </c>
      <c r="I116" s="729"/>
      <c r="J116" s="729"/>
      <c r="K116" s="729"/>
      <c r="L116" s="729"/>
      <c r="M116" s="730"/>
    </row>
    <row r="117" spans="2:24" x14ac:dyDescent="0.2">
      <c r="B117" s="728" t="s">
        <v>217</v>
      </c>
      <c r="C117" s="729">
        <v>8.7899999999999991</v>
      </c>
      <c r="D117" s="729">
        <v>12.653</v>
      </c>
      <c r="E117" s="729">
        <v>12.128</v>
      </c>
      <c r="F117" s="729">
        <v>12.071999999999999</v>
      </c>
      <c r="G117" s="729">
        <v>14.256</v>
      </c>
      <c r="H117" s="729">
        <v>12.778</v>
      </c>
      <c r="I117" s="729"/>
      <c r="J117" s="729"/>
      <c r="K117" s="729"/>
      <c r="L117" s="729"/>
      <c r="M117" s="730"/>
    </row>
    <row r="118" spans="2:24" x14ac:dyDescent="0.2">
      <c r="B118" s="728" t="s">
        <v>218</v>
      </c>
      <c r="C118" s="729">
        <v>12.304</v>
      </c>
      <c r="D118" s="729">
        <v>18.428999999999998</v>
      </c>
      <c r="E118" s="729">
        <v>14.404999999999999</v>
      </c>
      <c r="F118" s="729">
        <v>17.681000000000001</v>
      </c>
      <c r="G118" s="729">
        <v>19.100000000000001</v>
      </c>
      <c r="H118" s="729">
        <v>22.119</v>
      </c>
      <c r="I118" s="729"/>
      <c r="J118" s="729"/>
      <c r="K118" s="729"/>
      <c r="L118" s="729"/>
      <c r="M118" s="730"/>
    </row>
    <row r="119" spans="2:24" x14ac:dyDescent="0.2">
      <c r="B119" s="728" t="s">
        <v>219</v>
      </c>
      <c r="C119" s="729">
        <v>5.5940000000000003</v>
      </c>
      <c r="D119" s="729">
        <v>8.4469999999999992</v>
      </c>
      <c r="E119" s="729">
        <v>6.1159999999999997</v>
      </c>
      <c r="F119" s="729">
        <v>9.093</v>
      </c>
      <c r="G119" s="729">
        <v>8.2219999999999995</v>
      </c>
      <c r="H119" s="729">
        <v>12.02</v>
      </c>
      <c r="I119" s="729"/>
      <c r="J119" s="729"/>
      <c r="K119" s="729"/>
      <c r="L119" s="729"/>
      <c r="M119" s="730"/>
    </row>
    <row r="120" spans="2:24" x14ac:dyDescent="0.2">
      <c r="B120" s="728" t="s">
        <v>220</v>
      </c>
      <c r="C120" s="729">
        <v>2.57</v>
      </c>
      <c r="D120" s="729">
        <v>3.835</v>
      </c>
      <c r="E120" s="729">
        <v>2.9060000000000001</v>
      </c>
      <c r="F120" s="729">
        <v>4.68</v>
      </c>
      <c r="G120" s="729">
        <v>3.6749999999999998</v>
      </c>
      <c r="H120" s="729">
        <v>6.1909999999999998</v>
      </c>
      <c r="I120" s="729"/>
      <c r="J120" s="729"/>
      <c r="K120" s="729"/>
      <c r="L120" s="729"/>
      <c r="M120" s="730"/>
    </row>
    <row r="121" spans="2:24" x14ac:dyDescent="0.2">
      <c r="B121" s="728" t="s">
        <v>221</v>
      </c>
      <c r="C121" s="729">
        <v>1.7210000000000001</v>
      </c>
      <c r="D121" s="729">
        <v>2.7330000000000001</v>
      </c>
      <c r="E121" s="729">
        <v>2.2679999999999998</v>
      </c>
      <c r="F121" s="729">
        <v>6.0410000000000004</v>
      </c>
      <c r="G121" s="729">
        <v>4.8769999999999998</v>
      </c>
      <c r="H121" s="729">
        <v>8.7119999999999997</v>
      </c>
      <c r="I121" s="729"/>
      <c r="J121" s="729"/>
      <c r="K121" s="729"/>
      <c r="L121" s="729"/>
      <c r="M121" s="730"/>
    </row>
    <row r="122" spans="2:24" ht="13.5" thickBot="1" x14ac:dyDescent="0.25">
      <c r="B122" s="766" t="s">
        <v>80</v>
      </c>
      <c r="C122" s="767">
        <v>45.831000000000003</v>
      </c>
      <c r="D122" s="767">
        <v>60.098999999999997</v>
      </c>
      <c r="E122" s="767">
        <v>50.536000000000001</v>
      </c>
      <c r="F122" s="767">
        <v>60.746000000000002</v>
      </c>
      <c r="G122" s="767">
        <v>62.706000000000003</v>
      </c>
      <c r="H122" s="767">
        <v>74.778000000000006</v>
      </c>
      <c r="I122" s="767"/>
      <c r="J122" s="767"/>
      <c r="K122" s="767"/>
      <c r="L122" s="767"/>
      <c r="M122" s="770"/>
    </row>
    <row r="125" spans="2:24" x14ac:dyDescent="0.2">
      <c r="B125" s="787" t="s">
        <v>744</v>
      </c>
      <c r="C125" s="790" t="s">
        <v>331</v>
      </c>
      <c r="D125" s="791"/>
      <c r="E125" s="790" t="s">
        <v>222</v>
      </c>
      <c r="F125" s="791"/>
      <c r="G125" s="790" t="s">
        <v>225</v>
      </c>
      <c r="H125" s="791"/>
      <c r="I125" s="790" t="s">
        <v>226</v>
      </c>
      <c r="J125" s="791"/>
      <c r="K125" s="790" t="s">
        <v>227</v>
      </c>
      <c r="L125" s="791"/>
      <c r="M125" s="790" t="s">
        <v>228</v>
      </c>
      <c r="N125" s="791"/>
      <c r="O125" s="790" t="s">
        <v>332</v>
      </c>
      <c r="P125" s="791"/>
      <c r="Q125" s="790" t="s">
        <v>333</v>
      </c>
      <c r="R125" s="791"/>
      <c r="S125" s="790" t="s">
        <v>231</v>
      </c>
      <c r="T125" s="791"/>
      <c r="U125" s="790" t="s">
        <v>232</v>
      </c>
      <c r="V125" s="791"/>
      <c r="W125" s="790" t="s">
        <v>233</v>
      </c>
      <c r="X125" s="792"/>
    </row>
    <row r="126" spans="2:24" x14ac:dyDescent="0.2">
      <c r="B126" s="788"/>
      <c r="C126" s="793" t="s">
        <v>79</v>
      </c>
      <c r="D126" s="794"/>
      <c r="E126" s="793" t="s">
        <v>79</v>
      </c>
      <c r="F126" s="794"/>
      <c r="G126" s="793" t="s">
        <v>79</v>
      </c>
      <c r="H126" s="794"/>
      <c r="I126" s="793" t="s">
        <v>79</v>
      </c>
      <c r="J126" s="794"/>
      <c r="K126" s="793" t="s">
        <v>79</v>
      </c>
      <c r="L126" s="794"/>
      <c r="M126" s="793" t="s">
        <v>79</v>
      </c>
      <c r="N126" s="794"/>
      <c r="O126" s="793"/>
      <c r="P126" s="794"/>
      <c r="Q126" s="793"/>
      <c r="R126" s="794"/>
      <c r="S126" s="793"/>
      <c r="T126" s="794"/>
      <c r="U126" s="793"/>
      <c r="V126" s="794"/>
      <c r="W126" s="793"/>
      <c r="X126" s="795"/>
    </row>
    <row r="127" spans="2:24" ht="41.25" thickBot="1" x14ac:dyDescent="0.25">
      <c r="B127" s="789"/>
      <c r="C127" s="724" t="s">
        <v>325</v>
      </c>
      <c r="D127" s="733" t="s">
        <v>82</v>
      </c>
      <c r="E127" s="724" t="s">
        <v>325</v>
      </c>
      <c r="F127" s="734" t="s">
        <v>82</v>
      </c>
      <c r="G127" s="724" t="s">
        <v>325</v>
      </c>
      <c r="H127" s="734" t="s">
        <v>82</v>
      </c>
      <c r="I127" s="724" t="s">
        <v>325</v>
      </c>
      <c r="J127" s="734" t="s">
        <v>82</v>
      </c>
      <c r="K127" s="724" t="s">
        <v>325</v>
      </c>
      <c r="L127" s="734" t="s">
        <v>82</v>
      </c>
      <c r="M127" s="724" t="s">
        <v>325</v>
      </c>
      <c r="N127" s="734" t="s">
        <v>82</v>
      </c>
      <c r="O127" s="724" t="s">
        <v>325</v>
      </c>
      <c r="P127" s="733" t="s">
        <v>82</v>
      </c>
      <c r="Q127" s="724" t="s">
        <v>325</v>
      </c>
      <c r="R127" s="733" t="s">
        <v>82</v>
      </c>
      <c r="S127" s="724" t="s">
        <v>325</v>
      </c>
      <c r="T127" s="733" t="s">
        <v>82</v>
      </c>
      <c r="U127" s="724" t="s">
        <v>325</v>
      </c>
      <c r="V127" s="733" t="s">
        <v>82</v>
      </c>
      <c r="W127" s="724" t="s">
        <v>325</v>
      </c>
      <c r="X127" s="733" t="s">
        <v>82</v>
      </c>
    </row>
    <row r="128" spans="2:24" x14ac:dyDescent="0.2">
      <c r="B128" s="760" t="s">
        <v>214</v>
      </c>
      <c r="C128" s="726">
        <v>29.751000000000001</v>
      </c>
      <c r="D128" s="735">
        <v>15.57</v>
      </c>
      <c r="E128" s="726">
        <v>23.454999999999998</v>
      </c>
      <c r="F128" s="735">
        <v>12.27</v>
      </c>
      <c r="G128" s="726">
        <v>15.404999999999999</v>
      </c>
      <c r="H128" s="735">
        <v>12.56</v>
      </c>
      <c r="I128" s="726">
        <v>10.755000000000001</v>
      </c>
      <c r="J128" s="735">
        <v>11.61</v>
      </c>
      <c r="K128" s="726">
        <v>10.576000000000001</v>
      </c>
      <c r="L128" s="735">
        <v>11.68</v>
      </c>
      <c r="M128" s="726">
        <v>12.587999999999999</v>
      </c>
      <c r="N128" s="735">
        <v>15.03</v>
      </c>
      <c r="O128" s="726"/>
      <c r="P128" s="735"/>
      <c r="Q128" s="726"/>
      <c r="R128" s="735"/>
      <c r="S128" s="726"/>
      <c r="T128" s="735"/>
      <c r="U128" s="726"/>
      <c r="V128" s="735"/>
      <c r="W128" s="726"/>
      <c r="X128" s="736"/>
    </row>
    <row r="129" spans="2:24" x14ac:dyDescent="0.2">
      <c r="B129" s="728" t="s">
        <v>215</v>
      </c>
      <c r="C129" s="729">
        <v>10.744</v>
      </c>
      <c r="D129" s="737">
        <v>14.31</v>
      </c>
      <c r="E129" s="729">
        <v>11.103999999999999</v>
      </c>
      <c r="F129" s="737">
        <v>12.81</v>
      </c>
      <c r="G129" s="729">
        <v>8.2319999999999993</v>
      </c>
      <c r="H129" s="737">
        <v>13.47</v>
      </c>
      <c r="I129" s="729">
        <v>5.899</v>
      </c>
      <c r="J129" s="737">
        <v>12.38</v>
      </c>
      <c r="K129" s="729">
        <v>4.9770000000000003</v>
      </c>
      <c r="L129" s="737">
        <v>12.68</v>
      </c>
      <c r="M129" s="729">
        <v>4.085</v>
      </c>
      <c r="N129" s="737">
        <v>18.63</v>
      </c>
      <c r="O129" s="729"/>
      <c r="P129" s="737"/>
      <c r="Q129" s="729"/>
      <c r="R129" s="737"/>
      <c r="S129" s="729"/>
      <c r="T129" s="737"/>
      <c r="U129" s="729"/>
      <c r="V129" s="737"/>
      <c r="W129" s="729"/>
      <c r="X129" s="738"/>
    </row>
    <row r="130" spans="2:24" x14ac:dyDescent="0.2">
      <c r="B130" s="728" t="s">
        <v>216</v>
      </c>
      <c r="C130" s="729">
        <v>11.542999999999999</v>
      </c>
      <c r="D130" s="737">
        <v>15.5</v>
      </c>
      <c r="E130" s="729">
        <v>13.099</v>
      </c>
      <c r="F130" s="737">
        <v>13.26</v>
      </c>
      <c r="G130" s="729">
        <v>11.067</v>
      </c>
      <c r="H130" s="737">
        <v>14.55</v>
      </c>
      <c r="I130" s="729">
        <v>7.6879999999999997</v>
      </c>
      <c r="J130" s="737">
        <v>13.04</v>
      </c>
      <c r="K130" s="729">
        <v>6.351</v>
      </c>
      <c r="L130" s="737">
        <v>13.3</v>
      </c>
      <c r="M130" s="729">
        <v>4.9139999999999997</v>
      </c>
      <c r="N130" s="737">
        <v>21.47</v>
      </c>
      <c r="O130" s="729"/>
      <c r="P130" s="737"/>
      <c r="Q130" s="729"/>
      <c r="R130" s="737"/>
      <c r="S130" s="729"/>
      <c r="T130" s="737"/>
      <c r="U130" s="729"/>
      <c r="V130" s="737"/>
      <c r="W130" s="729"/>
      <c r="X130" s="738"/>
    </row>
    <row r="131" spans="2:24" x14ac:dyDescent="0.2">
      <c r="B131" s="728" t="s">
        <v>217</v>
      </c>
      <c r="C131" s="729">
        <v>42.335000000000001</v>
      </c>
      <c r="D131" s="737">
        <v>17.45</v>
      </c>
      <c r="E131" s="729">
        <v>48.61</v>
      </c>
      <c r="F131" s="737">
        <v>12.74</v>
      </c>
      <c r="G131" s="729">
        <v>46.863</v>
      </c>
      <c r="H131" s="737">
        <v>16.54</v>
      </c>
      <c r="I131" s="729">
        <v>37.643999999999998</v>
      </c>
      <c r="J131" s="737">
        <v>14.69</v>
      </c>
      <c r="K131" s="729">
        <v>34.511000000000003</v>
      </c>
      <c r="L131" s="737">
        <v>14.92</v>
      </c>
      <c r="M131" s="729">
        <v>24.786999999999999</v>
      </c>
      <c r="N131" s="737">
        <v>25.73</v>
      </c>
      <c r="O131" s="729"/>
      <c r="P131" s="737"/>
      <c r="Q131" s="729"/>
      <c r="R131" s="737"/>
      <c r="S131" s="729"/>
      <c r="T131" s="737"/>
      <c r="U131" s="729"/>
      <c r="V131" s="737"/>
      <c r="W131" s="729"/>
      <c r="X131" s="738"/>
    </row>
    <row r="132" spans="2:24" x14ac:dyDescent="0.2">
      <c r="B132" s="728" t="s">
        <v>218</v>
      </c>
      <c r="C132" s="729">
        <v>62.197000000000003</v>
      </c>
      <c r="D132" s="737">
        <v>18.510000000000002</v>
      </c>
      <c r="E132" s="729">
        <v>71.093000000000004</v>
      </c>
      <c r="F132" s="737">
        <v>15.97</v>
      </c>
      <c r="G132" s="729">
        <v>64.566999999999993</v>
      </c>
      <c r="H132" s="737">
        <v>16.18</v>
      </c>
      <c r="I132" s="729">
        <v>69.533000000000001</v>
      </c>
      <c r="J132" s="737">
        <v>16.98</v>
      </c>
      <c r="K132" s="729">
        <v>73.754000000000005</v>
      </c>
      <c r="L132" s="737">
        <v>18.510000000000002</v>
      </c>
      <c r="M132" s="729">
        <v>49.212000000000003</v>
      </c>
      <c r="N132" s="737">
        <v>27.7</v>
      </c>
      <c r="O132" s="729"/>
      <c r="P132" s="737"/>
      <c r="Q132" s="729"/>
      <c r="R132" s="737"/>
      <c r="S132" s="729"/>
      <c r="T132" s="737"/>
      <c r="U132" s="729"/>
      <c r="V132" s="737"/>
      <c r="W132" s="729"/>
      <c r="X132" s="738"/>
    </row>
    <row r="133" spans="2:24" x14ac:dyDescent="0.2">
      <c r="B133" s="728" t="s">
        <v>219</v>
      </c>
      <c r="C133" s="729">
        <v>29.077000000000002</v>
      </c>
      <c r="D133" s="737">
        <v>16.440000000000001</v>
      </c>
      <c r="E133" s="729">
        <v>35.704000000000001</v>
      </c>
      <c r="F133" s="737">
        <v>16.68</v>
      </c>
      <c r="G133" s="729">
        <v>28.948</v>
      </c>
      <c r="H133" s="737">
        <v>17.13</v>
      </c>
      <c r="I133" s="729">
        <v>38.844999999999999</v>
      </c>
      <c r="J133" s="737">
        <v>17.47</v>
      </c>
      <c r="K133" s="729">
        <v>44.189</v>
      </c>
      <c r="L133" s="737">
        <v>20.73</v>
      </c>
      <c r="M133" s="729">
        <v>22.216000000000001</v>
      </c>
      <c r="N133" s="737">
        <v>26.93</v>
      </c>
      <c r="O133" s="729"/>
      <c r="P133" s="737"/>
      <c r="Q133" s="729"/>
      <c r="R133" s="737"/>
      <c r="S133" s="729"/>
      <c r="T133" s="737"/>
      <c r="U133" s="729"/>
      <c r="V133" s="737"/>
      <c r="W133" s="729"/>
      <c r="X133" s="738"/>
    </row>
    <row r="134" spans="2:24" x14ac:dyDescent="0.2">
      <c r="B134" s="728" t="s">
        <v>220</v>
      </c>
      <c r="C134" s="729">
        <v>12.923</v>
      </c>
      <c r="D134" s="737">
        <v>17.11</v>
      </c>
      <c r="E134" s="729">
        <v>16.399000000000001</v>
      </c>
      <c r="F134" s="737">
        <v>15.72</v>
      </c>
      <c r="G134" s="729">
        <v>13.456</v>
      </c>
      <c r="H134" s="737">
        <v>18.829999999999998</v>
      </c>
      <c r="I134" s="729">
        <v>19.231999999999999</v>
      </c>
      <c r="J134" s="737">
        <v>19.72</v>
      </c>
      <c r="K134" s="729">
        <v>22.831</v>
      </c>
      <c r="L134" s="737">
        <v>22.62</v>
      </c>
      <c r="M134" s="729">
        <v>8.0570000000000004</v>
      </c>
      <c r="N134" s="737">
        <v>36.75</v>
      </c>
      <c r="O134" s="729"/>
      <c r="P134" s="737"/>
      <c r="Q134" s="729"/>
      <c r="R134" s="737"/>
      <c r="S134" s="729"/>
      <c r="T134" s="737"/>
      <c r="U134" s="729"/>
      <c r="V134" s="737"/>
      <c r="W134" s="729"/>
      <c r="X134" s="738"/>
    </row>
    <row r="135" spans="2:24" x14ac:dyDescent="0.2">
      <c r="B135" s="728" t="s">
        <v>221</v>
      </c>
      <c r="C135" s="729">
        <v>17.181999999999999</v>
      </c>
      <c r="D135" s="737">
        <v>18.25</v>
      </c>
      <c r="E135" s="729">
        <v>25.06</v>
      </c>
      <c r="F135" s="737">
        <v>18.43</v>
      </c>
      <c r="G135" s="729">
        <v>19.186</v>
      </c>
      <c r="H135" s="737">
        <v>20.02</v>
      </c>
      <c r="I135" s="729">
        <v>28.059000000000001</v>
      </c>
      <c r="J135" s="737">
        <v>22.33</v>
      </c>
      <c r="K135" s="729">
        <v>22.92</v>
      </c>
      <c r="L135" s="737">
        <v>21.36</v>
      </c>
      <c r="M135" s="729">
        <v>10.842000000000001</v>
      </c>
      <c r="N135" s="737">
        <v>31.88</v>
      </c>
      <c r="O135" s="729"/>
      <c r="P135" s="737"/>
      <c r="Q135" s="729"/>
      <c r="R135" s="737"/>
      <c r="S135" s="729"/>
      <c r="T135" s="737"/>
      <c r="U135" s="729"/>
      <c r="V135" s="737"/>
      <c r="W135" s="729"/>
      <c r="X135" s="738"/>
    </row>
    <row r="136" spans="2:24" ht="13.5" thickBot="1" x14ac:dyDescent="0.25">
      <c r="B136" s="766" t="s">
        <v>80</v>
      </c>
      <c r="C136" s="767">
        <v>215.75200000000001</v>
      </c>
      <c r="D136" s="768">
        <v>13.41</v>
      </c>
      <c r="E136" s="767">
        <v>244.52500000000001</v>
      </c>
      <c r="F136" s="768">
        <v>11.17</v>
      </c>
      <c r="G136" s="767">
        <v>207.72200000000001</v>
      </c>
      <c r="H136" s="768">
        <v>13.01</v>
      </c>
      <c r="I136" s="767">
        <v>217.655</v>
      </c>
      <c r="J136" s="768">
        <v>13.9</v>
      </c>
      <c r="K136" s="767">
        <v>220.10900000000001</v>
      </c>
      <c r="L136" s="768">
        <v>16.22</v>
      </c>
      <c r="M136" s="767">
        <v>136.70099999999999</v>
      </c>
      <c r="N136" s="768">
        <v>22.56</v>
      </c>
      <c r="O136" s="767"/>
      <c r="P136" s="768"/>
      <c r="Q136" s="767"/>
      <c r="R136" s="768"/>
      <c r="S136" s="767"/>
      <c r="T136" s="768"/>
      <c r="U136" s="767"/>
      <c r="V136" s="768"/>
      <c r="W136" s="767"/>
      <c r="X136" s="769"/>
    </row>
    <row r="139" spans="2:24" x14ac:dyDescent="0.2">
      <c r="B139" s="787" t="s">
        <v>744</v>
      </c>
      <c r="C139" s="722" t="s">
        <v>331</v>
      </c>
      <c r="D139" s="722" t="s">
        <v>222</v>
      </c>
      <c r="E139" s="722" t="s">
        <v>225</v>
      </c>
      <c r="F139" s="722" t="s">
        <v>226</v>
      </c>
      <c r="G139" s="722" t="s">
        <v>227</v>
      </c>
      <c r="H139" s="722" t="s">
        <v>228</v>
      </c>
      <c r="I139" s="722" t="s">
        <v>332</v>
      </c>
      <c r="J139" s="722" t="s">
        <v>333</v>
      </c>
      <c r="K139" s="722" t="s">
        <v>231</v>
      </c>
      <c r="L139" s="722" t="s">
        <v>232</v>
      </c>
      <c r="M139" s="722" t="s">
        <v>233</v>
      </c>
      <c r="N139" s="741"/>
    </row>
    <row r="140" spans="2:24" x14ac:dyDescent="0.2">
      <c r="B140" s="788"/>
      <c r="C140" s="721" t="s">
        <v>308</v>
      </c>
      <c r="D140" s="721" t="s">
        <v>308</v>
      </c>
      <c r="E140" s="721" t="s">
        <v>308</v>
      </c>
      <c r="F140" s="721" t="s">
        <v>308</v>
      </c>
      <c r="G140" s="721" t="s">
        <v>308</v>
      </c>
      <c r="H140" s="721" t="s">
        <v>308</v>
      </c>
      <c r="I140" s="721" t="s">
        <v>308</v>
      </c>
      <c r="J140" s="721" t="s">
        <v>308</v>
      </c>
      <c r="K140" s="721" t="s">
        <v>308</v>
      </c>
      <c r="L140" s="721" t="s">
        <v>308</v>
      </c>
      <c r="M140" s="723" t="s">
        <v>308</v>
      </c>
      <c r="N140" s="742"/>
    </row>
    <row r="141" spans="2:24" ht="41.25" thickBot="1" x14ac:dyDescent="0.25">
      <c r="B141" s="789"/>
      <c r="C141" s="724" t="s">
        <v>325</v>
      </c>
      <c r="D141" s="724" t="s">
        <v>325</v>
      </c>
      <c r="E141" s="724" t="s">
        <v>325</v>
      </c>
      <c r="F141" s="724" t="s">
        <v>325</v>
      </c>
      <c r="G141" s="724" t="s">
        <v>325</v>
      </c>
      <c r="H141" s="724" t="s">
        <v>325</v>
      </c>
      <c r="I141" s="724" t="s">
        <v>325</v>
      </c>
      <c r="J141" s="724" t="s">
        <v>325</v>
      </c>
      <c r="K141" s="724" t="s">
        <v>325</v>
      </c>
      <c r="L141" s="724" t="s">
        <v>325</v>
      </c>
      <c r="M141" s="724" t="s">
        <v>325</v>
      </c>
      <c r="N141" s="743"/>
    </row>
    <row r="142" spans="2:24" x14ac:dyDescent="0.2">
      <c r="B142" s="762" t="s">
        <v>214</v>
      </c>
      <c r="C142" s="748">
        <f t="shared" ref="C142:C149" si="50">C128</f>
        <v>29.751000000000001</v>
      </c>
      <c r="D142" s="748">
        <f t="shared" ref="D142:D149" si="51">E128</f>
        <v>23.454999999999998</v>
      </c>
      <c r="E142" s="748">
        <f t="shared" ref="E142:E149" si="52">G128</f>
        <v>15.404999999999999</v>
      </c>
      <c r="F142" s="748">
        <f t="shared" ref="F142:F149" si="53">I128</f>
        <v>10.755000000000001</v>
      </c>
      <c r="G142" s="748">
        <f t="shared" ref="G142:G149" si="54">K128</f>
        <v>10.576000000000001</v>
      </c>
      <c r="H142" s="748">
        <f t="shared" ref="H142:H150" si="55">M128</f>
        <v>12.587999999999999</v>
      </c>
      <c r="I142" s="748">
        <f t="shared" ref="I142:I149" si="56">O128</f>
        <v>0</v>
      </c>
      <c r="J142" s="748">
        <f t="shared" ref="J142:J149" si="57">Q128</f>
        <v>0</v>
      </c>
      <c r="K142" s="748">
        <f t="shared" ref="K142:K149" si="58">S128</f>
        <v>0</v>
      </c>
      <c r="L142" s="748">
        <f t="shared" ref="L142:L149" si="59">U128</f>
        <v>0</v>
      </c>
      <c r="M142" s="749">
        <f t="shared" ref="M142:M149" si="60">W128</f>
        <v>0</v>
      </c>
      <c r="N142" s="726"/>
    </row>
    <row r="143" spans="2:24" x14ac:dyDescent="0.2">
      <c r="B143" s="747" t="s">
        <v>215</v>
      </c>
      <c r="C143" s="748">
        <f t="shared" si="50"/>
        <v>10.744</v>
      </c>
      <c r="D143" s="748">
        <f t="shared" si="51"/>
        <v>11.103999999999999</v>
      </c>
      <c r="E143" s="748">
        <f t="shared" si="52"/>
        <v>8.2319999999999993</v>
      </c>
      <c r="F143" s="748">
        <f t="shared" si="53"/>
        <v>5.899</v>
      </c>
      <c r="G143" s="748">
        <f t="shared" si="54"/>
        <v>4.9770000000000003</v>
      </c>
      <c r="H143" s="748">
        <f t="shared" si="55"/>
        <v>4.085</v>
      </c>
      <c r="I143" s="748">
        <f t="shared" si="56"/>
        <v>0</v>
      </c>
      <c r="J143" s="748">
        <f t="shared" si="57"/>
        <v>0</v>
      </c>
      <c r="K143" s="748">
        <f t="shared" si="58"/>
        <v>0</v>
      </c>
      <c r="L143" s="748">
        <f t="shared" si="59"/>
        <v>0</v>
      </c>
      <c r="M143" s="749">
        <f t="shared" si="60"/>
        <v>0</v>
      </c>
      <c r="N143" s="729"/>
    </row>
    <row r="144" spans="2:24" x14ac:dyDescent="0.2">
      <c r="B144" s="747" t="s">
        <v>216</v>
      </c>
      <c r="C144" s="748">
        <f t="shared" si="50"/>
        <v>11.542999999999999</v>
      </c>
      <c r="D144" s="748">
        <f t="shared" si="51"/>
        <v>13.099</v>
      </c>
      <c r="E144" s="748">
        <f t="shared" si="52"/>
        <v>11.067</v>
      </c>
      <c r="F144" s="748">
        <f t="shared" si="53"/>
        <v>7.6879999999999997</v>
      </c>
      <c r="G144" s="748">
        <f t="shared" si="54"/>
        <v>6.351</v>
      </c>
      <c r="H144" s="748">
        <f t="shared" si="55"/>
        <v>4.9139999999999997</v>
      </c>
      <c r="I144" s="748">
        <f t="shared" si="56"/>
        <v>0</v>
      </c>
      <c r="J144" s="748">
        <f t="shared" si="57"/>
        <v>0</v>
      </c>
      <c r="K144" s="748">
        <f t="shared" si="58"/>
        <v>0</v>
      </c>
      <c r="L144" s="748">
        <f t="shared" si="59"/>
        <v>0</v>
      </c>
      <c r="M144" s="749">
        <f t="shared" si="60"/>
        <v>0</v>
      </c>
      <c r="N144" s="729"/>
    </row>
    <row r="145" spans="2:14" x14ac:dyDescent="0.2">
      <c r="B145" s="747" t="s">
        <v>217</v>
      </c>
      <c r="C145" s="748">
        <f t="shared" si="50"/>
        <v>42.335000000000001</v>
      </c>
      <c r="D145" s="748">
        <f t="shared" si="51"/>
        <v>48.61</v>
      </c>
      <c r="E145" s="748">
        <f t="shared" si="52"/>
        <v>46.863</v>
      </c>
      <c r="F145" s="748">
        <f t="shared" si="53"/>
        <v>37.643999999999998</v>
      </c>
      <c r="G145" s="748">
        <f t="shared" si="54"/>
        <v>34.511000000000003</v>
      </c>
      <c r="H145" s="748">
        <f t="shared" si="55"/>
        <v>24.786999999999999</v>
      </c>
      <c r="I145" s="748">
        <f t="shared" si="56"/>
        <v>0</v>
      </c>
      <c r="J145" s="748">
        <f t="shared" si="57"/>
        <v>0</v>
      </c>
      <c r="K145" s="748">
        <f t="shared" si="58"/>
        <v>0</v>
      </c>
      <c r="L145" s="748">
        <f t="shared" si="59"/>
        <v>0</v>
      </c>
      <c r="M145" s="749">
        <f t="shared" si="60"/>
        <v>0</v>
      </c>
      <c r="N145" s="729"/>
    </row>
    <row r="146" spans="2:14" x14ac:dyDescent="0.2">
      <c r="B146" s="747" t="s">
        <v>218</v>
      </c>
      <c r="C146" s="748">
        <f t="shared" si="50"/>
        <v>62.197000000000003</v>
      </c>
      <c r="D146" s="748">
        <f t="shared" si="51"/>
        <v>71.093000000000004</v>
      </c>
      <c r="E146" s="748">
        <f t="shared" si="52"/>
        <v>64.566999999999993</v>
      </c>
      <c r="F146" s="748">
        <f t="shared" si="53"/>
        <v>69.533000000000001</v>
      </c>
      <c r="G146" s="748">
        <f t="shared" si="54"/>
        <v>73.754000000000005</v>
      </c>
      <c r="H146" s="748">
        <f t="shared" si="55"/>
        <v>49.212000000000003</v>
      </c>
      <c r="I146" s="748">
        <f t="shared" si="56"/>
        <v>0</v>
      </c>
      <c r="J146" s="748">
        <f t="shared" si="57"/>
        <v>0</v>
      </c>
      <c r="K146" s="748">
        <f t="shared" si="58"/>
        <v>0</v>
      </c>
      <c r="L146" s="748">
        <f t="shared" si="59"/>
        <v>0</v>
      </c>
      <c r="M146" s="749">
        <f t="shared" si="60"/>
        <v>0</v>
      </c>
      <c r="N146" s="729"/>
    </row>
    <row r="147" spans="2:14" x14ac:dyDescent="0.2">
      <c r="B147" s="747" t="s">
        <v>219</v>
      </c>
      <c r="C147" s="748">
        <f t="shared" si="50"/>
        <v>29.077000000000002</v>
      </c>
      <c r="D147" s="748">
        <f t="shared" si="51"/>
        <v>35.704000000000001</v>
      </c>
      <c r="E147" s="748">
        <f t="shared" si="52"/>
        <v>28.948</v>
      </c>
      <c r="F147" s="748">
        <f t="shared" si="53"/>
        <v>38.844999999999999</v>
      </c>
      <c r="G147" s="748">
        <f t="shared" si="54"/>
        <v>44.189</v>
      </c>
      <c r="H147" s="748">
        <f t="shared" si="55"/>
        <v>22.216000000000001</v>
      </c>
      <c r="I147" s="748">
        <f t="shared" si="56"/>
        <v>0</v>
      </c>
      <c r="J147" s="748">
        <f t="shared" si="57"/>
        <v>0</v>
      </c>
      <c r="K147" s="748">
        <f t="shared" si="58"/>
        <v>0</v>
      </c>
      <c r="L147" s="748">
        <f t="shared" si="59"/>
        <v>0</v>
      </c>
      <c r="M147" s="749">
        <f t="shared" si="60"/>
        <v>0</v>
      </c>
      <c r="N147" s="729"/>
    </row>
    <row r="148" spans="2:14" x14ac:dyDescent="0.2">
      <c r="B148" s="747" t="s">
        <v>220</v>
      </c>
      <c r="C148" s="748">
        <f t="shared" si="50"/>
        <v>12.923</v>
      </c>
      <c r="D148" s="748">
        <f t="shared" si="51"/>
        <v>16.399000000000001</v>
      </c>
      <c r="E148" s="748">
        <f t="shared" si="52"/>
        <v>13.456</v>
      </c>
      <c r="F148" s="748">
        <f t="shared" si="53"/>
        <v>19.231999999999999</v>
      </c>
      <c r="G148" s="748">
        <f t="shared" si="54"/>
        <v>22.831</v>
      </c>
      <c r="H148" s="748">
        <f t="shared" si="55"/>
        <v>8.0570000000000004</v>
      </c>
      <c r="I148" s="748">
        <f t="shared" si="56"/>
        <v>0</v>
      </c>
      <c r="J148" s="748">
        <f t="shared" si="57"/>
        <v>0</v>
      </c>
      <c r="K148" s="748">
        <f t="shared" si="58"/>
        <v>0</v>
      </c>
      <c r="L148" s="748">
        <f t="shared" si="59"/>
        <v>0</v>
      </c>
      <c r="M148" s="749">
        <f t="shared" si="60"/>
        <v>0</v>
      </c>
      <c r="N148" s="729"/>
    </row>
    <row r="149" spans="2:14" x14ac:dyDescent="0.2">
      <c r="B149" s="747" t="s">
        <v>221</v>
      </c>
      <c r="C149" s="748">
        <f t="shared" si="50"/>
        <v>17.181999999999999</v>
      </c>
      <c r="D149" s="748">
        <f t="shared" si="51"/>
        <v>25.06</v>
      </c>
      <c r="E149" s="748">
        <f t="shared" si="52"/>
        <v>19.186</v>
      </c>
      <c r="F149" s="748">
        <f t="shared" si="53"/>
        <v>28.059000000000001</v>
      </c>
      <c r="G149" s="748">
        <f t="shared" si="54"/>
        <v>22.92</v>
      </c>
      <c r="H149" s="748">
        <f t="shared" si="55"/>
        <v>10.842000000000001</v>
      </c>
      <c r="I149" s="748">
        <f t="shared" si="56"/>
        <v>0</v>
      </c>
      <c r="J149" s="748">
        <f t="shared" si="57"/>
        <v>0</v>
      </c>
      <c r="K149" s="748">
        <f t="shared" si="58"/>
        <v>0</v>
      </c>
      <c r="L149" s="748">
        <f t="shared" si="59"/>
        <v>0</v>
      </c>
      <c r="M149" s="749">
        <f t="shared" si="60"/>
        <v>0</v>
      </c>
      <c r="N149" s="729"/>
    </row>
    <row r="150" spans="2:14" ht="13.5" thickBot="1" x14ac:dyDescent="0.25">
      <c r="B150" s="763" t="s">
        <v>80</v>
      </c>
      <c r="C150" s="764">
        <f t="shared" ref="C150" si="61">C136</f>
        <v>215.75200000000001</v>
      </c>
      <c r="D150" s="764">
        <f t="shared" ref="D150" si="62">E136</f>
        <v>244.52500000000001</v>
      </c>
      <c r="E150" s="764">
        <f t="shared" ref="E150" si="63">G136</f>
        <v>207.72200000000001</v>
      </c>
      <c r="F150" s="764">
        <f t="shared" ref="F150" si="64">I136</f>
        <v>217.655</v>
      </c>
      <c r="G150" s="764">
        <f t="shared" ref="G150" si="65">K136</f>
        <v>220.10900000000001</v>
      </c>
      <c r="H150" s="764">
        <f t="shared" si="55"/>
        <v>136.70099999999999</v>
      </c>
      <c r="I150" s="764">
        <f t="shared" ref="I150" si="66">O136</f>
        <v>0</v>
      </c>
      <c r="J150" s="764">
        <f t="shared" ref="J150" si="67">Q136</f>
        <v>0</v>
      </c>
      <c r="K150" s="764">
        <f t="shared" ref="K150" si="68">S136</f>
        <v>0</v>
      </c>
      <c r="L150" s="764">
        <f t="shared" ref="L150" si="69">U136</f>
        <v>0</v>
      </c>
      <c r="M150" s="765">
        <f t="shared" ref="M150" si="70">W136</f>
        <v>0</v>
      </c>
      <c r="N150" s="729"/>
    </row>
    <row r="153" spans="2:14" x14ac:dyDescent="0.2">
      <c r="B153" s="787" t="s">
        <v>744</v>
      </c>
      <c r="C153" s="722" t="s">
        <v>331</v>
      </c>
      <c r="D153" s="722" t="s">
        <v>222</v>
      </c>
      <c r="E153" s="722" t="s">
        <v>225</v>
      </c>
      <c r="F153" s="722" t="s">
        <v>226</v>
      </c>
      <c r="G153" s="722" t="s">
        <v>227</v>
      </c>
      <c r="H153" s="722" t="s">
        <v>228</v>
      </c>
      <c r="I153" s="722" t="s">
        <v>332</v>
      </c>
      <c r="J153" s="722" t="s">
        <v>333</v>
      </c>
      <c r="K153" s="722" t="s">
        <v>231</v>
      </c>
      <c r="L153" s="722" t="s">
        <v>232</v>
      </c>
      <c r="M153" s="722" t="s">
        <v>233</v>
      </c>
      <c r="N153" s="741"/>
    </row>
    <row r="154" spans="2:14" x14ac:dyDescent="0.2">
      <c r="B154" s="788"/>
      <c r="C154" s="721" t="s">
        <v>486</v>
      </c>
      <c r="D154" s="721" t="s">
        <v>486</v>
      </c>
      <c r="E154" s="721" t="s">
        <v>486</v>
      </c>
      <c r="F154" s="721" t="s">
        <v>486</v>
      </c>
      <c r="G154" s="721" t="s">
        <v>486</v>
      </c>
      <c r="H154" s="721" t="s">
        <v>486</v>
      </c>
      <c r="I154" s="721" t="s">
        <v>486</v>
      </c>
      <c r="J154" s="721" t="s">
        <v>486</v>
      </c>
      <c r="K154" s="721" t="s">
        <v>486</v>
      </c>
      <c r="L154" s="721" t="s">
        <v>486</v>
      </c>
      <c r="M154" s="723" t="s">
        <v>486</v>
      </c>
      <c r="N154" s="742"/>
    </row>
    <row r="155" spans="2:14" ht="41.25" thickBot="1" x14ac:dyDescent="0.25">
      <c r="B155" s="789"/>
      <c r="C155" s="724" t="s">
        <v>325</v>
      </c>
      <c r="D155" s="724" t="s">
        <v>325</v>
      </c>
      <c r="E155" s="724" t="s">
        <v>325</v>
      </c>
      <c r="F155" s="724" t="s">
        <v>325</v>
      </c>
      <c r="G155" s="724" t="s">
        <v>325</v>
      </c>
      <c r="H155" s="724" t="s">
        <v>325</v>
      </c>
      <c r="I155" s="724" t="s">
        <v>325</v>
      </c>
      <c r="J155" s="724" t="s">
        <v>325</v>
      </c>
      <c r="K155" s="724" t="s">
        <v>325</v>
      </c>
      <c r="L155" s="724" t="s">
        <v>325</v>
      </c>
      <c r="M155" s="724" t="s">
        <v>325</v>
      </c>
      <c r="N155" s="743"/>
    </row>
    <row r="156" spans="2:14" x14ac:dyDescent="0.2">
      <c r="B156" s="762" t="s">
        <v>214</v>
      </c>
      <c r="C156" s="748">
        <f t="shared" ref="C156:C164" si="71">SUM(C114,C128)</f>
        <v>39.623000000000005</v>
      </c>
      <c r="D156" s="748">
        <f t="shared" ref="D156:D164" si="72">SUM(D114,E128)</f>
        <v>30.785999999999998</v>
      </c>
      <c r="E156" s="748">
        <f t="shared" ref="E156:E164" si="73">SUM(E114,G128)</f>
        <v>21.962</v>
      </c>
      <c r="F156" s="748">
        <f t="shared" ref="F156:F164" si="74">SUM(F114,I128)</f>
        <v>16.269000000000002</v>
      </c>
      <c r="G156" s="748">
        <f t="shared" ref="G156:G164" si="75">SUM(G114,K128)</f>
        <v>16.989000000000001</v>
      </c>
      <c r="H156" s="748">
        <f t="shared" ref="H156:H164" si="76">SUM(H114,M128)</f>
        <v>20.140999999999998</v>
      </c>
      <c r="I156" s="748">
        <f t="shared" ref="I156:I164" si="77">SUM(I114,O128)</f>
        <v>0</v>
      </c>
      <c r="J156" s="748">
        <f t="shared" ref="J156:J164" si="78">SUM(J114,Q128)</f>
        <v>0</v>
      </c>
      <c r="K156" s="748">
        <f t="shared" ref="K156:K164" si="79">SUM(K114,S128)</f>
        <v>0</v>
      </c>
      <c r="L156" s="748">
        <f t="shared" ref="L156:L164" si="80">SUM(L114,U128)</f>
        <v>0</v>
      </c>
      <c r="M156" s="749">
        <f t="shared" ref="M156:M164" si="81">SUM(M114,W128)</f>
        <v>0</v>
      </c>
      <c r="N156" s="726"/>
    </row>
    <row r="157" spans="2:14" x14ac:dyDescent="0.2">
      <c r="B157" s="747" t="s">
        <v>215</v>
      </c>
      <c r="C157" s="748">
        <f t="shared" si="71"/>
        <v>13.201000000000001</v>
      </c>
      <c r="D157" s="748">
        <f t="shared" si="72"/>
        <v>14.186</v>
      </c>
      <c r="E157" s="748">
        <f t="shared" si="73"/>
        <v>11.027999999999999</v>
      </c>
      <c r="F157" s="748">
        <f t="shared" si="74"/>
        <v>8.4660000000000011</v>
      </c>
      <c r="G157" s="748">
        <f t="shared" si="75"/>
        <v>7.6950000000000003</v>
      </c>
      <c r="H157" s="748">
        <f t="shared" si="76"/>
        <v>6.6069999999999993</v>
      </c>
      <c r="I157" s="748">
        <f t="shared" si="77"/>
        <v>0</v>
      </c>
      <c r="J157" s="748">
        <f t="shared" si="78"/>
        <v>0</v>
      </c>
      <c r="K157" s="748">
        <f t="shared" si="79"/>
        <v>0</v>
      </c>
      <c r="L157" s="748">
        <f t="shared" si="80"/>
        <v>0</v>
      </c>
      <c r="M157" s="749">
        <f t="shared" si="81"/>
        <v>0</v>
      </c>
      <c r="N157" s="729"/>
    </row>
    <row r="158" spans="2:14" x14ac:dyDescent="0.2">
      <c r="B158" s="747" t="s">
        <v>216</v>
      </c>
      <c r="C158" s="748">
        <f t="shared" si="71"/>
        <v>14.067</v>
      </c>
      <c r="D158" s="748">
        <f t="shared" si="72"/>
        <v>16.686</v>
      </c>
      <c r="E158" s="748">
        <f t="shared" si="73"/>
        <v>14.427</v>
      </c>
      <c r="F158" s="748">
        <f t="shared" si="74"/>
        <v>10.786</v>
      </c>
      <c r="G158" s="748">
        <f t="shared" si="75"/>
        <v>9.7949999999999999</v>
      </c>
      <c r="H158" s="748">
        <f t="shared" si="76"/>
        <v>7.7959999999999994</v>
      </c>
      <c r="I158" s="748">
        <f t="shared" si="77"/>
        <v>0</v>
      </c>
      <c r="J158" s="748">
        <f t="shared" si="78"/>
        <v>0</v>
      </c>
      <c r="K158" s="748">
        <f t="shared" si="79"/>
        <v>0</v>
      </c>
      <c r="L158" s="748">
        <f t="shared" si="80"/>
        <v>0</v>
      </c>
      <c r="M158" s="749">
        <f t="shared" si="81"/>
        <v>0</v>
      </c>
      <c r="N158" s="729"/>
    </row>
    <row r="159" spans="2:14" x14ac:dyDescent="0.2">
      <c r="B159" s="747" t="s">
        <v>217</v>
      </c>
      <c r="C159" s="748">
        <f t="shared" si="71"/>
        <v>51.125</v>
      </c>
      <c r="D159" s="748">
        <f t="shared" si="72"/>
        <v>61.262999999999998</v>
      </c>
      <c r="E159" s="748">
        <f t="shared" si="73"/>
        <v>58.991</v>
      </c>
      <c r="F159" s="748">
        <f t="shared" si="74"/>
        <v>49.715999999999994</v>
      </c>
      <c r="G159" s="748">
        <f t="shared" si="75"/>
        <v>48.767000000000003</v>
      </c>
      <c r="H159" s="748">
        <f t="shared" si="76"/>
        <v>37.564999999999998</v>
      </c>
      <c r="I159" s="748">
        <f t="shared" si="77"/>
        <v>0</v>
      </c>
      <c r="J159" s="748">
        <f t="shared" si="78"/>
        <v>0</v>
      </c>
      <c r="K159" s="748">
        <f t="shared" si="79"/>
        <v>0</v>
      </c>
      <c r="L159" s="748">
        <f t="shared" si="80"/>
        <v>0</v>
      </c>
      <c r="M159" s="749">
        <f t="shared" si="81"/>
        <v>0</v>
      </c>
      <c r="N159" s="729"/>
    </row>
    <row r="160" spans="2:14" x14ac:dyDescent="0.2">
      <c r="B160" s="747" t="s">
        <v>218</v>
      </c>
      <c r="C160" s="748">
        <f t="shared" si="71"/>
        <v>74.501000000000005</v>
      </c>
      <c r="D160" s="748">
        <f t="shared" si="72"/>
        <v>89.522000000000006</v>
      </c>
      <c r="E160" s="748">
        <f t="shared" si="73"/>
        <v>78.971999999999994</v>
      </c>
      <c r="F160" s="748">
        <f t="shared" si="74"/>
        <v>87.213999999999999</v>
      </c>
      <c r="G160" s="748">
        <f t="shared" si="75"/>
        <v>92.854000000000013</v>
      </c>
      <c r="H160" s="748">
        <f t="shared" si="76"/>
        <v>71.331000000000003</v>
      </c>
      <c r="I160" s="748">
        <f t="shared" si="77"/>
        <v>0</v>
      </c>
      <c r="J160" s="748">
        <f t="shared" si="78"/>
        <v>0</v>
      </c>
      <c r="K160" s="748">
        <f t="shared" si="79"/>
        <v>0</v>
      </c>
      <c r="L160" s="748">
        <f t="shared" si="80"/>
        <v>0</v>
      </c>
      <c r="M160" s="749">
        <f t="shared" si="81"/>
        <v>0</v>
      </c>
      <c r="N160" s="729"/>
    </row>
    <row r="161" spans="2:14" x14ac:dyDescent="0.2">
      <c r="B161" s="747" t="s">
        <v>219</v>
      </c>
      <c r="C161" s="748">
        <f t="shared" si="71"/>
        <v>34.670999999999999</v>
      </c>
      <c r="D161" s="748">
        <f t="shared" si="72"/>
        <v>44.150999999999996</v>
      </c>
      <c r="E161" s="748">
        <f t="shared" si="73"/>
        <v>35.064</v>
      </c>
      <c r="F161" s="748">
        <f t="shared" si="74"/>
        <v>47.938000000000002</v>
      </c>
      <c r="G161" s="748">
        <f t="shared" si="75"/>
        <v>52.411000000000001</v>
      </c>
      <c r="H161" s="748">
        <f t="shared" si="76"/>
        <v>34.236000000000004</v>
      </c>
      <c r="I161" s="748">
        <f t="shared" si="77"/>
        <v>0</v>
      </c>
      <c r="J161" s="748">
        <f t="shared" si="78"/>
        <v>0</v>
      </c>
      <c r="K161" s="748">
        <f t="shared" si="79"/>
        <v>0</v>
      </c>
      <c r="L161" s="748">
        <f t="shared" si="80"/>
        <v>0</v>
      </c>
      <c r="M161" s="749">
        <f t="shared" si="81"/>
        <v>0</v>
      </c>
      <c r="N161" s="729"/>
    </row>
    <row r="162" spans="2:14" x14ac:dyDescent="0.2">
      <c r="B162" s="747" t="s">
        <v>220</v>
      </c>
      <c r="C162" s="748">
        <f t="shared" si="71"/>
        <v>15.493</v>
      </c>
      <c r="D162" s="748">
        <f t="shared" si="72"/>
        <v>20.234000000000002</v>
      </c>
      <c r="E162" s="748">
        <f t="shared" si="73"/>
        <v>16.361999999999998</v>
      </c>
      <c r="F162" s="748">
        <f t="shared" si="74"/>
        <v>23.911999999999999</v>
      </c>
      <c r="G162" s="748">
        <f t="shared" si="75"/>
        <v>26.506</v>
      </c>
      <c r="H162" s="748">
        <f t="shared" si="76"/>
        <v>14.248000000000001</v>
      </c>
      <c r="I162" s="748">
        <f t="shared" si="77"/>
        <v>0</v>
      </c>
      <c r="J162" s="748">
        <f t="shared" si="78"/>
        <v>0</v>
      </c>
      <c r="K162" s="748">
        <f t="shared" si="79"/>
        <v>0</v>
      </c>
      <c r="L162" s="748">
        <f t="shared" si="80"/>
        <v>0</v>
      </c>
      <c r="M162" s="749">
        <f t="shared" si="81"/>
        <v>0</v>
      </c>
      <c r="N162" s="729"/>
    </row>
    <row r="163" spans="2:14" x14ac:dyDescent="0.2">
      <c r="B163" s="747" t="s">
        <v>221</v>
      </c>
      <c r="C163" s="748">
        <f t="shared" si="71"/>
        <v>18.902999999999999</v>
      </c>
      <c r="D163" s="748">
        <f t="shared" si="72"/>
        <v>27.792999999999999</v>
      </c>
      <c r="E163" s="748">
        <f t="shared" si="73"/>
        <v>21.454000000000001</v>
      </c>
      <c r="F163" s="748">
        <f t="shared" si="74"/>
        <v>34.1</v>
      </c>
      <c r="G163" s="748">
        <f t="shared" si="75"/>
        <v>27.797000000000001</v>
      </c>
      <c r="H163" s="748">
        <f t="shared" si="76"/>
        <v>19.554000000000002</v>
      </c>
      <c r="I163" s="748">
        <f t="shared" si="77"/>
        <v>0</v>
      </c>
      <c r="J163" s="748">
        <f t="shared" si="78"/>
        <v>0</v>
      </c>
      <c r="K163" s="748">
        <f t="shared" si="79"/>
        <v>0</v>
      </c>
      <c r="L163" s="748">
        <f t="shared" si="80"/>
        <v>0</v>
      </c>
      <c r="M163" s="749">
        <f t="shared" si="81"/>
        <v>0</v>
      </c>
      <c r="N163" s="729"/>
    </row>
    <row r="164" spans="2:14" ht="13.5" thickBot="1" x14ac:dyDescent="0.25">
      <c r="B164" s="763" t="s">
        <v>80</v>
      </c>
      <c r="C164" s="764">
        <f t="shared" si="71"/>
        <v>261.58300000000003</v>
      </c>
      <c r="D164" s="764">
        <f t="shared" si="72"/>
        <v>304.62400000000002</v>
      </c>
      <c r="E164" s="764">
        <f t="shared" si="73"/>
        <v>258.25800000000004</v>
      </c>
      <c r="F164" s="764">
        <f t="shared" si="74"/>
        <v>278.40100000000001</v>
      </c>
      <c r="G164" s="764">
        <f t="shared" si="75"/>
        <v>282.815</v>
      </c>
      <c r="H164" s="764">
        <f t="shared" si="76"/>
        <v>211.47899999999998</v>
      </c>
      <c r="I164" s="764">
        <f t="shared" si="77"/>
        <v>0</v>
      </c>
      <c r="J164" s="764">
        <f t="shared" si="78"/>
        <v>0</v>
      </c>
      <c r="K164" s="764">
        <f t="shared" si="79"/>
        <v>0</v>
      </c>
      <c r="L164" s="764">
        <f t="shared" si="80"/>
        <v>0</v>
      </c>
      <c r="M164" s="765">
        <f t="shared" si="81"/>
        <v>0</v>
      </c>
      <c r="N164" s="729"/>
    </row>
  </sheetData>
  <mergeCells count="64"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I60:J60"/>
    <mergeCell ref="K60:L60"/>
    <mergeCell ref="M60:N60"/>
    <mergeCell ref="O60:P60"/>
    <mergeCell ref="Q60:R60"/>
    <mergeCell ref="B43:B45"/>
    <mergeCell ref="B60:B62"/>
    <mergeCell ref="C60:D60"/>
    <mergeCell ref="E60:F60"/>
    <mergeCell ref="G60:H60"/>
    <mergeCell ref="H3:N3"/>
    <mergeCell ref="B3:F3"/>
    <mergeCell ref="P3:T3"/>
    <mergeCell ref="B13:F13"/>
    <mergeCell ref="H13:N13"/>
    <mergeCell ref="P13:T13"/>
    <mergeCell ref="B23:F23"/>
    <mergeCell ref="H23:N23"/>
    <mergeCell ref="P23:T23"/>
    <mergeCell ref="B33:F33"/>
    <mergeCell ref="H33:N33"/>
    <mergeCell ref="P33:T33"/>
    <mergeCell ref="B111:B113"/>
    <mergeCell ref="B125:B127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761</v>
      </c>
    </row>
    <row r="5" spans="2:6" ht="15" customHeight="1" x14ac:dyDescent="0.2">
      <c r="B5" s="895" t="s">
        <v>229</v>
      </c>
      <c r="C5" s="14" t="s">
        <v>78</v>
      </c>
      <c r="D5" s="841" t="s">
        <v>79</v>
      </c>
      <c r="E5" s="841"/>
      <c r="F5" s="15" t="s">
        <v>80</v>
      </c>
    </row>
    <row r="6" spans="2:6" ht="30" customHeight="1" x14ac:dyDescent="0.2">
      <c r="B6" s="896"/>
      <c r="C6" s="37" t="s">
        <v>325</v>
      </c>
      <c r="D6" s="37" t="s">
        <v>325</v>
      </c>
      <c r="E6" s="12" t="s">
        <v>82</v>
      </c>
      <c r="F6" s="104" t="s">
        <v>325</v>
      </c>
    </row>
    <row r="7" spans="2:6" ht="15" customHeight="1" x14ac:dyDescent="0.2">
      <c r="B7" s="152" t="str">
        <f>Index!$B$4</f>
        <v>Solent and South Downs</v>
      </c>
      <c r="C7" s="779"/>
      <c r="D7" s="779"/>
      <c r="E7" s="779"/>
      <c r="F7" s="779"/>
    </row>
    <row r="8" spans="2:6" ht="15" customHeight="1" x14ac:dyDescent="0.2">
      <c r="B8" s="145" t="s">
        <v>331</v>
      </c>
      <c r="C8" s="137">
        <f>'Section 11 chart data'!D50</f>
        <v>7.4480000000000004</v>
      </c>
      <c r="D8" s="138">
        <f>'Section 11 chart data'!J50</f>
        <v>235.62200000000001</v>
      </c>
      <c r="E8" s="695">
        <f>'Section 11 chart data'!K50</f>
        <v>14.74</v>
      </c>
      <c r="F8" s="139">
        <f>SUM(C8,D8)</f>
        <v>243.07000000000002</v>
      </c>
    </row>
    <row r="9" spans="2:6" ht="15" customHeight="1" x14ac:dyDescent="0.2">
      <c r="B9" s="145" t="s">
        <v>222</v>
      </c>
      <c r="C9" s="137">
        <f>'Section 11 chart data'!D51</f>
        <v>4.7160000000000002</v>
      </c>
      <c r="D9" s="138">
        <f>'Section 11 chart data'!J51</f>
        <v>207.261</v>
      </c>
      <c r="E9" s="695">
        <f>'Section 11 chart data'!K51</f>
        <v>14.37</v>
      </c>
      <c r="F9" s="139">
        <f t="shared" ref="F9:F18" si="0">SUM(C9,D9)</f>
        <v>211.977</v>
      </c>
    </row>
    <row r="10" spans="2:6" ht="15" customHeight="1" x14ac:dyDescent="0.2">
      <c r="B10" s="145" t="s">
        <v>225</v>
      </c>
      <c r="C10" s="137">
        <f>'Section 11 chart data'!D52</f>
        <v>8.7769999999999992</v>
      </c>
      <c r="D10" s="138">
        <f>'Section 11 chart data'!J52</f>
        <v>102.551</v>
      </c>
      <c r="E10" s="695">
        <f>'Section 11 chart data'!K52</f>
        <v>16.04</v>
      </c>
      <c r="F10" s="139">
        <f t="shared" si="0"/>
        <v>111.328</v>
      </c>
    </row>
    <row r="11" spans="2:6" ht="15" customHeight="1" x14ac:dyDescent="0.2">
      <c r="B11" s="145" t="s">
        <v>226</v>
      </c>
      <c r="C11" s="137">
        <f>'Section 11 chart data'!D53</f>
        <v>15.696</v>
      </c>
      <c r="D11" s="138">
        <f>'Section 11 chart data'!J53</f>
        <v>69.957999999999998</v>
      </c>
      <c r="E11" s="695">
        <f>'Section 11 chart data'!K53</f>
        <v>14.4</v>
      </c>
      <c r="F11" s="139">
        <f t="shared" si="0"/>
        <v>85.653999999999996</v>
      </c>
    </row>
    <row r="12" spans="2:6" ht="15" customHeight="1" x14ac:dyDescent="0.2">
      <c r="B12" s="145" t="s">
        <v>227</v>
      </c>
      <c r="C12" s="137">
        <f>'Section 11 chart data'!D54</f>
        <v>17.774999999999999</v>
      </c>
      <c r="D12" s="138">
        <f>'Section 11 chart data'!J54</f>
        <v>88.838999999999999</v>
      </c>
      <c r="E12" s="695">
        <f>'Section 11 chart data'!K54</f>
        <v>19.899999999999999</v>
      </c>
      <c r="F12" s="139">
        <f t="shared" si="0"/>
        <v>106.614</v>
      </c>
    </row>
    <row r="13" spans="2:6" ht="15" customHeight="1" x14ac:dyDescent="0.2">
      <c r="B13" s="145" t="s">
        <v>228</v>
      </c>
      <c r="C13" s="137">
        <f>'Section 11 chart data'!D55</f>
        <v>46.031999999999996</v>
      </c>
      <c r="D13" s="138">
        <f>'Section 11 chart data'!J55</f>
        <v>91.116</v>
      </c>
      <c r="E13" s="695">
        <f>'Section 11 chart data'!K55</f>
        <v>17.39</v>
      </c>
      <c r="F13" s="139">
        <f t="shared" si="0"/>
        <v>137.148</v>
      </c>
    </row>
    <row r="14" spans="2:6" ht="15" customHeight="1" x14ac:dyDescent="0.2">
      <c r="B14" s="145" t="s">
        <v>332</v>
      </c>
      <c r="C14" s="137">
        <f>'Section 11 chart data'!D56</f>
        <v>43.795000000000002</v>
      </c>
      <c r="D14" s="138">
        <f>'Section 11 chart data'!J56</f>
        <v>117.491</v>
      </c>
      <c r="E14" s="695">
        <f>'Section 11 chart data'!K56</f>
        <v>14.35</v>
      </c>
      <c r="F14" s="139">
        <f t="shared" si="0"/>
        <v>161.286</v>
      </c>
    </row>
    <row r="15" spans="2:6" ht="15" customHeight="1" x14ac:dyDescent="0.2">
      <c r="B15" s="145" t="s">
        <v>333</v>
      </c>
      <c r="C15" s="137">
        <f>'Section 11 chart data'!D57</f>
        <v>33.500999999999998</v>
      </c>
      <c r="D15" s="138">
        <f>'Section 11 chart data'!J57</f>
        <v>88.691000000000003</v>
      </c>
      <c r="E15" s="695">
        <f>'Section 11 chart data'!K57</f>
        <v>14.21</v>
      </c>
      <c r="F15" s="139">
        <f t="shared" si="0"/>
        <v>122.19200000000001</v>
      </c>
    </row>
    <row r="16" spans="2:6" ht="15" customHeight="1" x14ac:dyDescent="0.2">
      <c r="B16" s="145" t="s">
        <v>231</v>
      </c>
      <c r="C16" s="137">
        <f>'Section 11 chart data'!D58</f>
        <v>27.170999999999999</v>
      </c>
      <c r="D16" s="138">
        <f>'Section 11 chart data'!J58</f>
        <v>118.07899999999999</v>
      </c>
      <c r="E16" s="695">
        <f>'Section 11 chart data'!K58</f>
        <v>13.92</v>
      </c>
      <c r="F16" s="139">
        <f t="shared" si="0"/>
        <v>145.25</v>
      </c>
    </row>
    <row r="17" spans="2:6" ht="15" customHeight="1" x14ac:dyDescent="0.2">
      <c r="B17" s="145" t="s">
        <v>232</v>
      </c>
      <c r="C17" s="137">
        <f>'Section 11 chart data'!D59</f>
        <v>43.365000000000002</v>
      </c>
      <c r="D17" s="138">
        <f>'Section 11 chart data'!J59</f>
        <v>129.68100000000001</v>
      </c>
      <c r="E17" s="695">
        <f>'Section 11 chart data'!K59</f>
        <v>16.43</v>
      </c>
      <c r="F17" s="139">
        <f t="shared" si="0"/>
        <v>173.04600000000002</v>
      </c>
    </row>
    <row r="18" spans="2:6" ht="15" customHeight="1" x14ac:dyDescent="0.2">
      <c r="B18" s="146" t="s">
        <v>233</v>
      </c>
      <c r="C18" s="137">
        <f>'Section 11 chart data'!D60</f>
        <v>30.393999999999998</v>
      </c>
      <c r="D18" s="138">
        <f>'Section 11 chart data'!J60</f>
        <v>97.948999999999998</v>
      </c>
      <c r="E18" s="695">
        <f>'Section 11 chart data'!K60</f>
        <v>11.88</v>
      </c>
      <c r="F18" s="140">
        <f t="shared" si="0"/>
        <v>128.34299999999999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203</v>
      </c>
      <c r="C3" t="s">
        <v>491</v>
      </c>
    </row>
    <row r="5" spans="2:35" ht="15" customHeight="1" x14ac:dyDescent="0.2">
      <c r="B5" s="901" t="s">
        <v>77</v>
      </c>
      <c r="C5" s="903" t="s">
        <v>331</v>
      </c>
      <c r="D5" s="904"/>
      <c r="E5" s="906"/>
      <c r="F5" s="903" t="s">
        <v>222</v>
      </c>
      <c r="G5" s="904"/>
      <c r="H5" s="906"/>
      <c r="I5" s="903" t="s">
        <v>225</v>
      </c>
      <c r="J5" s="904"/>
      <c r="K5" s="906"/>
      <c r="L5" s="903" t="s">
        <v>226</v>
      </c>
      <c r="M5" s="904"/>
      <c r="N5" s="906"/>
      <c r="O5" s="903" t="s">
        <v>227</v>
      </c>
      <c r="P5" s="904"/>
      <c r="Q5" s="906"/>
      <c r="R5" s="903" t="s">
        <v>228</v>
      </c>
      <c r="S5" s="904"/>
      <c r="T5" s="906"/>
      <c r="U5" s="903" t="s">
        <v>332</v>
      </c>
      <c r="V5" s="904"/>
      <c r="W5" s="906"/>
      <c r="X5" s="903" t="s">
        <v>333</v>
      </c>
      <c r="Y5" s="904"/>
      <c r="Z5" s="906"/>
      <c r="AA5" s="903" t="s">
        <v>231</v>
      </c>
      <c r="AB5" s="904"/>
      <c r="AC5" s="906"/>
      <c r="AD5" s="903" t="s">
        <v>232</v>
      </c>
      <c r="AE5" s="904"/>
      <c r="AF5" s="906"/>
      <c r="AG5" s="903" t="s">
        <v>233</v>
      </c>
      <c r="AH5" s="904"/>
      <c r="AI5" s="904"/>
    </row>
    <row r="6" spans="2:35" ht="15" customHeight="1" x14ac:dyDescent="0.2">
      <c r="B6" s="901"/>
      <c r="C6" s="637" t="s">
        <v>78</v>
      </c>
      <c r="D6" s="897" t="s">
        <v>79</v>
      </c>
      <c r="E6" s="905"/>
      <c r="F6" s="637" t="s">
        <v>78</v>
      </c>
      <c r="G6" s="897" t="s">
        <v>79</v>
      </c>
      <c r="H6" s="905"/>
      <c r="I6" s="637" t="s">
        <v>78</v>
      </c>
      <c r="J6" s="897" t="s">
        <v>79</v>
      </c>
      <c r="K6" s="905"/>
      <c r="L6" s="637" t="s">
        <v>78</v>
      </c>
      <c r="M6" s="897" t="s">
        <v>79</v>
      </c>
      <c r="N6" s="905"/>
      <c r="O6" s="637" t="s">
        <v>78</v>
      </c>
      <c r="P6" s="897" t="s">
        <v>79</v>
      </c>
      <c r="Q6" s="905"/>
      <c r="R6" s="637" t="s">
        <v>78</v>
      </c>
      <c r="S6" s="897" t="s">
        <v>79</v>
      </c>
      <c r="T6" s="905"/>
      <c r="U6" s="637" t="s">
        <v>78</v>
      </c>
      <c r="V6" s="897" t="s">
        <v>79</v>
      </c>
      <c r="W6" s="905"/>
      <c r="X6" s="637" t="s">
        <v>78</v>
      </c>
      <c r="Y6" s="897" t="s">
        <v>79</v>
      </c>
      <c r="Z6" s="905"/>
      <c r="AA6" s="637" t="s">
        <v>78</v>
      </c>
      <c r="AB6" s="897" t="s">
        <v>79</v>
      </c>
      <c r="AC6" s="905"/>
      <c r="AD6" s="637" t="s">
        <v>78</v>
      </c>
      <c r="AE6" s="897" t="s">
        <v>79</v>
      </c>
      <c r="AF6" s="905"/>
      <c r="AG6" s="637" t="s">
        <v>78</v>
      </c>
      <c r="AH6" s="897" t="s">
        <v>79</v>
      </c>
      <c r="AI6" s="898"/>
    </row>
    <row r="7" spans="2:35" ht="30" customHeight="1" x14ac:dyDescent="0.2">
      <c r="B7" s="902"/>
      <c r="C7" s="899" t="s">
        <v>325</v>
      </c>
      <c r="D7" s="900"/>
      <c r="E7" s="16" t="s">
        <v>82</v>
      </c>
      <c r="F7" s="899" t="s">
        <v>325</v>
      </c>
      <c r="G7" s="900"/>
      <c r="H7" s="16" t="s">
        <v>82</v>
      </c>
      <c r="I7" s="899" t="s">
        <v>325</v>
      </c>
      <c r="J7" s="900"/>
      <c r="K7" s="16" t="s">
        <v>82</v>
      </c>
      <c r="L7" s="899" t="s">
        <v>325</v>
      </c>
      <c r="M7" s="900"/>
      <c r="N7" s="16" t="s">
        <v>82</v>
      </c>
      <c r="O7" s="899" t="s">
        <v>325</v>
      </c>
      <c r="P7" s="900"/>
      <c r="Q7" s="16" t="s">
        <v>82</v>
      </c>
      <c r="R7" s="899" t="s">
        <v>325</v>
      </c>
      <c r="S7" s="900"/>
      <c r="T7" s="16" t="s">
        <v>82</v>
      </c>
      <c r="U7" s="899" t="s">
        <v>325</v>
      </c>
      <c r="V7" s="900"/>
      <c r="W7" s="16" t="s">
        <v>82</v>
      </c>
      <c r="X7" s="899" t="s">
        <v>325</v>
      </c>
      <c r="Y7" s="900"/>
      <c r="Z7" s="16" t="s">
        <v>82</v>
      </c>
      <c r="AA7" s="899" t="s">
        <v>325</v>
      </c>
      <c r="AB7" s="900"/>
      <c r="AC7" s="16" t="s">
        <v>82</v>
      </c>
      <c r="AD7" s="899" t="s">
        <v>325</v>
      </c>
      <c r="AE7" s="900"/>
      <c r="AF7" s="16" t="s">
        <v>82</v>
      </c>
      <c r="AG7" s="899" t="s">
        <v>325</v>
      </c>
      <c r="AH7" s="900"/>
      <c r="AI7" s="17" t="s">
        <v>82</v>
      </c>
    </row>
    <row r="8" spans="2:35" ht="15" customHeight="1" x14ac:dyDescent="0.2">
      <c r="B8" s="152" t="str">
        <f>Index!$B$4</f>
        <v>Solent and South Downs</v>
      </c>
      <c r="C8" s="780"/>
      <c r="D8" s="780"/>
      <c r="E8" s="780"/>
      <c r="F8" s="780"/>
      <c r="G8" s="780"/>
      <c r="H8" s="780"/>
      <c r="I8" s="780"/>
      <c r="J8" s="780"/>
      <c r="K8" s="780"/>
      <c r="L8" s="780"/>
      <c r="M8" s="780"/>
      <c r="N8" s="780"/>
      <c r="O8" s="780"/>
      <c r="P8" s="780"/>
      <c r="Q8" s="780"/>
      <c r="R8" s="780"/>
      <c r="S8" s="780"/>
      <c r="T8" s="780"/>
      <c r="U8" s="780"/>
      <c r="V8" s="780"/>
      <c r="W8" s="780"/>
      <c r="X8" s="780"/>
      <c r="Y8" s="780"/>
      <c r="Z8" s="780"/>
      <c r="AA8" s="780"/>
      <c r="AB8" s="780"/>
      <c r="AC8" s="780"/>
      <c r="AD8" s="780"/>
      <c r="AE8" s="780"/>
      <c r="AF8" s="780"/>
      <c r="AG8" s="780"/>
      <c r="AH8" s="780"/>
      <c r="AI8" s="780"/>
    </row>
    <row r="9" spans="2:35" ht="15" customHeight="1" x14ac:dyDescent="0.2">
      <c r="B9" s="2" t="s">
        <v>105</v>
      </c>
      <c r="C9" s="108">
        <f>'Section 11 chart data'!$C$66</f>
        <v>7.4480000000000004</v>
      </c>
      <c r="D9" s="108">
        <f>'Section 11 chart data'!$C$83</f>
        <v>235.62200000000001</v>
      </c>
      <c r="E9" s="119">
        <f>'Section 11 chart data'!$D$83</f>
        <v>14.74</v>
      </c>
      <c r="F9" s="108">
        <f>'Section 11 chart data'!$D$66</f>
        <v>4.7160000000000002</v>
      </c>
      <c r="G9" s="108">
        <f>'Section 11 chart data'!$E$83</f>
        <v>207.261</v>
      </c>
      <c r="H9" s="119">
        <f>'Section 11 chart data'!$F$83</f>
        <v>14.37</v>
      </c>
      <c r="I9" s="108">
        <f>'Section 11 chart data'!$E$66</f>
        <v>8.7769999999999992</v>
      </c>
      <c r="J9" s="108">
        <f>'Section 11 chart data'!$G$83</f>
        <v>102.551</v>
      </c>
      <c r="K9" s="119">
        <f>'Section 11 chart data'!$H$83</f>
        <v>16.04</v>
      </c>
      <c r="L9" s="108">
        <f>'Section 11 chart data'!$F$66</f>
        <v>15.696</v>
      </c>
      <c r="M9" s="108">
        <f>'Section 11 chart data'!$I$83</f>
        <v>69.957999999999998</v>
      </c>
      <c r="N9" s="119">
        <f>'Section 11 chart data'!$J$83</f>
        <v>14.4</v>
      </c>
      <c r="O9" s="108">
        <f>'Section 11 chart data'!$G$66</f>
        <v>17.774999999999999</v>
      </c>
      <c r="P9" s="108">
        <f>'Section 11 chart data'!$K$83</f>
        <v>88.838999999999999</v>
      </c>
      <c r="Q9" s="119">
        <f>'Section 11 chart data'!$L$83</f>
        <v>19.899999999999999</v>
      </c>
      <c r="R9" s="108">
        <f>'Section 11 chart data'!$H$66</f>
        <v>46.031999999999996</v>
      </c>
      <c r="S9" s="108">
        <f>'Section 11 chart data'!$M$83</f>
        <v>91.116</v>
      </c>
      <c r="T9" s="119">
        <f>'Section 11 chart data'!$N$83</f>
        <v>17.39</v>
      </c>
      <c r="U9" s="108">
        <f>'Section 11 chart data'!$I$66</f>
        <v>43.795000000000002</v>
      </c>
      <c r="V9" s="108">
        <f>'Section 11 chart data'!$O$83</f>
        <v>117.491</v>
      </c>
      <c r="W9" s="119">
        <f>'Section 11 chart data'!$P$83</f>
        <v>14.35</v>
      </c>
      <c r="X9" s="108">
        <f>'Section 11 chart data'!$J$66</f>
        <v>33.500999999999998</v>
      </c>
      <c r="Y9" s="108">
        <f>'Section 11 chart data'!$Q$83</f>
        <v>88.691000000000003</v>
      </c>
      <c r="Z9" s="119">
        <f>'Section 11 chart data'!$R$83</f>
        <v>14.21</v>
      </c>
      <c r="AA9" s="108">
        <f>'Section 11 chart data'!$K$66</f>
        <v>27.170999999999999</v>
      </c>
      <c r="AB9" s="108">
        <f>'Section 11 chart data'!$S$83</f>
        <v>118.07899999999999</v>
      </c>
      <c r="AC9" s="119">
        <f>'Section 11 chart data'!$T$83</f>
        <v>13.92</v>
      </c>
      <c r="AD9" s="108">
        <f>'Section 11 chart data'!$L$66</f>
        <v>43.365000000000002</v>
      </c>
      <c r="AE9" s="108">
        <f>'Section 11 chart data'!$U$83</f>
        <v>129.68100000000001</v>
      </c>
      <c r="AF9" s="119">
        <f>'Section 11 chart data'!$V$83</f>
        <v>16.43</v>
      </c>
      <c r="AG9" s="108">
        <f>'Section 11 chart data'!$M$66</f>
        <v>30.393999999999998</v>
      </c>
      <c r="AH9" s="108">
        <f>'Section 11 chart data'!$W$83</f>
        <v>97.948999999999998</v>
      </c>
      <c r="AI9" s="120">
        <f>'Section 11 chart data'!$X$83</f>
        <v>11.88</v>
      </c>
    </row>
    <row r="10" spans="2:35" ht="15" customHeight="1" x14ac:dyDescent="0.2">
      <c r="B10" s="1" t="s">
        <v>94</v>
      </c>
      <c r="C10" s="110">
        <f>'Section 11 chart data'!$C$67</f>
        <v>2.2850000000000001</v>
      </c>
      <c r="D10" s="110">
        <f>'Section 11 chart data'!$C$84</f>
        <v>21.155999999999999</v>
      </c>
      <c r="E10" s="111">
        <f>'Section 11 chart data'!$D$84</f>
        <v>24.49</v>
      </c>
      <c r="F10" s="110">
        <f>'Section 11 chart data'!$D$67</f>
        <v>0.70799999999999996</v>
      </c>
      <c r="G10" s="110">
        <f>'Section 11 chart data'!$E$84</f>
        <v>52.841999999999999</v>
      </c>
      <c r="H10" s="111">
        <f>'Section 11 chart data'!$F$84</f>
        <v>36.5</v>
      </c>
      <c r="I10" s="110">
        <f>'Section 11 chart data'!$E$67</f>
        <v>1.734</v>
      </c>
      <c r="J10" s="110">
        <f>'Section 11 chart data'!$G$84</f>
        <v>27.209</v>
      </c>
      <c r="K10" s="111">
        <f>'Section 11 chart data'!$H$84</f>
        <v>29.09</v>
      </c>
      <c r="L10" s="110">
        <f>'Section 11 chart data'!$F$67</f>
        <v>1.716</v>
      </c>
      <c r="M10" s="110">
        <f>'Section 11 chart data'!$I$84</f>
        <v>19.402000000000001</v>
      </c>
      <c r="N10" s="111">
        <f>'Section 11 chart data'!$J$84</f>
        <v>33.65</v>
      </c>
      <c r="O10" s="110">
        <f>'Section 11 chart data'!$G$67</f>
        <v>3.2250000000000001</v>
      </c>
      <c r="P10" s="110">
        <f>'Section 11 chart data'!$K$84</f>
        <v>9.84</v>
      </c>
      <c r="Q10" s="111">
        <f>'Section 11 chart data'!$L$84</f>
        <v>19.690000000000001</v>
      </c>
      <c r="R10" s="110">
        <f>'Section 11 chart data'!$H$67</f>
        <v>6.6050000000000004</v>
      </c>
      <c r="S10" s="110">
        <f>'Section 11 chart data'!$M$84</f>
        <v>9.1639999999999997</v>
      </c>
      <c r="T10" s="111">
        <f>'Section 11 chart data'!$N$84</f>
        <v>19</v>
      </c>
      <c r="U10" s="110">
        <f>'Section 11 chart data'!$I$67</f>
        <v>16.88</v>
      </c>
      <c r="V10" s="110">
        <f>'Section 11 chart data'!$O$84</f>
        <v>11.959</v>
      </c>
      <c r="W10" s="111">
        <f>'Section 11 chart data'!$P$84</f>
        <v>23.47</v>
      </c>
      <c r="X10" s="110">
        <f>'Section 11 chart data'!$J$67</f>
        <v>11.564</v>
      </c>
      <c r="Y10" s="110">
        <f>'Section 11 chart data'!$Q$84</f>
        <v>15.101000000000001</v>
      </c>
      <c r="Z10" s="111">
        <f>'Section 11 chart data'!$R$84</f>
        <v>40.700000000000003</v>
      </c>
      <c r="AA10" s="110">
        <f>'Section 11 chart data'!$K$67</f>
        <v>7.577</v>
      </c>
      <c r="AB10" s="110">
        <f>'Section 11 chart data'!$S$84</f>
        <v>8.3369999999999997</v>
      </c>
      <c r="AC10" s="111">
        <f>'Section 11 chart data'!$T$84</f>
        <v>17.16</v>
      </c>
      <c r="AD10" s="110">
        <f>'Section 11 chart data'!$L$67</f>
        <v>8.8800000000000008</v>
      </c>
      <c r="AE10" s="110">
        <f>'Section 11 chart data'!$U$84</f>
        <v>30.183</v>
      </c>
      <c r="AF10" s="111">
        <f>'Section 11 chart data'!$V$84</f>
        <v>45.92</v>
      </c>
      <c r="AG10" s="110">
        <f>'Section 11 chart data'!$M$67</f>
        <v>7.9660000000000002</v>
      </c>
      <c r="AH10" s="110">
        <f>'Section 11 chart data'!$W$84</f>
        <v>10.653</v>
      </c>
      <c r="AI10" s="112">
        <f>'Section 11 chart data'!$X$84</f>
        <v>17.079999999999998</v>
      </c>
    </row>
    <row r="11" spans="2:35" ht="15" customHeight="1" x14ac:dyDescent="0.2">
      <c r="B11" s="1" t="s">
        <v>95</v>
      </c>
      <c r="C11" s="110">
        <f>'Section 11 chart data'!$C$68</f>
        <v>3.367</v>
      </c>
      <c r="D11" s="110">
        <f>'Section 11 chart data'!$C$85</f>
        <v>27.584</v>
      </c>
      <c r="E11" s="111">
        <f>'Section 11 chart data'!$D$85</f>
        <v>39.619999999999997</v>
      </c>
      <c r="F11" s="110">
        <f>'Section 11 chart data'!$D$68</f>
        <v>2.3180000000000001</v>
      </c>
      <c r="G11" s="110">
        <f>'Section 11 chart data'!$E$85</f>
        <v>29.608000000000001</v>
      </c>
      <c r="H11" s="111">
        <f>'Section 11 chart data'!$F$85</f>
        <v>32.24</v>
      </c>
      <c r="I11" s="110">
        <f>'Section 11 chart data'!$E$68</f>
        <v>5.0229999999999997</v>
      </c>
      <c r="J11" s="110">
        <f>'Section 11 chart data'!$G$85</f>
        <v>23.632000000000001</v>
      </c>
      <c r="K11" s="111">
        <f>'Section 11 chart data'!$H$85</f>
        <v>36.83</v>
      </c>
      <c r="L11" s="110">
        <f>'Section 11 chart data'!$F$68</f>
        <v>12.391999999999999</v>
      </c>
      <c r="M11" s="110">
        <f>'Section 11 chart data'!$I$85</f>
        <v>10.99</v>
      </c>
      <c r="N11" s="111">
        <f>'Section 11 chart data'!$J$85</f>
        <v>22.47</v>
      </c>
      <c r="O11" s="110">
        <f>'Section 11 chart data'!$G$68</f>
        <v>12.117000000000001</v>
      </c>
      <c r="P11" s="110">
        <f>'Section 11 chart data'!$K$85</f>
        <v>31.609000000000002</v>
      </c>
      <c r="Q11" s="111">
        <f>'Section 11 chart data'!$L$85</f>
        <v>47.01</v>
      </c>
      <c r="R11" s="110">
        <f>'Section 11 chart data'!$H$68</f>
        <v>36.473999999999997</v>
      </c>
      <c r="S11" s="110">
        <f>'Section 11 chart data'!$M$85</f>
        <v>31.338999999999999</v>
      </c>
      <c r="T11" s="111">
        <f>'Section 11 chart data'!$N$85</f>
        <v>45.53</v>
      </c>
      <c r="U11" s="110">
        <f>'Section 11 chart data'!$I$68</f>
        <v>19.335999999999999</v>
      </c>
      <c r="V11" s="110">
        <f>'Section 11 chart data'!$O$85</f>
        <v>13.164</v>
      </c>
      <c r="W11" s="111">
        <f>'Section 11 chart data'!$P$85</f>
        <v>31.92</v>
      </c>
      <c r="X11" s="110">
        <f>'Section 11 chart data'!$J$68</f>
        <v>17.995000000000001</v>
      </c>
      <c r="Y11" s="110">
        <f>'Section 11 chart data'!$Q$85</f>
        <v>10.24</v>
      </c>
      <c r="Z11" s="111">
        <f>'Section 11 chart data'!$R$85</f>
        <v>28.86</v>
      </c>
      <c r="AA11" s="110">
        <f>'Section 11 chart data'!$K$68</f>
        <v>15.741</v>
      </c>
      <c r="AB11" s="110">
        <f>'Section 11 chart data'!$S$85</f>
        <v>22.277999999999999</v>
      </c>
      <c r="AC11" s="111">
        <f>'Section 11 chart data'!$T$85</f>
        <v>48.38</v>
      </c>
      <c r="AD11" s="110">
        <f>'Section 11 chart data'!$L$68</f>
        <v>29.366</v>
      </c>
      <c r="AE11" s="110">
        <f>'Section 11 chart data'!$U$85</f>
        <v>10.567</v>
      </c>
      <c r="AF11" s="111">
        <f>'Section 11 chart data'!$V$85</f>
        <v>19.670000000000002</v>
      </c>
      <c r="AG11" s="110">
        <f>'Section 11 chart data'!$M$68</f>
        <v>18.36</v>
      </c>
      <c r="AH11" s="110">
        <f>'Section 11 chart data'!$W$85</f>
        <v>9.0939999999999994</v>
      </c>
      <c r="AI11" s="112">
        <f>'Section 11 chart data'!$X$85</f>
        <v>20.399999999999999</v>
      </c>
    </row>
    <row r="12" spans="2:35" ht="15" customHeight="1" x14ac:dyDescent="0.2">
      <c r="B12" s="1" t="s">
        <v>96</v>
      </c>
      <c r="C12" s="110">
        <f>'Section 11 chart data'!$C$69</f>
        <v>2.3E-2</v>
      </c>
      <c r="D12" s="110">
        <f>'Section 11 chart data'!$C$86</f>
        <v>8.3330000000000002</v>
      </c>
      <c r="E12" s="111">
        <f>'Section 11 chart data'!$D$86</f>
        <v>50.93</v>
      </c>
      <c r="F12" s="110">
        <f>'Section 11 chart data'!$D$69</f>
        <v>1.9E-2</v>
      </c>
      <c r="G12" s="110">
        <f>'Section 11 chart data'!$E$86</f>
        <v>8.8740000000000006</v>
      </c>
      <c r="H12" s="111">
        <f>'Section 11 chart data'!$F$86</f>
        <v>48.42</v>
      </c>
      <c r="I12" s="110">
        <f>'Section 11 chart data'!$E$69</f>
        <v>3.5000000000000003E-2</v>
      </c>
      <c r="J12" s="110">
        <f>'Section 11 chart data'!$G$86</f>
        <v>2.3969999999999998</v>
      </c>
      <c r="K12" s="111">
        <f>'Section 11 chart data'!$H$86</f>
        <v>38.909999999999997</v>
      </c>
      <c r="L12" s="110">
        <f>'Section 11 chart data'!$F$69</f>
        <v>5.8999999999999997E-2</v>
      </c>
      <c r="M12" s="110">
        <f>'Section 11 chart data'!$I$86</f>
        <v>1.331</v>
      </c>
      <c r="N12" s="111">
        <f>'Section 11 chart data'!$J$86</f>
        <v>33</v>
      </c>
      <c r="O12" s="110">
        <f>'Section 11 chart data'!$G$69</f>
        <v>7.6999999999999999E-2</v>
      </c>
      <c r="P12" s="110">
        <f>'Section 11 chart data'!$K$86</f>
        <v>1.4330000000000001</v>
      </c>
      <c r="Q12" s="111">
        <f>'Section 11 chart data'!$L$86</f>
        <v>32.29</v>
      </c>
      <c r="R12" s="110">
        <f>'Section 11 chart data'!$H$69</f>
        <v>0.127</v>
      </c>
      <c r="S12" s="110">
        <f>'Section 11 chart data'!$M$86</f>
        <v>1.732</v>
      </c>
      <c r="T12" s="111">
        <f>'Section 11 chart data'!$N$86</f>
        <v>36.69</v>
      </c>
      <c r="U12" s="110">
        <f>'Section 11 chart data'!$I$69</f>
        <v>0.372</v>
      </c>
      <c r="V12" s="110">
        <f>'Section 11 chart data'!$O$86</f>
        <v>2.468</v>
      </c>
      <c r="W12" s="111">
        <f>'Section 11 chart data'!$P$86</f>
        <v>31.27</v>
      </c>
      <c r="X12" s="110">
        <f>'Section 11 chart data'!$J$69</f>
        <v>0.29499999999999998</v>
      </c>
      <c r="Y12" s="110">
        <f>'Section 11 chart data'!$Q$86</f>
        <v>3.488</v>
      </c>
      <c r="Z12" s="111">
        <f>'Section 11 chart data'!$R$86</f>
        <v>26.07</v>
      </c>
      <c r="AA12" s="110">
        <f>'Section 11 chart data'!$K$69</f>
        <v>0.20899999999999999</v>
      </c>
      <c r="AB12" s="110">
        <f>'Section 11 chart data'!$S$86</f>
        <v>4.2030000000000003</v>
      </c>
      <c r="AC12" s="111">
        <f>'Section 11 chart data'!$T$86</f>
        <v>36.22</v>
      </c>
      <c r="AD12" s="110">
        <f>'Section 11 chart data'!$L$69</f>
        <v>0.26900000000000002</v>
      </c>
      <c r="AE12" s="110">
        <f>'Section 11 chart data'!$U$86</f>
        <v>4.25</v>
      </c>
      <c r="AF12" s="111">
        <f>'Section 11 chart data'!$V$86</f>
        <v>49.87</v>
      </c>
      <c r="AG12" s="110">
        <f>'Section 11 chart data'!$M$69</f>
        <v>0.22500000000000001</v>
      </c>
      <c r="AH12" s="110">
        <f>'Section 11 chart data'!$W$86</f>
        <v>4.5650000000000004</v>
      </c>
      <c r="AI12" s="112">
        <f>'Section 11 chart data'!$X$86</f>
        <v>46.14</v>
      </c>
    </row>
    <row r="13" spans="2:35" ht="15" customHeight="1" x14ac:dyDescent="0.2">
      <c r="B13" s="1" t="s">
        <v>97</v>
      </c>
      <c r="C13" s="110">
        <f>'Section 11 chart data'!$C$70</f>
        <v>0.21</v>
      </c>
      <c r="D13" s="110">
        <f>'Section 11 chart data'!$C$87</f>
        <v>88.299000000000007</v>
      </c>
      <c r="E13" s="111">
        <f>'Section 11 chart data'!$D$87</f>
        <v>24.73</v>
      </c>
      <c r="F13" s="110">
        <f>'Section 11 chart data'!$D$70</f>
        <v>0.30599999999999999</v>
      </c>
      <c r="G13" s="110">
        <f>'Section 11 chart data'!$E$87</f>
        <v>41.03</v>
      </c>
      <c r="H13" s="111">
        <f>'Section 11 chart data'!$F$87</f>
        <v>23.6</v>
      </c>
      <c r="I13" s="110">
        <f>'Section 11 chart data'!$E$70</f>
        <v>0.20200000000000001</v>
      </c>
      <c r="J13" s="110">
        <f>'Section 11 chart data'!$G$87</f>
        <v>13.667</v>
      </c>
      <c r="K13" s="111">
        <f>'Section 11 chart data'!$H$87</f>
        <v>23.32</v>
      </c>
      <c r="L13" s="110">
        <f>'Section 11 chart data'!$F$70</f>
        <v>0.246</v>
      </c>
      <c r="M13" s="110">
        <f>'Section 11 chart data'!$I$87</f>
        <v>7.8659999999999997</v>
      </c>
      <c r="N13" s="111">
        <f>'Section 11 chart data'!$J$87</f>
        <v>22.7</v>
      </c>
      <c r="O13" s="110">
        <f>'Section 11 chart data'!$G$70</f>
        <v>0.313</v>
      </c>
      <c r="P13" s="110">
        <f>'Section 11 chart data'!$K$87</f>
        <v>19.193000000000001</v>
      </c>
      <c r="Q13" s="111">
        <f>'Section 11 chart data'!$L$87</f>
        <v>40.93</v>
      </c>
      <c r="R13" s="110">
        <f>'Section 11 chart data'!$H$70</f>
        <v>0.50800000000000001</v>
      </c>
      <c r="S13" s="110">
        <f>'Section 11 chart data'!$M$87</f>
        <v>13.43</v>
      </c>
      <c r="T13" s="111">
        <f>'Section 11 chart data'!$N$87</f>
        <v>20.49</v>
      </c>
      <c r="U13" s="110">
        <f>'Section 11 chart data'!$I$70</f>
        <v>1.59</v>
      </c>
      <c r="V13" s="110">
        <f>'Section 11 chart data'!$O$87</f>
        <v>16.396000000000001</v>
      </c>
      <c r="W13" s="111">
        <f>'Section 11 chart data'!$P$87</f>
        <v>17.829999999999998</v>
      </c>
      <c r="X13" s="110">
        <f>'Section 11 chart data'!$J$70</f>
        <v>0.90300000000000002</v>
      </c>
      <c r="Y13" s="110">
        <f>'Section 11 chart data'!$Q$87</f>
        <v>17.666</v>
      </c>
      <c r="Z13" s="111">
        <f>'Section 11 chart data'!$R$87</f>
        <v>17.420000000000002</v>
      </c>
      <c r="AA13" s="110">
        <f>'Section 11 chart data'!$K$70</f>
        <v>0.52100000000000002</v>
      </c>
      <c r="AB13" s="110">
        <f>'Section 11 chart data'!$S$87</f>
        <v>34.829000000000001</v>
      </c>
      <c r="AC13" s="111">
        <f>'Section 11 chart data'!$T$87</f>
        <v>19.829999999999998</v>
      </c>
      <c r="AD13" s="110">
        <f>'Section 11 chart data'!$L$70</f>
        <v>1.0740000000000001</v>
      </c>
      <c r="AE13" s="110">
        <f>'Section 11 chart data'!$U$87</f>
        <v>33.008000000000003</v>
      </c>
      <c r="AF13" s="111">
        <f>'Section 11 chart data'!$V$87</f>
        <v>30.82</v>
      </c>
      <c r="AG13" s="110">
        <f>'Section 11 chart data'!$M$70</f>
        <v>0.73299999999999998</v>
      </c>
      <c r="AH13" s="110">
        <f>'Section 11 chart data'!$W$87</f>
        <v>24.417000000000002</v>
      </c>
      <c r="AI13" s="112">
        <f>'Section 11 chart data'!$X$87</f>
        <v>25.26</v>
      </c>
    </row>
    <row r="14" spans="2:35" ht="15" customHeight="1" x14ac:dyDescent="0.2">
      <c r="B14" s="1" t="s">
        <v>98</v>
      </c>
      <c r="C14" s="110">
        <f>'Section 11 chart data'!$C$71</f>
        <v>0.52</v>
      </c>
      <c r="D14" s="110">
        <f>'Section 11 chart data'!$C$88</f>
        <v>37.509</v>
      </c>
      <c r="E14" s="111">
        <f>'Section 11 chart data'!$D$88</f>
        <v>31.67</v>
      </c>
      <c r="F14" s="110">
        <f>'Section 11 chart data'!$D$71</f>
        <v>0.34100000000000003</v>
      </c>
      <c r="G14" s="110">
        <f>'Section 11 chart data'!$E$88</f>
        <v>31.998999999999999</v>
      </c>
      <c r="H14" s="111">
        <f>'Section 11 chart data'!$F$88</f>
        <v>25.44</v>
      </c>
      <c r="I14" s="110">
        <f>'Section 11 chart data'!$E$71</f>
        <v>0.40600000000000003</v>
      </c>
      <c r="J14" s="110">
        <f>'Section 11 chart data'!$G$88</f>
        <v>17.812999999999999</v>
      </c>
      <c r="K14" s="111">
        <f>'Section 11 chart data'!$H$88</f>
        <v>41.14</v>
      </c>
      <c r="L14" s="110">
        <f>'Section 11 chart data'!$F$71</f>
        <v>0.36599999999999999</v>
      </c>
      <c r="M14" s="110">
        <f>'Section 11 chart data'!$I$88</f>
        <v>5.1459999999999999</v>
      </c>
      <c r="N14" s="111">
        <f>'Section 11 chart data'!$J$88</f>
        <v>24.93</v>
      </c>
      <c r="O14" s="110">
        <f>'Section 11 chart data'!$G$71</f>
        <v>0.54500000000000004</v>
      </c>
      <c r="P14" s="110">
        <f>'Section 11 chart data'!$K$88</f>
        <v>8.7449999999999992</v>
      </c>
      <c r="Q14" s="111">
        <f>'Section 11 chart data'!$L$88</f>
        <v>37.36</v>
      </c>
      <c r="R14" s="110">
        <f>'Section 11 chart data'!$H$71</f>
        <v>0.67500000000000004</v>
      </c>
      <c r="S14" s="110">
        <f>'Section 11 chart data'!$M$88</f>
        <v>9.5809999999999995</v>
      </c>
      <c r="T14" s="111">
        <f>'Section 11 chart data'!$N$88</f>
        <v>21.78</v>
      </c>
      <c r="U14" s="110">
        <f>'Section 11 chart data'!$I$71</f>
        <v>0.98899999999999999</v>
      </c>
      <c r="V14" s="110">
        <f>'Section 11 chart data'!$O$88</f>
        <v>16.335999999999999</v>
      </c>
      <c r="W14" s="111">
        <f>'Section 11 chart data'!$P$88</f>
        <v>27.13</v>
      </c>
      <c r="X14" s="110">
        <f>'Section 11 chart data'!$J$71</f>
        <v>0.82099999999999995</v>
      </c>
      <c r="Y14" s="110">
        <f>'Section 11 chart data'!$Q$88</f>
        <v>10.087999999999999</v>
      </c>
      <c r="Z14" s="111">
        <f>'Section 11 chart data'!$R$88</f>
        <v>20.36</v>
      </c>
      <c r="AA14" s="110">
        <f>'Section 11 chart data'!$K$71</f>
        <v>0.66400000000000003</v>
      </c>
      <c r="AB14" s="110">
        <f>'Section 11 chart data'!$S$88</f>
        <v>19.024999999999999</v>
      </c>
      <c r="AC14" s="111">
        <f>'Section 11 chart data'!$T$88</f>
        <v>34.92</v>
      </c>
      <c r="AD14" s="110">
        <f>'Section 11 chart data'!$L$71</f>
        <v>1.3009999999999999</v>
      </c>
      <c r="AE14" s="110">
        <f>'Section 11 chart data'!$U$88</f>
        <v>16.988</v>
      </c>
      <c r="AF14" s="111">
        <f>'Section 11 chart data'!$V$88</f>
        <v>27.73</v>
      </c>
      <c r="AG14" s="110">
        <f>'Section 11 chart data'!$M$71</f>
        <v>1.151</v>
      </c>
      <c r="AH14" s="110">
        <f>'Section 11 chart data'!$W$88</f>
        <v>20.672999999999998</v>
      </c>
      <c r="AI14" s="112">
        <f>'Section 11 chart data'!$X$88</f>
        <v>22.74</v>
      </c>
    </row>
    <row r="15" spans="2:35" ht="15" customHeight="1" x14ac:dyDescent="0.2">
      <c r="B15" s="1" t="s">
        <v>99</v>
      </c>
      <c r="C15" s="110">
        <f>'Section 11 chart data'!$C$72</f>
        <v>0.23200000000000001</v>
      </c>
      <c r="D15" s="110">
        <f>'Section 11 chart data'!$C$89</f>
        <v>2.754</v>
      </c>
      <c r="E15" s="111">
        <f>'Section 11 chart data'!$D$89</f>
        <v>36.61</v>
      </c>
      <c r="F15" s="110">
        <f>'Section 11 chart data'!$D$72</f>
        <v>0.128</v>
      </c>
      <c r="G15" s="110">
        <f>'Section 11 chart data'!$E$89</f>
        <v>2.5470000000000002</v>
      </c>
      <c r="H15" s="111">
        <f>'Section 11 chart data'!$F$89</f>
        <v>32.76</v>
      </c>
      <c r="I15" s="110">
        <f>'Section 11 chart data'!$E$72</f>
        <v>0.35599999999999998</v>
      </c>
      <c r="J15" s="110">
        <f>'Section 11 chart data'!$G$89</f>
        <v>2.4900000000000002</v>
      </c>
      <c r="K15" s="111">
        <f>'Section 11 chart data'!$H$89</f>
        <v>33.17</v>
      </c>
      <c r="L15" s="110">
        <f>'Section 11 chart data'!$F$72</f>
        <v>0.127</v>
      </c>
      <c r="M15" s="110">
        <f>'Section 11 chart data'!$I$89</f>
        <v>2.6030000000000002</v>
      </c>
      <c r="N15" s="111">
        <f>'Section 11 chart data'!$J$89</f>
        <v>32.11</v>
      </c>
      <c r="O15" s="110">
        <f>'Section 11 chart data'!$G$72</f>
        <v>0.215</v>
      </c>
      <c r="P15" s="110">
        <f>'Section 11 chart data'!$K$89</f>
        <v>2.6429999999999998</v>
      </c>
      <c r="Q15" s="111">
        <f>'Section 11 chart data'!$L$89</f>
        <v>31.2</v>
      </c>
      <c r="R15" s="110">
        <f>'Section 11 chart data'!$H$72</f>
        <v>0.29799999999999999</v>
      </c>
      <c r="S15" s="110">
        <f>'Section 11 chart data'!$M$89</f>
        <v>2.5979999999999999</v>
      </c>
      <c r="T15" s="111">
        <f>'Section 11 chart data'!$N$89</f>
        <v>30.77</v>
      </c>
      <c r="U15" s="110">
        <f>'Section 11 chart data'!$I$72</f>
        <v>0.435</v>
      </c>
      <c r="V15" s="110">
        <f>'Section 11 chart data'!$O$89</f>
        <v>24.742000000000001</v>
      </c>
      <c r="W15" s="111">
        <f>'Section 11 chart data'!$P$89</f>
        <v>53.92</v>
      </c>
      <c r="X15" s="110">
        <f>'Section 11 chart data'!$J$72</f>
        <v>0.27600000000000002</v>
      </c>
      <c r="Y15" s="110">
        <f>'Section 11 chart data'!$Q$89</f>
        <v>1.56</v>
      </c>
      <c r="Z15" s="111">
        <f>'Section 11 chart data'!$R$89</f>
        <v>26.26</v>
      </c>
      <c r="AA15" s="110">
        <f>'Section 11 chart data'!$K$72</f>
        <v>0.50700000000000001</v>
      </c>
      <c r="AB15" s="110">
        <f>'Section 11 chart data'!$S$89</f>
        <v>7.944</v>
      </c>
      <c r="AC15" s="111">
        <f>'Section 11 chart data'!$T$89</f>
        <v>51.01</v>
      </c>
      <c r="AD15" s="110">
        <f>'Section 11 chart data'!$L$72</f>
        <v>0.65100000000000002</v>
      </c>
      <c r="AE15" s="110">
        <f>'Section 11 chart data'!$U$89</f>
        <v>4.4459999999999997</v>
      </c>
      <c r="AF15" s="111">
        <f>'Section 11 chart data'!$V$89</f>
        <v>48.64</v>
      </c>
      <c r="AG15" s="110">
        <f>'Section 11 chart data'!$M$72</f>
        <v>0.25800000000000001</v>
      </c>
      <c r="AH15" s="110">
        <f>'Section 11 chart data'!$W$89</f>
        <v>1.294</v>
      </c>
      <c r="AI15" s="112">
        <f>'Section 11 chart data'!$X$89</f>
        <v>43.97</v>
      </c>
    </row>
    <row r="16" spans="2:35" ht="15" customHeight="1" x14ac:dyDescent="0.2">
      <c r="B16" s="1" t="s">
        <v>100</v>
      </c>
      <c r="C16" s="110">
        <f>'Section 11 chart data'!$C$73</f>
        <v>0</v>
      </c>
      <c r="D16" s="110">
        <f>'Section 11 chart data'!$C$90</f>
        <v>6.1529999999999996</v>
      </c>
      <c r="E16" s="111">
        <f>'Section 11 chart data'!$D$90</f>
        <v>62.27</v>
      </c>
      <c r="F16" s="110">
        <f>'Section 11 chart data'!$D$73</f>
        <v>6.0000000000000001E-3</v>
      </c>
      <c r="G16" s="110">
        <f>'Section 11 chart data'!$E$90</f>
        <v>6.6710000000000003</v>
      </c>
      <c r="H16" s="111">
        <f>'Section 11 chart data'!$F$90</f>
        <v>57.07</v>
      </c>
      <c r="I16" s="110">
        <f>'Section 11 chart data'!$E$73</f>
        <v>0</v>
      </c>
      <c r="J16" s="110">
        <f>'Section 11 chart data'!$G$90</f>
        <v>4.2750000000000004</v>
      </c>
      <c r="K16" s="111">
        <f>'Section 11 chart data'!$H$90</f>
        <v>28.38</v>
      </c>
      <c r="L16" s="110">
        <f>'Section 11 chart data'!$F$73</f>
        <v>0.01</v>
      </c>
      <c r="M16" s="110">
        <f>'Section 11 chart data'!$I$90</f>
        <v>7.5810000000000004</v>
      </c>
      <c r="N16" s="111">
        <f>'Section 11 chart data'!$J$90</f>
        <v>49.45</v>
      </c>
      <c r="O16" s="110">
        <f>'Section 11 chart data'!$G$73</f>
        <v>4.0000000000000001E-3</v>
      </c>
      <c r="P16" s="110">
        <f>'Section 11 chart data'!$K$90</f>
        <v>3.5350000000000001</v>
      </c>
      <c r="Q16" s="111">
        <f>'Section 11 chart data'!$L$90</f>
        <v>28.36</v>
      </c>
      <c r="R16" s="110">
        <f>'Section 11 chart data'!$H$73</f>
        <v>7.0000000000000001E-3</v>
      </c>
      <c r="S16" s="110">
        <f>'Section 11 chart data'!$M$90</f>
        <v>6.4080000000000004</v>
      </c>
      <c r="T16" s="111">
        <f>'Section 11 chart data'!$N$90</f>
        <v>37.090000000000003</v>
      </c>
      <c r="U16" s="110">
        <f>'Section 11 chart data'!$I$73</f>
        <v>3.0000000000000001E-3</v>
      </c>
      <c r="V16" s="110">
        <f>'Section 11 chart data'!$O$90</f>
        <v>8.7710000000000008</v>
      </c>
      <c r="W16" s="111">
        <f>'Section 11 chart data'!$P$90</f>
        <v>34.869999999999997</v>
      </c>
      <c r="X16" s="110">
        <f>'Section 11 chart data'!$J$73</f>
        <v>0.05</v>
      </c>
      <c r="Y16" s="110">
        <f>'Section 11 chart data'!$Q$90</f>
        <v>6.2279999999999998</v>
      </c>
      <c r="Z16" s="111">
        <f>'Section 11 chart data'!$R$90</f>
        <v>18.600000000000001</v>
      </c>
      <c r="AA16" s="110">
        <f>'Section 11 chart data'!$K$73</f>
        <v>3.0000000000000001E-3</v>
      </c>
      <c r="AB16" s="110">
        <f>'Section 11 chart data'!$S$90</f>
        <v>3.3159999999999998</v>
      </c>
      <c r="AC16" s="111">
        <f>'Section 11 chart data'!$T$90</f>
        <v>24.57</v>
      </c>
      <c r="AD16" s="110">
        <f>'Section 11 chart data'!$L$73</f>
        <v>3.7999999999999999E-2</v>
      </c>
      <c r="AE16" s="110">
        <f>'Section 11 chart data'!$U$90</f>
        <v>3.2959999999999998</v>
      </c>
      <c r="AF16" s="111">
        <f>'Section 11 chart data'!$V$90</f>
        <v>29.06</v>
      </c>
      <c r="AG16" s="110">
        <f>'Section 11 chart data'!$M$73</f>
        <v>2E-3</v>
      </c>
      <c r="AH16" s="110">
        <f>'Section 11 chart data'!$W$90</f>
        <v>3.7240000000000002</v>
      </c>
      <c r="AI16" s="112">
        <f>'Section 11 chart data'!$X$90</f>
        <v>48.13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0.60099999999999998</v>
      </c>
      <c r="E17" s="111">
        <f>'Section 11 chart data'!$D$91</f>
        <v>39.29</v>
      </c>
      <c r="F17" s="110">
        <f>'Section 11 chart data'!$D$74</f>
        <v>0</v>
      </c>
      <c r="G17" s="110">
        <f>'Section 11 chart data'!$E$91</f>
        <v>0.65</v>
      </c>
      <c r="H17" s="111">
        <f>'Section 11 chart data'!$F$91</f>
        <v>39.6</v>
      </c>
      <c r="I17" s="110">
        <f>'Section 11 chart data'!$E$74</f>
        <v>0</v>
      </c>
      <c r="J17" s="110">
        <f>'Section 11 chart data'!$G$91</f>
        <v>0.61399999999999999</v>
      </c>
      <c r="K17" s="111">
        <f>'Section 11 chart data'!$H$91</f>
        <v>40.51</v>
      </c>
      <c r="L17" s="110">
        <f>'Section 11 chart data'!$F$74</f>
        <v>0</v>
      </c>
      <c r="M17" s="110">
        <f>'Section 11 chart data'!$I$91</f>
        <v>0.81499999999999995</v>
      </c>
      <c r="N17" s="111">
        <f>'Section 11 chart data'!$J$91</f>
        <v>43.11</v>
      </c>
      <c r="O17" s="110">
        <f>'Section 11 chart data'!$G$74</f>
        <v>0</v>
      </c>
      <c r="P17" s="110">
        <f>'Section 11 chart data'!$K$91</f>
        <v>0.91400000000000003</v>
      </c>
      <c r="Q17" s="111">
        <f>'Section 11 chart data'!$L$91</f>
        <v>28.21</v>
      </c>
      <c r="R17" s="110">
        <f>'Section 11 chart data'!$H$74</f>
        <v>0</v>
      </c>
      <c r="S17" s="110">
        <f>'Section 11 chart data'!$M$91</f>
        <v>1.38</v>
      </c>
      <c r="T17" s="111">
        <f>'Section 11 chart data'!$N$91</f>
        <v>20.21</v>
      </c>
      <c r="U17" s="110">
        <f>'Section 11 chart data'!$I$74</f>
        <v>0</v>
      </c>
      <c r="V17" s="110">
        <f>'Section 11 chart data'!$O$91</f>
        <v>1.4650000000000001</v>
      </c>
      <c r="W17" s="111">
        <f>'Section 11 chart data'!$P$91</f>
        <v>18.899999999999999</v>
      </c>
      <c r="X17" s="110">
        <f>'Section 11 chart data'!$J$74</f>
        <v>0</v>
      </c>
      <c r="Y17" s="110">
        <f>'Section 11 chart data'!$Q$91</f>
        <v>2.5070000000000001</v>
      </c>
      <c r="Z17" s="111">
        <f>'Section 11 chart data'!$R$91</f>
        <v>39.75</v>
      </c>
      <c r="AA17" s="110">
        <f>'Section 11 chart data'!$K$74</f>
        <v>0</v>
      </c>
      <c r="AB17" s="110">
        <f>'Section 11 chart data'!$S$91</f>
        <v>1.39</v>
      </c>
      <c r="AC17" s="111">
        <f>'Section 11 chart data'!$T$91</f>
        <v>17.07</v>
      </c>
      <c r="AD17" s="110">
        <f>'Section 11 chart data'!$L$74</f>
        <v>0</v>
      </c>
      <c r="AE17" s="110">
        <f>'Section 11 chart data'!$U$91</f>
        <v>1.39</v>
      </c>
      <c r="AF17" s="111">
        <f>'Section 11 chart data'!$V$91</f>
        <v>17.07</v>
      </c>
      <c r="AG17" s="110">
        <f>'Section 11 chart data'!$M$74</f>
        <v>0</v>
      </c>
      <c r="AH17" s="110">
        <f>'Section 11 chart data'!$W$91</f>
        <v>3.548</v>
      </c>
      <c r="AI17" s="112">
        <f>'Section 11 chart data'!$X$91</f>
        <v>44.74</v>
      </c>
    </row>
    <row r="18" spans="2:35" ht="15" customHeight="1" x14ac:dyDescent="0.2">
      <c r="B18" s="1" t="s">
        <v>102</v>
      </c>
      <c r="C18" s="110">
        <f>'Section 11 chart data'!$C$75</f>
        <v>1.4E-2</v>
      </c>
      <c r="D18" s="110">
        <f>'Section 11 chart data'!$C$92</f>
        <v>8.6549999999999994</v>
      </c>
      <c r="E18" s="111">
        <f>'Section 11 chart data'!$D$92</f>
        <v>77.77</v>
      </c>
      <c r="F18" s="110">
        <f>'Section 11 chart data'!$D$75</f>
        <v>7.0000000000000001E-3</v>
      </c>
      <c r="G18" s="110">
        <f>'Section 11 chart data'!$E$92</f>
        <v>3.3460000000000001</v>
      </c>
      <c r="H18" s="111">
        <f>'Section 11 chart data'!$F$92</f>
        <v>52.62</v>
      </c>
      <c r="I18" s="110">
        <f>'Section 11 chart data'!$E$75</f>
        <v>2.9000000000000001E-2</v>
      </c>
      <c r="J18" s="110">
        <f>'Section 11 chart data'!$G$92</f>
        <v>0.88200000000000001</v>
      </c>
      <c r="K18" s="111">
        <f>'Section 11 chart data'!$H$92</f>
        <v>58.94</v>
      </c>
      <c r="L18" s="110">
        <f>'Section 11 chart data'!$F$75</f>
        <v>7.0000000000000001E-3</v>
      </c>
      <c r="M18" s="110">
        <f>'Section 11 chart data'!$I$92</f>
        <v>4.1440000000000001</v>
      </c>
      <c r="N18" s="111">
        <f>'Section 11 chart data'!$J$92</f>
        <v>84.57</v>
      </c>
      <c r="O18" s="110">
        <f>'Section 11 chart data'!$G$75</f>
        <v>7.4999999999999997E-2</v>
      </c>
      <c r="P18" s="110">
        <f>'Section 11 chart data'!$K$92</f>
        <v>0.49099999999999999</v>
      </c>
      <c r="Q18" s="111">
        <f>'Section 11 chart data'!$L$92</f>
        <v>57.45</v>
      </c>
      <c r="R18" s="110">
        <f>'Section 11 chart data'!$H$75</f>
        <v>8.9999999999999993E-3</v>
      </c>
      <c r="S18" s="110">
        <f>'Section 11 chart data'!$M$92</f>
        <v>0.877</v>
      </c>
      <c r="T18" s="111">
        <f>'Section 11 chart data'!$N$92</f>
        <v>54.04</v>
      </c>
      <c r="U18" s="110">
        <f>'Section 11 chart data'!$I$75</f>
        <v>3.9E-2</v>
      </c>
      <c r="V18" s="110">
        <f>'Section 11 chart data'!$O$92</f>
        <v>1.7270000000000001</v>
      </c>
      <c r="W18" s="111">
        <f>'Section 11 chart data'!$P$92</f>
        <v>36.700000000000003</v>
      </c>
      <c r="X18" s="110">
        <f>'Section 11 chart data'!$J$75</f>
        <v>7.4999999999999997E-2</v>
      </c>
      <c r="Y18" s="110">
        <f>'Section 11 chart data'!$Q$92</f>
        <v>1.1719999999999999</v>
      </c>
      <c r="Z18" s="111">
        <f>'Section 11 chart data'!$R$92</f>
        <v>47.95</v>
      </c>
      <c r="AA18" s="110">
        <f>'Section 11 chart data'!$K$75</f>
        <v>2.4E-2</v>
      </c>
      <c r="AB18" s="110">
        <f>'Section 11 chart data'!$S$92</f>
        <v>1.4870000000000001</v>
      </c>
      <c r="AC18" s="111">
        <f>'Section 11 chart data'!$T$92</f>
        <v>65.069999999999993</v>
      </c>
      <c r="AD18" s="110">
        <f>'Section 11 chart data'!$L$75</f>
        <v>1.4999999999999999E-2</v>
      </c>
      <c r="AE18" s="110">
        <f>'Section 11 chart data'!$U$92</f>
        <v>2.5169999999999999</v>
      </c>
      <c r="AF18" s="111">
        <f>'Section 11 chart data'!$V$92</f>
        <v>65.73</v>
      </c>
      <c r="AG18" s="110">
        <f>'Section 11 chart data'!$M$75</f>
        <v>7.4999999999999997E-2</v>
      </c>
      <c r="AH18" s="110">
        <f>'Section 11 chart data'!$W$92</f>
        <v>2.097</v>
      </c>
      <c r="AI18" s="112">
        <f>'Section 11 chart data'!$X$92</f>
        <v>59.47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1.1419999999999999</v>
      </c>
      <c r="E19" s="111">
        <f>'Section 11 chart data'!$D$93</f>
        <v>35.04</v>
      </c>
      <c r="F19" s="110">
        <f>'Section 11 chart data'!$D$76</f>
        <v>0</v>
      </c>
      <c r="G19" s="110">
        <f>'Section 11 chart data'!$E$93</f>
        <v>0.98199999999999998</v>
      </c>
      <c r="H19" s="111">
        <f>'Section 11 chart data'!$F$93</f>
        <v>33.119999999999997</v>
      </c>
      <c r="I19" s="110">
        <f>'Section 11 chart data'!$E$76</f>
        <v>0</v>
      </c>
      <c r="J19" s="110">
        <f>'Section 11 chart data'!$G$93</f>
        <v>1.036</v>
      </c>
      <c r="K19" s="111">
        <f>'Section 11 chart data'!$H$93</f>
        <v>31.59</v>
      </c>
      <c r="L19" s="110">
        <f>'Section 11 chart data'!$F$76</f>
        <v>0</v>
      </c>
      <c r="M19" s="110">
        <f>'Section 11 chart data'!$I$93</f>
        <v>3.6760000000000002</v>
      </c>
      <c r="N19" s="111">
        <f>'Section 11 chart data'!$J$93</f>
        <v>71.34</v>
      </c>
      <c r="O19" s="110">
        <f>'Section 11 chart data'!$G$76</f>
        <v>0</v>
      </c>
      <c r="P19" s="110">
        <f>'Section 11 chart data'!$K$93</f>
        <v>1.462</v>
      </c>
      <c r="Q19" s="111">
        <f>'Section 11 chart data'!$L$93</f>
        <v>25.72</v>
      </c>
      <c r="R19" s="110">
        <f>'Section 11 chart data'!$H$76</f>
        <v>0</v>
      </c>
      <c r="S19" s="110">
        <f>'Section 11 chart data'!$M$93</f>
        <v>2.1339999999999999</v>
      </c>
      <c r="T19" s="111">
        <f>'Section 11 chart data'!$N$93</f>
        <v>38.630000000000003</v>
      </c>
      <c r="U19" s="110">
        <f>'Section 11 chart data'!$I$76</f>
        <v>0</v>
      </c>
      <c r="V19" s="110">
        <f>'Section 11 chart data'!$O$93</f>
        <v>4.4610000000000003</v>
      </c>
      <c r="W19" s="111">
        <f>'Section 11 chart data'!$P$93</f>
        <v>52.43</v>
      </c>
      <c r="X19" s="110">
        <f>'Section 11 chart data'!$J$76</f>
        <v>0</v>
      </c>
      <c r="Y19" s="110">
        <f>'Section 11 chart data'!$Q$93</f>
        <v>1.4950000000000001</v>
      </c>
      <c r="Z19" s="111">
        <f>'Section 11 chart data'!$R$93</f>
        <v>34.700000000000003</v>
      </c>
      <c r="AA19" s="110">
        <f>'Section 11 chart data'!$K$76</f>
        <v>0</v>
      </c>
      <c r="AB19" s="110">
        <f>'Section 11 chart data'!$S$93</f>
        <v>4.6189999999999998</v>
      </c>
      <c r="AC19" s="111">
        <f>'Section 11 chart data'!$T$93</f>
        <v>51.88</v>
      </c>
      <c r="AD19" s="110">
        <f>'Section 11 chart data'!$L$76</f>
        <v>0</v>
      </c>
      <c r="AE19" s="110">
        <f>'Section 11 chart data'!$U$93</f>
        <v>0.83399999999999996</v>
      </c>
      <c r="AF19" s="111">
        <f>'Section 11 chart data'!$V$93</f>
        <v>26.26</v>
      </c>
      <c r="AG19" s="110">
        <f>'Section 11 chart data'!$M$76</f>
        <v>0</v>
      </c>
      <c r="AH19" s="110">
        <f>'Section 11 chart data'!$W$93</f>
        <v>2.9470000000000001</v>
      </c>
      <c r="AI19" s="112">
        <f>'Section 11 chart data'!$X$93</f>
        <v>56.57</v>
      </c>
    </row>
    <row r="20" spans="2:35" ht="15" customHeight="1" x14ac:dyDescent="0.2">
      <c r="B20" s="1" t="s">
        <v>104</v>
      </c>
      <c r="C20" s="114">
        <f>'Section 11 chart data'!$C$77</f>
        <v>0.79700000000000004</v>
      </c>
      <c r="D20" s="114">
        <f>'Section 11 chart data'!$C$94</f>
        <v>31.969000000000001</v>
      </c>
      <c r="E20" s="115">
        <f>'Section 11 chart data'!$D$94</f>
        <v>38.270000000000003</v>
      </c>
      <c r="F20" s="114">
        <f>'Section 11 chart data'!$D$77</f>
        <v>0.88200000000000001</v>
      </c>
      <c r="G20" s="114">
        <f>'Section 11 chart data'!$E$94</f>
        <v>28.134</v>
      </c>
      <c r="H20" s="115">
        <f>'Section 11 chart data'!$F$94</f>
        <v>33.22</v>
      </c>
      <c r="I20" s="114">
        <f>'Section 11 chart data'!$E$77</f>
        <v>0.99099999999999999</v>
      </c>
      <c r="J20" s="114">
        <f>'Section 11 chart data'!$G$94</f>
        <v>8.5730000000000004</v>
      </c>
      <c r="K20" s="115">
        <f>'Section 11 chart data'!$H$94</f>
        <v>26.47</v>
      </c>
      <c r="L20" s="114">
        <f>'Section 11 chart data'!$F$77</f>
        <v>0.77400000000000002</v>
      </c>
      <c r="M20" s="114">
        <f>'Section 11 chart data'!$I$94</f>
        <v>6.798</v>
      </c>
      <c r="N20" s="115">
        <f>'Section 11 chart data'!$J$94</f>
        <v>20.420000000000002</v>
      </c>
      <c r="O20" s="114">
        <f>'Section 11 chart data'!$G$77</f>
        <v>1.204</v>
      </c>
      <c r="P20" s="114">
        <f>'Section 11 chart data'!$K$94</f>
        <v>8.9920000000000009</v>
      </c>
      <c r="Q20" s="115">
        <f>'Section 11 chart data'!$L$94</f>
        <v>19.18</v>
      </c>
      <c r="R20" s="114">
        <f>'Section 11 chart data'!$H$77</f>
        <v>1.329</v>
      </c>
      <c r="S20" s="114">
        <f>'Section 11 chart data'!$M$94</f>
        <v>12.5</v>
      </c>
      <c r="T20" s="115">
        <f>'Section 11 chart data'!$N$94</f>
        <v>24.99</v>
      </c>
      <c r="U20" s="114">
        <f>'Section 11 chart data'!$I$77</f>
        <v>4.1500000000000004</v>
      </c>
      <c r="V20" s="114">
        <f>'Section 11 chart data'!$O$94</f>
        <v>15.787000000000001</v>
      </c>
      <c r="W20" s="115">
        <f>'Section 11 chart data'!$P$94</f>
        <v>28.95</v>
      </c>
      <c r="X20" s="114">
        <f>'Section 11 chart data'!$J$77</f>
        <v>1.5229999999999999</v>
      </c>
      <c r="Y20" s="114">
        <f>'Section 11 chart data'!$Q$94</f>
        <v>19.117999999999999</v>
      </c>
      <c r="Z20" s="115">
        <f>'Section 11 chart data'!$R$94</f>
        <v>49.48</v>
      </c>
      <c r="AA20" s="114">
        <f>'Section 11 chart data'!$K$77</f>
        <v>1.925</v>
      </c>
      <c r="AB20" s="114">
        <f>'Section 11 chart data'!$S$94</f>
        <v>10.461</v>
      </c>
      <c r="AC20" s="115">
        <f>'Section 11 chart data'!$T$94</f>
        <v>21.84</v>
      </c>
      <c r="AD20" s="114">
        <f>'Section 11 chart data'!$L$77</f>
        <v>1.7709999999999999</v>
      </c>
      <c r="AE20" s="114">
        <f>'Section 11 chart data'!$U$94</f>
        <v>21.864999999999998</v>
      </c>
      <c r="AF20" s="115">
        <f>'Section 11 chart data'!$V$94</f>
        <v>40.36</v>
      </c>
      <c r="AG20" s="114">
        <f>'Section 11 chart data'!$M$77</f>
        <v>1.623</v>
      </c>
      <c r="AH20" s="114">
        <f>'Section 11 chart data'!$W$94</f>
        <v>14.984999999999999</v>
      </c>
      <c r="AI20" s="116">
        <f>'Section 11 chart data'!$X$94</f>
        <v>33.979999999999997</v>
      </c>
    </row>
    <row r="23" spans="2:35" ht="15" customHeight="1" x14ac:dyDescent="0.2">
      <c r="B23" s="901" t="s">
        <v>77</v>
      </c>
      <c r="C23" s="903" t="s">
        <v>331</v>
      </c>
      <c r="D23" s="904"/>
      <c r="E23" s="906"/>
      <c r="F23" s="903" t="s">
        <v>222</v>
      </c>
      <c r="G23" s="904"/>
      <c r="H23" s="904"/>
    </row>
    <row r="24" spans="2:35" ht="15" customHeight="1" x14ac:dyDescent="0.2">
      <c r="B24" s="901"/>
      <c r="C24" s="637" t="s">
        <v>78</v>
      </c>
      <c r="D24" s="897" t="s">
        <v>79</v>
      </c>
      <c r="E24" s="905"/>
      <c r="F24" s="637" t="s">
        <v>78</v>
      </c>
      <c r="G24" s="897" t="s">
        <v>79</v>
      </c>
      <c r="H24" s="898"/>
    </row>
    <row r="25" spans="2:35" ht="30" customHeight="1" x14ac:dyDescent="0.2">
      <c r="B25" s="902"/>
      <c r="C25" s="899" t="s">
        <v>325</v>
      </c>
      <c r="D25" s="900"/>
      <c r="E25" s="16" t="s">
        <v>82</v>
      </c>
      <c r="F25" s="899" t="s">
        <v>325</v>
      </c>
      <c r="G25" s="900"/>
      <c r="H25" s="17" t="s">
        <v>82</v>
      </c>
    </row>
    <row r="26" spans="2:35" ht="15" customHeight="1" x14ac:dyDescent="0.2">
      <c r="B26" s="152" t="str">
        <f>Index!$B$4</f>
        <v>Solent and South Downs</v>
      </c>
      <c r="C26" s="780"/>
      <c r="D26" s="780"/>
      <c r="E26" s="780"/>
      <c r="F26" s="780"/>
      <c r="G26" s="780"/>
      <c r="H26" s="780"/>
    </row>
    <row r="27" spans="2:35" ht="15" customHeight="1" x14ac:dyDescent="0.2">
      <c r="B27" s="2" t="s">
        <v>105</v>
      </c>
      <c r="C27" s="108">
        <f>$C$9</f>
        <v>7.4480000000000004</v>
      </c>
      <c r="D27" s="108">
        <f>$D$9</f>
        <v>235.62200000000001</v>
      </c>
      <c r="E27" s="119">
        <f>$E$9</f>
        <v>14.74</v>
      </c>
      <c r="F27" s="108">
        <f>$F$9</f>
        <v>4.7160000000000002</v>
      </c>
      <c r="G27" s="108">
        <f>$G$9</f>
        <v>207.261</v>
      </c>
      <c r="H27" s="120">
        <f>$H$9</f>
        <v>14.37</v>
      </c>
    </row>
    <row r="28" spans="2:35" ht="15" customHeight="1" x14ac:dyDescent="0.2">
      <c r="B28" s="1" t="s">
        <v>94</v>
      </c>
      <c r="C28" s="110">
        <f>$C$10</f>
        <v>2.2850000000000001</v>
      </c>
      <c r="D28" s="110">
        <f>$D$10</f>
        <v>21.155999999999999</v>
      </c>
      <c r="E28" s="111">
        <f>$E$10</f>
        <v>24.49</v>
      </c>
      <c r="F28" s="110">
        <f>$F$10</f>
        <v>0.70799999999999996</v>
      </c>
      <c r="G28" s="110">
        <f>$G$10</f>
        <v>52.841999999999999</v>
      </c>
      <c r="H28" s="112">
        <f>$H$10</f>
        <v>36.5</v>
      </c>
    </row>
    <row r="29" spans="2:35" ht="15" customHeight="1" x14ac:dyDescent="0.2">
      <c r="B29" s="1" t="s">
        <v>95</v>
      </c>
      <c r="C29" s="110">
        <f>$C$11</f>
        <v>3.367</v>
      </c>
      <c r="D29" s="110">
        <f>$D$11</f>
        <v>27.584</v>
      </c>
      <c r="E29" s="111">
        <f>$E$11</f>
        <v>39.619999999999997</v>
      </c>
      <c r="F29" s="110">
        <f>$F$11</f>
        <v>2.3180000000000001</v>
      </c>
      <c r="G29" s="110">
        <f>$G$11</f>
        <v>29.608000000000001</v>
      </c>
      <c r="H29" s="112">
        <f>$H$11</f>
        <v>32.24</v>
      </c>
    </row>
    <row r="30" spans="2:35" ht="15" customHeight="1" x14ac:dyDescent="0.2">
      <c r="B30" s="1" t="s">
        <v>96</v>
      </c>
      <c r="C30" s="110">
        <f>$C$12</f>
        <v>2.3E-2</v>
      </c>
      <c r="D30" s="110">
        <f>$D$12</f>
        <v>8.3330000000000002</v>
      </c>
      <c r="E30" s="111">
        <f>$E$12</f>
        <v>50.93</v>
      </c>
      <c r="F30" s="110">
        <f>$F$12</f>
        <v>1.9E-2</v>
      </c>
      <c r="G30" s="110">
        <f>$G$12</f>
        <v>8.8740000000000006</v>
      </c>
      <c r="H30" s="112">
        <f>$H$12</f>
        <v>48.42</v>
      </c>
    </row>
    <row r="31" spans="2:35" ht="15" customHeight="1" x14ac:dyDescent="0.2">
      <c r="B31" s="1" t="s">
        <v>97</v>
      </c>
      <c r="C31" s="110">
        <f>$C$13</f>
        <v>0.21</v>
      </c>
      <c r="D31" s="110">
        <f>$D$13</f>
        <v>88.299000000000007</v>
      </c>
      <c r="E31" s="111">
        <f>$E$13</f>
        <v>24.73</v>
      </c>
      <c r="F31" s="110">
        <f>$F$13</f>
        <v>0.30599999999999999</v>
      </c>
      <c r="G31" s="110">
        <f>$G$13</f>
        <v>41.03</v>
      </c>
      <c r="H31" s="112">
        <f>$H$13</f>
        <v>23.6</v>
      </c>
    </row>
    <row r="32" spans="2:35" ht="15" customHeight="1" x14ac:dyDescent="0.2">
      <c r="B32" s="1" t="s">
        <v>98</v>
      </c>
      <c r="C32" s="110">
        <f>$C$14</f>
        <v>0.52</v>
      </c>
      <c r="D32" s="110">
        <f>$D$14</f>
        <v>37.509</v>
      </c>
      <c r="E32" s="111">
        <f>$E$14</f>
        <v>31.67</v>
      </c>
      <c r="F32" s="110">
        <f>$F$14</f>
        <v>0.34100000000000003</v>
      </c>
      <c r="G32" s="110">
        <f>$G$14</f>
        <v>31.998999999999999</v>
      </c>
      <c r="H32" s="112">
        <f>$H$14</f>
        <v>25.44</v>
      </c>
    </row>
    <row r="33" spans="2:8" ht="15" customHeight="1" x14ac:dyDescent="0.2">
      <c r="B33" s="1" t="s">
        <v>99</v>
      </c>
      <c r="C33" s="110">
        <f>$C$15</f>
        <v>0.23200000000000001</v>
      </c>
      <c r="D33" s="110">
        <f>$D$15</f>
        <v>2.754</v>
      </c>
      <c r="E33" s="111">
        <f>$E$15</f>
        <v>36.61</v>
      </c>
      <c r="F33" s="110">
        <f>$F$15</f>
        <v>0.128</v>
      </c>
      <c r="G33" s="110">
        <f>$G$15</f>
        <v>2.5470000000000002</v>
      </c>
      <c r="H33" s="112">
        <f>$H$15</f>
        <v>32.76</v>
      </c>
    </row>
    <row r="34" spans="2:8" ht="15" customHeight="1" x14ac:dyDescent="0.2">
      <c r="B34" s="1" t="s">
        <v>100</v>
      </c>
      <c r="C34" s="110">
        <f>$C$16</f>
        <v>0</v>
      </c>
      <c r="D34" s="110">
        <f>$D$16</f>
        <v>6.1529999999999996</v>
      </c>
      <c r="E34" s="111">
        <f>$E$16</f>
        <v>62.27</v>
      </c>
      <c r="F34" s="110">
        <f>$F$16</f>
        <v>6.0000000000000001E-3</v>
      </c>
      <c r="G34" s="110">
        <f>$G$16</f>
        <v>6.6710000000000003</v>
      </c>
      <c r="H34" s="112">
        <f>$H$16</f>
        <v>57.07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0.60099999999999998</v>
      </c>
      <c r="E35" s="111">
        <f>$E$17</f>
        <v>39.29</v>
      </c>
      <c r="F35" s="110">
        <f>$F$17</f>
        <v>0</v>
      </c>
      <c r="G35" s="110">
        <f>$G$17</f>
        <v>0.65</v>
      </c>
      <c r="H35" s="112">
        <f>$H$17</f>
        <v>39.6</v>
      </c>
    </row>
    <row r="36" spans="2:8" ht="15" customHeight="1" x14ac:dyDescent="0.2">
      <c r="B36" s="1" t="s">
        <v>102</v>
      </c>
      <c r="C36" s="110">
        <f>$C$18</f>
        <v>1.4E-2</v>
      </c>
      <c r="D36" s="110">
        <f>$D$18</f>
        <v>8.6549999999999994</v>
      </c>
      <c r="E36" s="111">
        <f>$E$18</f>
        <v>77.77</v>
      </c>
      <c r="F36" s="110">
        <f>$F$18</f>
        <v>7.0000000000000001E-3</v>
      </c>
      <c r="G36" s="110">
        <f>$G$18</f>
        <v>3.3460000000000001</v>
      </c>
      <c r="H36" s="112">
        <f>$H$18</f>
        <v>52.62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1.1419999999999999</v>
      </c>
      <c r="E37" s="111">
        <f>$E$19</f>
        <v>35.04</v>
      </c>
      <c r="F37" s="110">
        <f>$F$19</f>
        <v>0</v>
      </c>
      <c r="G37" s="110">
        <f>$G$19</f>
        <v>0.98199999999999998</v>
      </c>
      <c r="H37" s="112">
        <f>$H$19</f>
        <v>33.119999999999997</v>
      </c>
    </row>
    <row r="38" spans="2:8" ht="15" customHeight="1" x14ac:dyDescent="0.2">
      <c r="B38" s="1" t="s">
        <v>104</v>
      </c>
      <c r="C38" s="114">
        <f>$C$20</f>
        <v>0.79700000000000004</v>
      </c>
      <c r="D38" s="114">
        <f>$D$20</f>
        <v>31.969000000000001</v>
      </c>
      <c r="E38" s="115">
        <f>$E$20</f>
        <v>38.270000000000003</v>
      </c>
      <c r="F38" s="114">
        <f>$F$20</f>
        <v>0.88200000000000001</v>
      </c>
      <c r="G38" s="114">
        <f>$G$20</f>
        <v>28.134</v>
      </c>
      <c r="H38" s="116">
        <f>$H$20</f>
        <v>33.22</v>
      </c>
    </row>
    <row r="41" spans="2:8" ht="15" customHeight="1" x14ac:dyDescent="0.2">
      <c r="B41" s="901" t="s">
        <v>77</v>
      </c>
      <c r="C41" s="903" t="s">
        <v>225</v>
      </c>
      <c r="D41" s="904"/>
      <c r="E41" s="906"/>
      <c r="F41" s="903" t="s">
        <v>226</v>
      </c>
      <c r="G41" s="904"/>
      <c r="H41" s="904"/>
    </row>
    <row r="42" spans="2:8" ht="15" customHeight="1" x14ac:dyDescent="0.2">
      <c r="B42" s="901"/>
      <c r="C42" s="637" t="s">
        <v>78</v>
      </c>
      <c r="D42" s="897" t="s">
        <v>79</v>
      </c>
      <c r="E42" s="905"/>
      <c r="F42" s="637" t="s">
        <v>78</v>
      </c>
      <c r="G42" s="897" t="s">
        <v>79</v>
      </c>
      <c r="H42" s="898"/>
    </row>
    <row r="43" spans="2:8" ht="30" customHeight="1" x14ac:dyDescent="0.2">
      <c r="B43" s="902"/>
      <c r="C43" s="899" t="s">
        <v>325</v>
      </c>
      <c r="D43" s="900"/>
      <c r="E43" s="16" t="s">
        <v>82</v>
      </c>
      <c r="F43" s="899" t="s">
        <v>325</v>
      </c>
      <c r="G43" s="900"/>
      <c r="H43" s="17" t="s">
        <v>82</v>
      </c>
    </row>
    <row r="44" spans="2:8" ht="15" customHeight="1" x14ac:dyDescent="0.2">
      <c r="B44" s="152" t="str">
        <f>Index!$B$4</f>
        <v>Solent and South Downs</v>
      </c>
      <c r="C44" s="780"/>
      <c r="D44" s="780"/>
      <c r="E44" s="780"/>
      <c r="F44" s="780"/>
      <c r="G44" s="780"/>
      <c r="H44" s="780"/>
    </row>
    <row r="45" spans="2:8" ht="15" customHeight="1" x14ac:dyDescent="0.2">
      <c r="B45" s="2" t="s">
        <v>105</v>
      </c>
      <c r="C45" s="108">
        <f>$I$9</f>
        <v>8.7769999999999992</v>
      </c>
      <c r="D45" s="108">
        <f>$J$9</f>
        <v>102.551</v>
      </c>
      <c r="E45" s="119">
        <f>$K$9</f>
        <v>16.04</v>
      </c>
      <c r="F45" s="108">
        <f>$L$9</f>
        <v>15.696</v>
      </c>
      <c r="G45" s="108">
        <f>$M$9</f>
        <v>69.957999999999998</v>
      </c>
      <c r="H45" s="120">
        <f>$N$9</f>
        <v>14.4</v>
      </c>
    </row>
    <row r="46" spans="2:8" ht="15" customHeight="1" x14ac:dyDescent="0.2">
      <c r="B46" s="1" t="s">
        <v>94</v>
      </c>
      <c r="C46" s="110">
        <f>$I$10</f>
        <v>1.734</v>
      </c>
      <c r="D46" s="110">
        <f>$J$10</f>
        <v>27.209</v>
      </c>
      <c r="E46" s="111">
        <f>$K$10</f>
        <v>29.09</v>
      </c>
      <c r="F46" s="110">
        <f>$L$10</f>
        <v>1.716</v>
      </c>
      <c r="G46" s="110">
        <f>$M$10</f>
        <v>19.402000000000001</v>
      </c>
      <c r="H46" s="112">
        <f>$N$10</f>
        <v>33.65</v>
      </c>
    </row>
    <row r="47" spans="2:8" ht="15" customHeight="1" x14ac:dyDescent="0.2">
      <c r="B47" s="1" t="s">
        <v>95</v>
      </c>
      <c r="C47" s="110">
        <f>$I$11</f>
        <v>5.0229999999999997</v>
      </c>
      <c r="D47" s="110">
        <f>$J$11</f>
        <v>23.632000000000001</v>
      </c>
      <c r="E47" s="111">
        <f>$K$11</f>
        <v>36.83</v>
      </c>
      <c r="F47" s="110">
        <f>$L$11</f>
        <v>12.391999999999999</v>
      </c>
      <c r="G47" s="110">
        <f>$M$11</f>
        <v>10.99</v>
      </c>
      <c r="H47" s="112">
        <f>$N$11</f>
        <v>22.47</v>
      </c>
    </row>
    <row r="48" spans="2:8" ht="15" customHeight="1" x14ac:dyDescent="0.2">
      <c r="B48" s="1" t="s">
        <v>96</v>
      </c>
      <c r="C48" s="110">
        <f>$I$12</f>
        <v>3.5000000000000003E-2</v>
      </c>
      <c r="D48" s="110">
        <f>$J$12</f>
        <v>2.3969999999999998</v>
      </c>
      <c r="E48" s="111">
        <f>$K$12</f>
        <v>38.909999999999997</v>
      </c>
      <c r="F48" s="110">
        <f>$L$12</f>
        <v>5.8999999999999997E-2</v>
      </c>
      <c r="G48" s="110">
        <f>$M$12</f>
        <v>1.331</v>
      </c>
      <c r="H48" s="112">
        <f>$N$12</f>
        <v>33</v>
      </c>
    </row>
    <row r="49" spans="2:8" ht="15" customHeight="1" x14ac:dyDescent="0.2">
      <c r="B49" s="1" t="s">
        <v>97</v>
      </c>
      <c r="C49" s="110">
        <f>$I$13</f>
        <v>0.20200000000000001</v>
      </c>
      <c r="D49" s="110">
        <f>$J$13</f>
        <v>13.667</v>
      </c>
      <c r="E49" s="111">
        <f>$K$13</f>
        <v>23.32</v>
      </c>
      <c r="F49" s="110">
        <f>$L$13</f>
        <v>0.246</v>
      </c>
      <c r="G49" s="110">
        <f>$M$13</f>
        <v>7.8659999999999997</v>
      </c>
      <c r="H49" s="112">
        <f>$N$13</f>
        <v>22.7</v>
      </c>
    </row>
    <row r="50" spans="2:8" ht="15" customHeight="1" x14ac:dyDescent="0.2">
      <c r="B50" s="1" t="s">
        <v>98</v>
      </c>
      <c r="C50" s="110">
        <f>$I$14</f>
        <v>0.40600000000000003</v>
      </c>
      <c r="D50" s="110">
        <f>$J$14</f>
        <v>17.812999999999999</v>
      </c>
      <c r="E50" s="111">
        <f>$K$14</f>
        <v>41.14</v>
      </c>
      <c r="F50" s="110">
        <f>$L$14</f>
        <v>0.36599999999999999</v>
      </c>
      <c r="G50" s="110">
        <f>$M$14</f>
        <v>5.1459999999999999</v>
      </c>
      <c r="H50" s="112">
        <f>$N$14</f>
        <v>24.93</v>
      </c>
    </row>
    <row r="51" spans="2:8" ht="15" customHeight="1" x14ac:dyDescent="0.2">
      <c r="B51" s="1" t="s">
        <v>99</v>
      </c>
      <c r="C51" s="110">
        <f>$I$15</f>
        <v>0.35599999999999998</v>
      </c>
      <c r="D51" s="110">
        <f>$J$15</f>
        <v>2.4900000000000002</v>
      </c>
      <c r="E51" s="111">
        <f>$K$15</f>
        <v>33.17</v>
      </c>
      <c r="F51" s="110">
        <f>$L$15</f>
        <v>0.127</v>
      </c>
      <c r="G51" s="110">
        <f>$M$15</f>
        <v>2.6030000000000002</v>
      </c>
      <c r="H51" s="112">
        <f>$N$15</f>
        <v>32.11</v>
      </c>
    </row>
    <row r="52" spans="2:8" ht="15" customHeight="1" x14ac:dyDescent="0.2">
      <c r="B52" s="1" t="s">
        <v>100</v>
      </c>
      <c r="C52" s="110">
        <f>$I$16</f>
        <v>0</v>
      </c>
      <c r="D52" s="110">
        <f>$J$16</f>
        <v>4.2750000000000004</v>
      </c>
      <c r="E52" s="111">
        <f>$K$16</f>
        <v>28.38</v>
      </c>
      <c r="F52" s="110">
        <f>$L$16</f>
        <v>0.01</v>
      </c>
      <c r="G52" s="110">
        <f>$M$16</f>
        <v>7.5810000000000004</v>
      </c>
      <c r="H52" s="112">
        <f>$N$16</f>
        <v>49.45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0.61399999999999999</v>
      </c>
      <c r="E53" s="111">
        <f>$K$17</f>
        <v>40.51</v>
      </c>
      <c r="F53" s="110">
        <f>$L$17</f>
        <v>0</v>
      </c>
      <c r="G53" s="110">
        <f>$M$17</f>
        <v>0.81499999999999995</v>
      </c>
      <c r="H53" s="112">
        <f>$N$17</f>
        <v>43.11</v>
      </c>
    </row>
    <row r="54" spans="2:8" ht="15" customHeight="1" x14ac:dyDescent="0.2">
      <c r="B54" s="1" t="s">
        <v>102</v>
      </c>
      <c r="C54" s="110">
        <f>$I$18</f>
        <v>2.9000000000000001E-2</v>
      </c>
      <c r="D54" s="110">
        <f>$J$18</f>
        <v>0.88200000000000001</v>
      </c>
      <c r="E54" s="111">
        <f>$K$18</f>
        <v>58.94</v>
      </c>
      <c r="F54" s="110">
        <f>$L$18</f>
        <v>7.0000000000000001E-3</v>
      </c>
      <c r="G54" s="110">
        <f>$M$18</f>
        <v>4.1440000000000001</v>
      </c>
      <c r="H54" s="112">
        <f>$N$18</f>
        <v>84.57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1.036</v>
      </c>
      <c r="E55" s="111">
        <f>$K$19</f>
        <v>31.59</v>
      </c>
      <c r="F55" s="110">
        <f>$L$19</f>
        <v>0</v>
      </c>
      <c r="G55" s="110">
        <f>$M$19</f>
        <v>3.6760000000000002</v>
      </c>
      <c r="H55" s="112">
        <f>$N$19</f>
        <v>71.34</v>
      </c>
    </row>
    <row r="56" spans="2:8" ht="15" customHeight="1" x14ac:dyDescent="0.2">
      <c r="B56" s="1" t="s">
        <v>104</v>
      </c>
      <c r="C56" s="114">
        <f>$I$20</f>
        <v>0.99099999999999999</v>
      </c>
      <c r="D56" s="114">
        <f>$J$20</f>
        <v>8.5730000000000004</v>
      </c>
      <c r="E56" s="115">
        <f>$K$20</f>
        <v>26.47</v>
      </c>
      <c r="F56" s="114">
        <f>$L$20</f>
        <v>0.77400000000000002</v>
      </c>
      <c r="G56" s="114">
        <f>$M$20</f>
        <v>6.798</v>
      </c>
      <c r="H56" s="116">
        <f>$N$20</f>
        <v>20.420000000000002</v>
      </c>
    </row>
    <row r="59" spans="2:8" ht="15" customHeight="1" x14ac:dyDescent="0.2">
      <c r="B59" s="901" t="s">
        <v>77</v>
      </c>
      <c r="C59" s="903" t="s">
        <v>227</v>
      </c>
      <c r="D59" s="904"/>
      <c r="E59" s="906"/>
      <c r="F59" s="903" t="s">
        <v>228</v>
      </c>
      <c r="G59" s="904"/>
      <c r="H59" s="904"/>
    </row>
    <row r="60" spans="2:8" ht="15" customHeight="1" x14ac:dyDescent="0.2">
      <c r="B60" s="901"/>
      <c r="C60" s="637" t="s">
        <v>78</v>
      </c>
      <c r="D60" s="897" t="s">
        <v>79</v>
      </c>
      <c r="E60" s="905"/>
      <c r="F60" s="637" t="s">
        <v>78</v>
      </c>
      <c r="G60" s="897" t="s">
        <v>79</v>
      </c>
      <c r="H60" s="898"/>
    </row>
    <row r="61" spans="2:8" ht="30" customHeight="1" x14ac:dyDescent="0.2">
      <c r="B61" s="902"/>
      <c r="C61" s="899" t="s">
        <v>325</v>
      </c>
      <c r="D61" s="900"/>
      <c r="E61" s="16" t="s">
        <v>82</v>
      </c>
      <c r="F61" s="899" t="s">
        <v>325</v>
      </c>
      <c r="G61" s="900"/>
      <c r="H61" s="17" t="s">
        <v>82</v>
      </c>
    </row>
    <row r="62" spans="2:8" ht="15" customHeight="1" x14ac:dyDescent="0.2">
      <c r="B62" s="152" t="str">
        <f>Index!$B$4</f>
        <v>Solent and South Downs</v>
      </c>
      <c r="C62" s="780"/>
      <c r="D62" s="780"/>
      <c r="E62" s="780"/>
      <c r="F62" s="780"/>
      <c r="G62" s="780"/>
      <c r="H62" s="780"/>
    </row>
    <row r="63" spans="2:8" ht="15" customHeight="1" x14ac:dyDescent="0.2">
      <c r="B63" s="2" t="s">
        <v>105</v>
      </c>
      <c r="C63" s="108">
        <f>$O$9</f>
        <v>17.774999999999999</v>
      </c>
      <c r="D63" s="108">
        <f>$P$9</f>
        <v>88.838999999999999</v>
      </c>
      <c r="E63" s="119">
        <f>$Q$9</f>
        <v>19.899999999999999</v>
      </c>
      <c r="F63" s="108">
        <f>$R$9</f>
        <v>46.031999999999996</v>
      </c>
      <c r="G63" s="108">
        <f>$S$9</f>
        <v>91.116</v>
      </c>
      <c r="H63" s="120">
        <f>$T$9</f>
        <v>17.39</v>
      </c>
    </row>
    <row r="64" spans="2:8" ht="15" customHeight="1" x14ac:dyDescent="0.2">
      <c r="B64" s="1" t="s">
        <v>94</v>
      </c>
      <c r="C64" s="110">
        <f>$O$10</f>
        <v>3.2250000000000001</v>
      </c>
      <c r="D64" s="110">
        <f>$P$10</f>
        <v>9.84</v>
      </c>
      <c r="E64" s="111">
        <f>$Q$10</f>
        <v>19.690000000000001</v>
      </c>
      <c r="F64" s="110">
        <f>$R$10</f>
        <v>6.6050000000000004</v>
      </c>
      <c r="G64" s="110">
        <f>$S$10</f>
        <v>9.1639999999999997</v>
      </c>
      <c r="H64" s="112">
        <f>$T$10</f>
        <v>19</v>
      </c>
    </row>
    <row r="65" spans="2:8" ht="15" customHeight="1" x14ac:dyDescent="0.2">
      <c r="B65" s="1" t="s">
        <v>95</v>
      </c>
      <c r="C65" s="110">
        <f>$O$11</f>
        <v>12.117000000000001</v>
      </c>
      <c r="D65" s="110">
        <f>$P$11</f>
        <v>31.609000000000002</v>
      </c>
      <c r="E65" s="111">
        <f>$Q$11</f>
        <v>47.01</v>
      </c>
      <c r="F65" s="110">
        <f>$R$11</f>
        <v>36.473999999999997</v>
      </c>
      <c r="G65" s="110">
        <f>$S$11</f>
        <v>31.338999999999999</v>
      </c>
      <c r="H65" s="112">
        <f>$T$11</f>
        <v>45.53</v>
      </c>
    </row>
    <row r="66" spans="2:8" ht="15" customHeight="1" x14ac:dyDescent="0.2">
      <c r="B66" s="1" t="s">
        <v>96</v>
      </c>
      <c r="C66" s="110">
        <f>$O$12</f>
        <v>7.6999999999999999E-2</v>
      </c>
      <c r="D66" s="110">
        <f>$P$12</f>
        <v>1.4330000000000001</v>
      </c>
      <c r="E66" s="111">
        <f>$Q$12</f>
        <v>32.29</v>
      </c>
      <c r="F66" s="110">
        <f>$R$12</f>
        <v>0.127</v>
      </c>
      <c r="G66" s="110">
        <f>$S$12</f>
        <v>1.732</v>
      </c>
      <c r="H66" s="112">
        <f>$T$12</f>
        <v>36.69</v>
      </c>
    </row>
    <row r="67" spans="2:8" ht="15" customHeight="1" x14ac:dyDescent="0.2">
      <c r="B67" s="1" t="s">
        <v>97</v>
      </c>
      <c r="C67" s="110">
        <f>$O$13</f>
        <v>0.313</v>
      </c>
      <c r="D67" s="110">
        <f>$P$13</f>
        <v>19.193000000000001</v>
      </c>
      <c r="E67" s="111">
        <f>$Q$13</f>
        <v>40.93</v>
      </c>
      <c r="F67" s="110">
        <f>$R$13</f>
        <v>0.50800000000000001</v>
      </c>
      <c r="G67" s="110">
        <f>$S$13</f>
        <v>13.43</v>
      </c>
      <c r="H67" s="112">
        <f>$T$13</f>
        <v>20.49</v>
      </c>
    </row>
    <row r="68" spans="2:8" ht="15" customHeight="1" x14ac:dyDescent="0.2">
      <c r="B68" s="1" t="s">
        <v>98</v>
      </c>
      <c r="C68" s="110">
        <f>$O$14</f>
        <v>0.54500000000000004</v>
      </c>
      <c r="D68" s="110">
        <f>$P$14</f>
        <v>8.7449999999999992</v>
      </c>
      <c r="E68" s="111">
        <f>$Q$14</f>
        <v>37.36</v>
      </c>
      <c r="F68" s="110">
        <f>$R$14</f>
        <v>0.67500000000000004</v>
      </c>
      <c r="G68" s="110">
        <f>$S$14</f>
        <v>9.5809999999999995</v>
      </c>
      <c r="H68" s="112">
        <f>$T$14</f>
        <v>21.78</v>
      </c>
    </row>
    <row r="69" spans="2:8" ht="15" customHeight="1" x14ac:dyDescent="0.2">
      <c r="B69" s="1" t="s">
        <v>99</v>
      </c>
      <c r="C69" s="110">
        <f>$O$15</f>
        <v>0.215</v>
      </c>
      <c r="D69" s="110">
        <f>$P$15</f>
        <v>2.6429999999999998</v>
      </c>
      <c r="E69" s="111">
        <f>$Q$15</f>
        <v>31.2</v>
      </c>
      <c r="F69" s="110">
        <f>$R$15</f>
        <v>0.29799999999999999</v>
      </c>
      <c r="G69" s="110">
        <f>$S$15</f>
        <v>2.5979999999999999</v>
      </c>
      <c r="H69" s="112">
        <f>$T$15</f>
        <v>30.77</v>
      </c>
    </row>
    <row r="70" spans="2:8" ht="15" customHeight="1" x14ac:dyDescent="0.2">
      <c r="B70" s="1" t="s">
        <v>100</v>
      </c>
      <c r="C70" s="110">
        <f>$O$16</f>
        <v>4.0000000000000001E-3</v>
      </c>
      <c r="D70" s="110">
        <f>$P$16</f>
        <v>3.5350000000000001</v>
      </c>
      <c r="E70" s="111">
        <f>$Q$16</f>
        <v>28.36</v>
      </c>
      <c r="F70" s="110">
        <f>$R$16</f>
        <v>7.0000000000000001E-3</v>
      </c>
      <c r="G70" s="110">
        <f>$S$16</f>
        <v>6.4080000000000004</v>
      </c>
      <c r="H70" s="112">
        <f>$T$16</f>
        <v>37.090000000000003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0.91400000000000003</v>
      </c>
      <c r="E71" s="111">
        <f>$Q$17</f>
        <v>28.21</v>
      </c>
      <c r="F71" s="110">
        <f>$R$17</f>
        <v>0</v>
      </c>
      <c r="G71" s="110">
        <f>$S$17</f>
        <v>1.38</v>
      </c>
      <c r="H71" s="112">
        <f>$T$17</f>
        <v>20.21</v>
      </c>
    </row>
    <row r="72" spans="2:8" ht="15" customHeight="1" x14ac:dyDescent="0.2">
      <c r="B72" s="1" t="s">
        <v>102</v>
      </c>
      <c r="C72" s="110">
        <f>$O$18</f>
        <v>7.4999999999999997E-2</v>
      </c>
      <c r="D72" s="110">
        <f>$P$18</f>
        <v>0.49099999999999999</v>
      </c>
      <c r="E72" s="111">
        <f>$Q$18</f>
        <v>57.45</v>
      </c>
      <c r="F72" s="110">
        <f>$R$18</f>
        <v>8.9999999999999993E-3</v>
      </c>
      <c r="G72" s="110">
        <f>$S$18</f>
        <v>0.877</v>
      </c>
      <c r="H72" s="112">
        <f>$T$18</f>
        <v>54.04</v>
      </c>
    </row>
    <row r="73" spans="2:8" ht="15" customHeight="1" x14ac:dyDescent="0.2">
      <c r="B73" s="1" t="s">
        <v>103</v>
      </c>
      <c r="C73" s="110">
        <f>$O$19</f>
        <v>0</v>
      </c>
      <c r="D73" s="110">
        <f>$P$19</f>
        <v>1.462</v>
      </c>
      <c r="E73" s="111">
        <f>$Q$19</f>
        <v>25.72</v>
      </c>
      <c r="F73" s="110">
        <f>$R$19</f>
        <v>0</v>
      </c>
      <c r="G73" s="110">
        <f>$S$19</f>
        <v>2.1339999999999999</v>
      </c>
      <c r="H73" s="112">
        <f>$T$19</f>
        <v>38.630000000000003</v>
      </c>
    </row>
    <row r="74" spans="2:8" ht="15" customHeight="1" x14ac:dyDescent="0.2">
      <c r="B74" s="1" t="s">
        <v>104</v>
      </c>
      <c r="C74" s="114">
        <f>$O$20</f>
        <v>1.204</v>
      </c>
      <c r="D74" s="114">
        <f>$P$20</f>
        <v>8.9920000000000009</v>
      </c>
      <c r="E74" s="115">
        <f>$Q$20</f>
        <v>19.18</v>
      </c>
      <c r="F74" s="114">
        <f>$R$20</f>
        <v>1.329</v>
      </c>
      <c r="G74" s="114">
        <f>$S$20</f>
        <v>12.5</v>
      </c>
      <c r="H74" s="116">
        <f>$T$20</f>
        <v>24.99</v>
      </c>
    </row>
    <row r="77" spans="2:8" ht="15" customHeight="1" x14ac:dyDescent="0.2">
      <c r="B77" s="901" t="s">
        <v>77</v>
      </c>
      <c r="C77" s="903" t="s">
        <v>332</v>
      </c>
      <c r="D77" s="904"/>
      <c r="E77" s="906"/>
      <c r="F77" s="903" t="s">
        <v>333</v>
      </c>
      <c r="G77" s="904"/>
      <c r="H77" s="904"/>
    </row>
    <row r="78" spans="2:8" ht="15" customHeight="1" x14ac:dyDescent="0.2">
      <c r="B78" s="901"/>
      <c r="C78" s="637" t="s">
        <v>78</v>
      </c>
      <c r="D78" s="897" t="s">
        <v>79</v>
      </c>
      <c r="E78" s="905"/>
      <c r="F78" s="637" t="s">
        <v>78</v>
      </c>
      <c r="G78" s="897" t="s">
        <v>79</v>
      </c>
      <c r="H78" s="898"/>
    </row>
    <row r="79" spans="2:8" ht="30" customHeight="1" x14ac:dyDescent="0.2">
      <c r="B79" s="902"/>
      <c r="C79" s="899" t="s">
        <v>325</v>
      </c>
      <c r="D79" s="900"/>
      <c r="E79" s="16" t="s">
        <v>82</v>
      </c>
      <c r="F79" s="899" t="s">
        <v>325</v>
      </c>
      <c r="G79" s="900"/>
      <c r="H79" s="17" t="s">
        <v>82</v>
      </c>
    </row>
    <row r="80" spans="2:8" ht="15" customHeight="1" x14ac:dyDescent="0.2">
      <c r="B80" s="152" t="str">
        <f>Index!$B$4</f>
        <v>Solent and South Downs</v>
      </c>
      <c r="C80" s="780"/>
      <c r="D80" s="780"/>
      <c r="E80" s="780"/>
      <c r="F80" s="780"/>
      <c r="G80" s="780"/>
      <c r="H80" s="780"/>
    </row>
    <row r="81" spans="2:8" ht="15" customHeight="1" x14ac:dyDescent="0.2">
      <c r="B81" s="2" t="s">
        <v>105</v>
      </c>
      <c r="C81" s="108">
        <f>$U$9</f>
        <v>43.795000000000002</v>
      </c>
      <c r="D81" s="108">
        <f>$V$9</f>
        <v>117.491</v>
      </c>
      <c r="E81" s="119">
        <f>$W$9</f>
        <v>14.35</v>
      </c>
      <c r="F81" s="108">
        <f>$X$9</f>
        <v>33.500999999999998</v>
      </c>
      <c r="G81" s="108">
        <f>$Y$9</f>
        <v>88.691000000000003</v>
      </c>
      <c r="H81" s="120">
        <f>$Z$9</f>
        <v>14.21</v>
      </c>
    </row>
    <row r="82" spans="2:8" ht="15" customHeight="1" x14ac:dyDescent="0.2">
      <c r="B82" s="1" t="s">
        <v>94</v>
      </c>
      <c r="C82" s="110">
        <f>$U$10</f>
        <v>16.88</v>
      </c>
      <c r="D82" s="110">
        <f>$V$10</f>
        <v>11.959</v>
      </c>
      <c r="E82" s="111">
        <f>$W$10</f>
        <v>23.47</v>
      </c>
      <c r="F82" s="110">
        <f>$X$10</f>
        <v>11.564</v>
      </c>
      <c r="G82" s="110">
        <f>$Y$10</f>
        <v>15.101000000000001</v>
      </c>
      <c r="H82" s="112">
        <f>$Z$10</f>
        <v>40.700000000000003</v>
      </c>
    </row>
    <row r="83" spans="2:8" ht="15" customHeight="1" x14ac:dyDescent="0.2">
      <c r="B83" s="1" t="s">
        <v>95</v>
      </c>
      <c r="C83" s="110">
        <f>$U$11</f>
        <v>19.335999999999999</v>
      </c>
      <c r="D83" s="110">
        <f>$V$11</f>
        <v>13.164</v>
      </c>
      <c r="E83" s="111">
        <f>$W$11</f>
        <v>31.92</v>
      </c>
      <c r="F83" s="110">
        <f>$X$11</f>
        <v>17.995000000000001</v>
      </c>
      <c r="G83" s="110">
        <f>$Y$11</f>
        <v>10.24</v>
      </c>
      <c r="H83" s="112">
        <f>$Z$11</f>
        <v>28.86</v>
      </c>
    </row>
    <row r="84" spans="2:8" ht="15" customHeight="1" x14ac:dyDescent="0.2">
      <c r="B84" s="1" t="s">
        <v>96</v>
      </c>
      <c r="C84" s="110">
        <f>$U$12</f>
        <v>0.372</v>
      </c>
      <c r="D84" s="110">
        <f>$V$12</f>
        <v>2.468</v>
      </c>
      <c r="E84" s="111">
        <f>$W$12</f>
        <v>31.27</v>
      </c>
      <c r="F84" s="110">
        <f>$X$12</f>
        <v>0.29499999999999998</v>
      </c>
      <c r="G84" s="110">
        <f>$Y$12</f>
        <v>3.488</v>
      </c>
      <c r="H84" s="112">
        <f>$Z$12</f>
        <v>26.07</v>
      </c>
    </row>
    <row r="85" spans="2:8" ht="15" customHeight="1" x14ac:dyDescent="0.2">
      <c r="B85" s="1" t="s">
        <v>97</v>
      </c>
      <c r="C85" s="110">
        <f>$U$13</f>
        <v>1.59</v>
      </c>
      <c r="D85" s="110">
        <f>$V$13</f>
        <v>16.396000000000001</v>
      </c>
      <c r="E85" s="111">
        <f>$W$13</f>
        <v>17.829999999999998</v>
      </c>
      <c r="F85" s="110">
        <f>$X$13</f>
        <v>0.90300000000000002</v>
      </c>
      <c r="G85" s="110">
        <f>$Y$13</f>
        <v>17.666</v>
      </c>
      <c r="H85" s="112">
        <f>$Z$13</f>
        <v>17.420000000000002</v>
      </c>
    </row>
    <row r="86" spans="2:8" ht="15" customHeight="1" x14ac:dyDescent="0.2">
      <c r="B86" s="1" t="s">
        <v>98</v>
      </c>
      <c r="C86" s="110">
        <f>$U$14</f>
        <v>0.98899999999999999</v>
      </c>
      <c r="D86" s="110">
        <f>$V$14</f>
        <v>16.335999999999999</v>
      </c>
      <c r="E86" s="111">
        <f>$W$14</f>
        <v>27.13</v>
      </c>
      <c r="F86" s="110">
        <f>$X$14</f>
        <v>0.82099999999999995</v>
      </c>
      <c r="G86" s="110">
        <f>$Y$14</f>
        <v>10.087999999999999</v>
      </c>
      <c r="H86" s="112">
        <f>$Z$14</f>
        <v>20.36</v>
      </c>
    </row>
    <row r="87" spans="2:8" ht="15" customHeight="1" x14ac:dyDescent="0.2">
      <c r="B87" s="1" t="s">
        <v>99</v>
      </c>
      <c r="C87" s="110">
        <f>$U$15</f>
        <v>0.435</v>
      </c>
      <c r="D87" s="110">
        <f>$V$15</f>
        <v>24.742000000000001</v>
      </c>
      <c r="E87" s="111">
        <f>$W$15</f>
        <v>53.92</v>
      </c>
      <c r="F87" s="110">
        <f>$X$15</f>
        <v>0.27600000000000002</v>
      </c>
      <c r="G87" s="110">
        <f>$Y$15</f>
        <v>1.56</v>
      </c>
      <c r="H87" s="112">
        <f>$Z$15</f>
        <v>26.26</v>
      </c>
    </row>
    <row r="88" spans="2:8" ht="15" customHeight="1" x14ac:dyDescent="0.2">
      <c r="B88" s="1" t="s">
        <v>100</v>
      </c>
      <c r="C88" s="110">
        <f>$U$16</f>
        <v>3.0000000000000001E-3</v>
      </c>
      <c r="D88" s="110">
        <f>$V$16</f>
        <v>8.7710000000000008</v>
      </c>
      <c r="E88" s="111">
        <f>$W$16</f>
        <v>34.869999999999997</v>
      </c>
      <c r="F88" s="110">
        <f>$X$16</f>
        <v>0.05</v>
      </c>
      <c r="G88" s="110">
        <f>$Y$16</f>
        <v>6.2279999999999998</v>
      </c>
      <c r="H88" s="112">
        <f>$Z$16</f>
        <v>18.600000000000001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1.4650000000000001</v>
      </c>
      <c r="E89" s="111">
        <f>$W$17</f>
        <v>18.899999999999999</v>
      </c>
      <c r="F89" s="110">
        <f>$X$17</f>
        <v>0</v>
      </c>
      <c r="G89" s="110">
        <f>$Y$17</f>
        <v>2.5070000000000001</v>
      </c>
      <c r="H89" s="112">
        <f>$Z$17</f>
        <v>39.75</v>
      </c>
    </row>
    <row r="90" spans="2:8" ht="15" customHeight="1" x14ac:dyDescent="0.2">
      <c r="B90" s="1" t="s">
        <v>102</v>
      </c>
      <c r="C90" s="110">
        <f>$U$18</f>
        <v>3.9E-2</v>
      </c>
      <c r="D90" s="110">
        <f>$V$18</f>
        <v>1.7270000000000001</v>
      </c>
      <c r="E90" s="111">
        <f>$W$18</f>
        <v>36.700000000000003</v>
      </c>
      <c r="F90" s="110">
        <f>$X$18</f>
        <v>7.4999999999999997E-2</v>
      </c>
      <c r="G90" s="110">
        <f>$Y$18</f>
        <v>1.1719999999999999</v>
      </c>
      <c r="H90" s="112">
        <f>$Z$18</f>
        <v>47.95</v>
      </c>
    </row>
    <row r="91" spans="2:8" ht="15" customHeight="1" x14ac:dyDescent="0.2">
      <c r="B91" s="1" t="s">
        <v>103</v>
      </c>
      <c r="C91" s="110">
        <f>$U$19</f>
        <v>0</v>
      </c>
      <c r="D91" s="110">
        <f>$V$19</f>
        <v>4.4610000000000003</v>
      </c>
      <c r="E91" s="111">
        <f>$W$19</f>
        <v>52.43</v>
      </c>
      <c r="F91" s="110">
        <f>$X$19</f>
        <v>0</v>
      </c>
      <c r="G91" s="110">
        <f>$Y$19</f>
        <v>1.4950000000000001</v>
      </c>
      <c r="H91" s="112">
        <f>$Z$19</f>
        <v>34.700000000000003</v>
      </c>
    </row>
    <row r="92" spans="2:8" ht="15" customHeight="1" x14ac:dyDescent="0.2">
      <c r="B92" s="1" t="s">
        <v>104</v>
      </c>
      <c r="C92" s="114">
        <f>$U$20</f>
        <v>4.1500000000000004</v>
      </c>
      <c r="D92" s="114">
        <f>$V$20</f>
        <v>15.787000000000001</v>
      </c>
      <c r="E92" s="115">
        <f>$W$20</f>
        <v>28.95</v>
      </c>
      <c r="F92" s="114">
        <f>$X$20</f>
        <v>1.5229999999999999</v>
      </c>
      <c r="G92" s="114">
        <f>$Y$20</f>
        <v>19.117999999999999</v>
      </c>
      <c r="H92" s="116">
        <f>$Z$20</f>
        <v>49.48</v>
      </c>
    </row>
    <row r="95" spans="2:8" ht="15" customHeight="1" x14ac:dyDescent="0.2">
      <c r="B95" s="901" t="s">
        <v>77</v>
      </c>
      <c r="C95" s="903" t="s">
        <v>231</v>
      </c>
      <c r="D95" s="904"/>
      <c r="E95" s="906"/>
      <c r="F95" s="903" t="s">
        <v>232</v>
      </c>
      <c r="G95" s="904"/>
      <c r="H95" s="904"/>
    </row>
    <row r="96" spans="2:8" ht="15" customHeight="1" x14ac:dyDescent="0.2">
      <c r="B96" s="901"/>
      <c r="C96" s="637" t="s">
        <v>78</v>
      </c>
      <c r="D96" s="897" t="s">
        <v>79</v>
      </c>
      <c r="E96" s="905"/>
      <c r="F96" s="637" t="s">
        <v>78</v>
      </c>
      <c r="G96" s="897" t="s">
        <v>79</v>
      </c>
      <c r="H96" s="898"/>
    </row>
    <row r="97" spans="2:8" ht="30" customHeight="1" x14ac:dyDescent="0.2">
      <c r="B97" s="902"/>
      <c r="C97" s="899" t="s">
        <v>325</v>
      </c>
      <c r="D97" s="900"/>
      <c r="E97" s="16" t="s">
        <v>82</v>
      </c>
      <c r="F97" s="899" t="s">
        <v>325</v>
      </c>
      <c r="G97" s="900"/>
      <c r="H97" s="17" t="s">
        <v>82</v>
      </c>
    </row>
    <row r="98" spans="2:8" ht="15" customHeight="1" x14ac:dyDescent="0.2">
      <c r="B98" s="152" t="str">
        <f>Index!$B$4</f>
        <v>Solent and South Downs</v>
      </c>
      <c r="C98" s="780"/>
      <c r="D98" s="780"/>
      <c r="E98" s="780"/>
      <c r="F98" s="780"/>
      <c r="G98" s="780"/>
      <c r="H98" s="780"/>
    </row>
    <row r="99" spans="2:8" ht="15" customHeight="1" x14ac:dyDescent="0.2">
      <c r="B99" s="2" t="s">
        <v>105</v>
      </c>
      <c r="C99" s="108">
        <f>$AA$9</f>
        <v>27.170999999999999</v>
      </c>
      <c r="D99" s="108">
        <f>$AB$9</f>
        <v>118.07899999999999</v>
      </c>
      <c r="E99" s="119">
        <f>$AC$9</f>
        <v>13.92</v>
      </c>
      <c r="F99" s="108">
        <f>$AD$9</f>
        <v>43.365000000000002</v>
      </c>
      <c r="G99" s="108">
        <f>$AE$9</f>
        <v>129.68100000000001</v>
      </c>
      <c r="H99" s="120">
        <f>$AF$9</f>
        <v>16.43</v>
      </c>
    </row>
    <row r="100" spans="2:8" ht="15" customHeight="1" x14ac:dyDescent="0.2">
      <c r="B100" s="1" t="s">
        <v>94</v>
      </c>
      <c r="C100" s="110">
        <f>$AA$10</f>
        <v>7.577</v>
      </c>
      <c r="D100" s="110">
        <f>$AB$10</f>
        <v>8.3369999999999997</v>
      </c>
      <c r="E100" s="111">
        <f>$AC$10</f>
        <v>17.16</v>
      </c>
      <c r="F100" s="110">
        <f>$AD$10</f>
        <v>8.8800000000000008</v>
      </c>
      <c r="G100" s="110">
        <f>$AE$10</f>
        <v>30.183</v>
      </c>
      <c r="H100" s="112">
        <f>$AF$10</f>
        <v>45.92</v>
      </c>
    </row>
    <row r="101" spans="2:8" ht="15" customHeight="1" x14ac:dyDescent="0.2">
      <c r="B101" s="1" t="s">
        <v>95</v>
      </c>
      <c r="C101" s="110">
        <f>$AA$11</f>
        <v>15.741</v>
      </c>
      <c r="D101" s="110">
        <f>$AB$11</f>
        <v>22.277999999999999</v>
      </c>
      <c r="E101" s="111">
        <f>$AC$11</f>
        <v>48.38</v>
      </c>
      <c r="F101" s="110">
        <f>$AD$11</f>
        <v>29.366</v>
      </c>
      <c r="G101" s="110">
        <f>$AE$11</f>
        <v>10.567</v>
      </c>
      <c r="H101" s="112">
        <f>$AF$11</f>
        <v>19.670000000000002</v>
      </c>
    </row>
    <row r="102" spans="2:8" ht="15" customHeight="1" x14ac:dyDescent="0.2">
      <c r="B102" s="1" t="s">
        <v>96</v>
      </c>
      <c r="C102" s="110">
        <f>$AA$12</f>
        <v>0.20899999999999999</v>
      </c>
      <c r="D102" s="110">
        <f>$AB$12</f>
        <v>4.2030000000000003</v>
      </c>
      <c r="E102" s="111">
        <f>$AC$12</f>
        <v>36.22</v>
      </c>
      <c r="F102" s="110">
        <f>$AD$12</f>
        <v>0.26900000000000002</v>
      </c>
      <c r="G102" s="110">
        <f>$AE$12</f>
        <v>4.25</v>
      </c>
      <c r="H102" s="112">
        <f>$AF$12</f>
        <v>49.87</v>
      </c>
    </row>
    <row r="103" spans="2:8" ht="15" customHeight="1" x14ac:dyDescent="0.2">
      <c r="B103" s="1" t="s">
        <v>97</v>
      </c>
      <c r="C103" s="110">
        <f>$AA$13</f>
        <v>0.52100000000000002</v>
      </c>
      <c r="D103" s="110">
        <f>$AB$13</f>
        <v>34.829000000000001</v>
      </c>
      <c r="E103" s="111">
        <f>$AC$13</f>
        <v>19.829999999999998</v>
      </c>
      <c r="F103" s="110">
        <f>$AD$13</f>
        <v>1.0740000000000001</v>
      </c>
      <c r="G103" s="110">
        <f>$AE$13</f>
        <v>33.008000000000003</v>
      </c>
      <c r="H103" s="112">
        <f>$AF$13</f>
        <v>30.82</v>
      </c>
    </row>
    <row r="104" spans="2:8" ht="15" customHeight="1" x14ac:dyDescent="0.2">
      <c r="B104" s="1" t="s">
        <v>98</v>
      </c>
      <c r="C104" s="110">
        <f>$AA$14</f>
        <v>0.66400000000000003</v>
      </c>
      <c r="D104" s="110">
        <f>$AB$14</f>
        <v>19.024999999999999</v>
      </c>
      <c r="E104" s="111">
        <f>$AC$14</f>
        <v>34.92</v>
      </c>
      <c r="F104" s="110">
        <f>$AD$14</f>
        <v>1.3009999999999999</v>
      </c>
      <c r="G104" s="110">
        <f>$AE$14</f>
        <v>16.988</v>
      </c>
      <c r="H104" s="112">
        <f>$AF$14</f>
        <v>27.73</v>
      </c>
    </row>
    <row r="105" spans="2:8" ht="15" customHeight="1" x14ac:dyDescent="0.2">
      <c r="B105" s="1" t="s">
        <v>99</v>
      </c>
      <c r="C105" s="110">
        <f>$AA$15</f>
        <v>0.50700000000000001</v>
      </c>
      <c r="D105" s="110">
        <f>$AB$15</f>
        <v>7.944</v>
      </c>
      <c r="E105" s="111">
        <f>$AC$15</f>
        <v>51.01</v>
      </c>
      <c r="F105" s="110">
        <f>$AD$15</f>
        <v>0.65100000000000002</v>
      </c>
      <c r="G105" s="110">
        <f>$AE$15</f>
        <v>4.4459999999999997</v>
      </c>
      <c r="H105" s="112">
        <f>$AF$15</f>
        <v>48.64</v>
      </c>
    </row>
    <row r="106" spans="2:8" ht="15" customHeight="1" x14ac:dyDescent="0.2">
      <c r="B106" s="1" t="s">
        <v>100</v>
      </c>
      <c r="C106" s="110">
        <f>$AA$16</f>
        <v>3.0000000000000001E-3</v>
      </c>
      <c r="D106" s="110">
        <f>$AB$16</f>
        <v>3.3159999999999998</v>
      </c>
      <c r="E106" s="111">
        <f>$AC$16</f>
        <v>24.57</v>
      </c>
      <c r="F106" s="110">
        <f>$AD$16</f>
        <v>3.7999999999999999E-2</v>
      </c>
      <c r="G106" s="110">
        <f>$AE$16</f>
        <v>3.2959999999999998</v>
      </c>
      <c r="H106" s="112">
        <f>$AF$16</f>
        <v>29.06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1.39</v>
      </c>
      <c r="E107" s="111">
        <f>$AC$17</f>
        <v>17.07</v>
      </c>
      <c r="F107" s="110">
        <f>$AD$17</f>
        <v>0</v>
      </c>
      <c r="G107" s="110">
        <f>$AE$17</f>
        <v>1.39</v>
      </c>
      <c r="H107" s="112">
        <f>$AF$17</f>
        <v>17.07</v>
      </c>
    </row>
    <row r="108" spans="2:8" ht="15" customHeight="1" x14ac:dyDescent="0.2">
      <c r="B108" s="1" t="s">
        <v>102</v>
      </c>
      <c r="C108" s="110">
        <f>$AA$18</f>
        <v>2.4E-2</v>
      </c>
      <c r="D108" s="110">
        <f>$AB$18</f>
        <v>1.4870000000000001</v>
      </c>
      <c r="E108" s="111">
        <f>$AC$18</f>
        <v>65.069999999999993</v>
      </c>
      <c r="F108" s="110">
        <f>$AD$18</f>
        <v>1.4999999999999999E-2</v>
      </c>
      <c r="G108" s="110">
        <f>$AE$18</f>
        <v>2.5169999999999999</v>
      </c>
      <c r="H108" s="112">
        <f>$AF$18</f>
        <v>65.73</v>
      </c>
    </row>
    <row r="109" spans="2:8" ht="15" customHeight="1" x14ac:dyDescent="0.2">
      <c r="B109" s="1" t="s">
        <v>103</v>
      </c>
      <c r="C109" s="110">
        <f>$AA$19</f>
        <v>0</v>
      </c>
      <c r="D109" s="110">
        <f>$AB$19</f>
        <v>4.6189999999999998</v>
      </c>
      <c r="E109" s="111">
        <f>$AC$19</f>
        <v>51.88</v>
      </c>
      <c r="F109" s="110">
        <f>$AD$19</f>
        <v>0</v>
      </c>
      <c r="G109" s="110">
        <f>$AE$19</f>
        <v>0.83399999999999996</v>
      </c>
      <c r="H109" s="112">
        <f>$AF$19</f>
        <v>26.26</v>
      </c>
    </row>
    <row r="110" spans="2:8" ht="15" customHeight="1" x14ac:dyDescent="0.2">
      <c r="B110" s="1" t="s">
        <v>104</v>
      </c>
      <c r="C110" s="114">
        <f>$AA$20</f>
        <v>1.925</v>
      </c>
      <c r="D110" s="114">
        <f>$AB$20</f>
        <v>10.461</v>
      </c>
      <c r="E110" s="115">
        <f>$AC$20</f>
        <v>21.84</v>
      </c>
      <c r="F110" s="114">
        <f>$AD$20</f>
        <v>1.7709999999999999</v>
      </c>
      <c r="G110" s="114">
        <f>$AE$20</f>
        <v>21.864999999999998</v>
      </c>
      <c r="H110" s="116">
        <f>$AF$20</f>
        <v>40.36</v>
      </c>
    </row>
    <row r="113" spans="2:5" ht="15" customHeight="1" x14ac:dyDescent="0.2">
      <c r="B113" s="901" t="s">
        <v>77</v>
      </c>
      <c r="C113" s="903" t="s">
        <v>233</v>
      </c>
      <c r="D113" s="904"/>
      <c r="E113" s="904"/>
    </row>
    <row r="114" spans="2:5" ht="15" customHeight="1" x14ac:dyDescent="0.2">
      <c r="B114" s="901"/>
      <c r="C114" s="637" t="s">
        <v>78</v>
      </c>
      <c r="D114" s="897" t="s">
        <v>79</v>
      </c>
      <c r="E114" s="898"/>
    </row>
    <row r="115" spans="2:5" ht="30" customHeight="1" x14ac:dyDescent="0.2">
      <c r="B115" s="902"/>
      <c r="C115" s="899" t="s">
        <v>325</v>
      </c>
      <c r="D115" s="900"/>
      <c r="E115" s="17" t="s">
        <v>82</v>
      </c>
    </row>
    <row r="116" spans="2:5" ht="15" customHeight="1" x14ac:dyDescent="0.2">
      <c r="B116" s="152" t="str">
        <f>Index!$B$4</f>
        <v>Solent and South Downs</v>
      </c>
      <c r="C116" s="780"/>
      <c r="D116" s="780"/>
      <c r="E116" s="780"/>
    </row>
    <row r="117" spans="2:5" ht="15" customHeight="1" x14ac:dyDescent="0.2">
      <c r="B117" s="2" t="s">
        <v>105</v>
      </c>
      <c r="C117" s="108">
        <f>$AG$9</f>
        <v>30.393999999999998</v>
      </c>
      <c r="D117" s="108">
        <f>$AH$9</f>
        <v>97.948999999999998</v>
      </c>
      <c r="E117" s="120">
        <f>$AI$9</f>
        <v>11.88</v>
      </c>
    </row>
    <row r="118" spans="2:5" ht="15" customHeight="1" x14ac:dyDescent="0.2">
      <c r="B118" s="1" t="s">
        <v>94</v>
      </c>
      <c r="C118" s="110">
        <f>$AG$10</f>
        <v>7.9660000000000002</v>
      </c>
      <c r="D118" s="110">
        <f>$AH$10</f>
        <v>10.653</v>
      </c>
      <c r="E118" s="112">
        <f>$AI$10</f>
        <v>17.079999999999998</v>
      </c>
    </row>
    <row r="119" spans="2:5" ht="15" customHeight="1" x14ac:dyDescent="0.2">
      <c r="B119" s="1" t="s">
        <v>95</v>
      </c>
      <c r="C119" s="110">
        <f>$AG$11</f>
        <v>18.36</v>
      </c>
      <c r="D119" s="110">
        <f>$AH$11</f>
        <v>9.0939999999999994</v>
      </c>
      <c r="E119" s="112">
        <f>$AI$11</f>
        <v>20.399999999999999</v>
      </c>
    </row>
    <row r="120" spans="2:5" ht="15" customHeight="1" x14ac:dyDescent="0.2">
      <c r="B120" s="1" t="s">
        <v>96</v>
      </c>
      <c r="C120" s="110">
        <f>$AG$12</f>
        <v>0.22500000000000001</v>
      </c>
      <c r="D120" s="110">
        <f>$AH$12</f>
        <v>4.5650000000000004</v>
      </c>
      <c r="E120" s="112">
        <f>$AI$12</f>
        <v>46.14</v>
      </c>
    </row>
    <row r="121" spans="2:5" ht="15" customHeight="1" x14ac:dyDescent="0.2">
      <c r="B121" s="1" t="s">
        <v>97</v>
      </c>
      <c r="C121" s="110">
        <f>$AG$13</f>
        <v>0.73299999999999998</v>
      </c>
      <c r="D121" s="110">
        <f>$AH$13</f>
        <v>24.417000000000002</v>
      </c>
      <c r="E121" s="112">
        <f>$AI$13</f>
        <v>25.26</v>
      </c>
    </row>
    <row r="122" spans="2:5" ht="15" customHeight="1" x14ac:dyDescent="0.2">
      <c r="B122" s="1" t="s">
        <v>98</v>
      </c>
      <c r="C122" s="110">
        <f>$AG$14</f>
        <v>1.151</v>
      </c>
      <c r="D122" s="110">
        <f>$AH$14</f>
        <v>20.672999999999998</v>
      </c>
      <c r="E122" s="112">
        <f>$AI$14</f>
        <v>22.74</v>
      </c>
    </row>
    <row r="123" spans="2:5" ht="15" customHeight="1" x14ac:dyDescent="0.2">
      <c r="B123" s="1" t="s">
        <v>99</v>
      </c>
      <c r="C123" s="110">
        <f>$AG$15</f>
        <v>0.25800000000000001</v>
      </c>
      <c r="D123" s="110">
        <f>$AH$15</f>
        <v>1.294</v>
      </c>
      <c r="E123" s="112">
        <f>$AI$15</f>
        <v>43.97</v>
      </c>
    </row>
    <row r="124" spans="2:5" ht="15" customHeight="1" x14ac:dyDescent="0.2">
      <c r="B124" s="1" t="s">
        <v>100</v>
      </c>
      <c r="C124" s="110">
        <f>$AG$16</f>
        <v>2E-3</v>
      </c>
      <c r="D124" s="110">
        <f>$AH$16</f>
        <v>3.7240000000000002</v>
      </c>
      <c r="E124" s="112">
        <f>$AI$16</f>
        <v>48.13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3.548</v>
      </c>
      <c r="E125" s="112">
        <f>$AI$17</f>
        <v>44.74</v>
      </c>
    </row>
    <row r="126" spans="2:5" ht="15" customHeight="1" x14ac:dyDescent="0.2">
      <c r="B126" s="1" t="s">
        <v>102</v>
      </c>
      <c r="C126" s="110">
        <f>$AG$18</f>
        <v>7.4999999999999997E-2</v>
      </c>
      <c r="D126" s="110">
        <f>$AH$18</f>
        <v>2.097</v>
      </c>
      <c r="E126" s="112">
        <f>$AI$18</f>
        <v>59.47</v>
      </c>
    </row>
    <row r="127" spans="2:5" ht="15" customHeight="1" x14ac:dyDescent="0.2">
      <c r="B127" s="1" t="s">
        <v>103</v>
      </c>
      <c r="C127" s="110">
        <f>$AG$19</f>
        <v>0</v>
      </c>
      <c r="D127" s="110">
        <f>$AH$19</f>
        <v>2.9470000000000001</v>
      </c>
      <c r="E127" s="112">
        <f>$AI$19</f>
        <v>56.57</v>
      </c>
    </row>
    <row r="128" spans="2:5" ht="15" customHeight="1" x14ac:dyDescent="0.2">
      <c r="B128" s="1" t="s">
        <v>104</v>
      </c>
      <c r="C128" s="114">
        <f>$AG$20</f>
        <v>1.623</v>
      </c>
      <c r="D128" s="114">
        <f>$AH$20</f>
        <v>14.984999999999999</v>
      </c>
      <c r="E128" s="116">
        <f>$AI$20</f>
        <v>33.979999999999997</v>
      </c>
    </row>
  </sheetData>
  <mergeCells count="73">
    <mergeCell ref="C7:D7"/>
    <mergeCell ref="F7:G7"/>
    <mergeCell ref="I7:J7"/>
    <mergeCell ref="L7:M7"/>
    <mergeCell ref="O7:P7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492</v>
      </c>
    </row>
    <row r="5" spans="2:35" ht="15" customHeight="1" x14ac:dyDescent="0.2">
      <c r="B5" s="909" t="s">
        <v>357</v>
      </c>
      <c r="C5" s="911" t="s">
        <v>331</v>
      </c>
      <c r="D5" s="911"/>
      <c r="E5" s="911"/>
      <c r="F5" s="911" t="s">
        <v>222</v>
      </c>
      <c r="G5" s="911"/>
      <c r="H5" s="911"/>
      <c r="I5" s="911" t="s">
        <v>225</v>
      </c>
      <c r="J5" s="911"/>
      <c r="K5" s="911"/>
      <c r="L5" s="911" t="s">
        <v>226</v>
      </c>
      <c r="M5" s="911"/>
      <c r="N5" s="911"/>
      <c r="O5" s="911" t="s">
        <v>227</v>
      </c>
      <c r="P5" s="911"/>
      <c r="Q5" s="911"/>
      <c r="R5" s="911" t="s">
        <v>228</v>
      </c>
      <c r="S5" s="911"/>
      <c r="T5" s="911"/>
      <c r="U5" s="911" t="s">
        <v>332</v>
      </c>
      <c r="V5" s="911"/>
      <c r="W5" s="911"/>
      <c r="X5" s="911" t="s">
        <v>333</v>
      </c>
      <c r="Y5" s="911"/>
      <c r="Z5" s="911"/>
      <c r="AA5" s="911" t="s">
        <v>231</v>
      </c>
      <c r="AB5" s="911"/>
      <c r="AC5" s="911"/>
      <c r="AD5" s="911" t="s">
        <v>232</v>
      </c>
      <c r="AE5" s="911"/>
      <c r="AF5" s="911"/>
      <c r="AG5" s="911" t="s">
        <v>233</v>
      </c>
      <c r="AH5" s="911"/>
      <c r="AI5" s="903"/>
    </row>
    <row r="6" spans="2:35" ht="15" customHeight="1" x14ac:dyDescent="0.2">
      <c r="B6" s="910"/>
      <c r="C6" s="103" t="s">
        <v>78</v>
      </c>
      <c r="D6" s="907" t="s">
        <v>79</v>
      </c>
      <c r="E6" s="907"/>
      <c r="F6" s="103" t="s">
        <v>78</v>
      </c>
      <c r="G6" s="907" t="s">
        <v>79</v>
      </c>
      <c r="H6" s="907"/>
      <c r="I6" s="103" t="s">
        <v>78</v>
      </c>
      <c r="J6" s="907" t="s">
        <v>79</v>
      </c>
      <c r="K6" s="907"/>
      <c r="L6" s="103" t="s">
        <v>78</v>
      </c>
      <c r="M6" s="907" t="s">
        <v>79</v>
      </c>
      <c r="N6" s="907"/>
      <c r="O6" s="103" t="s">
        <v>78</v>
      </c>
      <c r="P6" s="907" t="s">
        <v>79</v>
      </c>
      <c r="Q6" s="907"/>
      <c r="R6" s="103" t="s">
        <v>78</v>
      </c>
      <c r="S6" s="907" t="s">
        <v>79</v>
      </c>
      <c r="T6" s="907"/>
      <c r="U6" s="103" t="s">
        <v>78</v>
      </c>
      <c r="V6" s="907" t="s">
        <v>79</v>
      </c>
      <c r="W6" s="907"/>
      <c r="X6" s="103" t="s">
        <v>78</v>
      </c>
      <c r="Y6" s="907" t="s">
        <v>79</v>
      </c>
      <c r="Z6" s="907"/>
      <c r="AA6" s="103" t="s">
        <v>78</v>
      </c>
      <c r="AB6" s="907" t="s">
        <v>79</v>
      </c>
      <c r="AC6" s="907"/>
      <c r="AD6" s="103" t="s">
        <v>78</v>
      </c>
      <c r="AE6" s="907" t="s">
        <v>79</v>
      </c>
      <c r="AF6" s="907"/>
      <c r="AG6" s="103" t="s">
        <v>78</v>
      </c>
      <c r="AH6" s="907" t="s">
        <v>79</v>
      </c>
      <c r="AI6" s="897"/>
    </row>
    <row r="7" spans="2:35" ht="30" customHeight="1" x14ac:dyDescent="0.2">
      <c r="B7" s="910"/>
      <c r="C7" s="908" t="s">
        <v>325</v>
      </c>
      <c r="D7" s="908"/>
      <c r="E7" s="16" t="s">
        <v>82</v>
      </c>
      <c r="F7" s="908" t="s">
        <v>325</v>
      </c>
      <c r="G7" s="908"/>
      <c r="H7" s="16" t="s">
        <v>82</v>
      </c>
      <c r="I7" s="908" t="s">
        <v>325</v>
      </c>
      <c r="J7" s="908"/>
      <c r="K7" s="16" t="s">
        <v>82</v>
      </c>
      <c r="L7" s="908" t="s">
        <v>325</v>
      </c>
      <c r="M7" s="908"/>
      <c r="N7" s="16" t="s">
        <v>82</v>
      </c>
      <c r="O7" s="908" t="s">
        <v>325</v>
      </c>
      <c r="P7" s="908"/>
      <c r="Q7" s="16" t="s">
        <v>82</v>
      </c>
      <c r="R7" s="908" t="s">
        <v>325</v>
      </c>
      <c r="S7" s="908"/>
      <c r="T7" s="16" t="s">
        <v>82</v>
      </c>
      <c r="U7" s="908" t="s">
        <v>325</v>
      </c>
      <c r="V7" s="908"/>
      <c r="W7" s="16" t="s">
        <v>82</v>
      </c>
      <c r="X7" s="908" t="s">
        <v>325</v>
      </c>
      <c r="Y7" s="908"/>
      <c r="Z7" s="16" t="s">
        <v>82</v>
      </c>
      <c r="AA7" s="908" t="s">
        <v>325</v>
      </c>
      <c r="AB7" s="908"/>
      <c r="AC7" s="16" t="s">
        <v>82</v>
      </c>
      <c r="AD7" s="908" t="s">
        <v>325</v>
      </c>
      <c r="AE7" s="908"/>
      <c r="AF7" s="16" t="s">
        <v>82</v>
      </c>
      <c r="AG7" s="908" t="s">
        <v>325</v>
      </c>
      <c r="AH7" s="908"/>
      <c r="AI7" s="17" t="s">
        <v>82</v>
      </c>
    </row>
    <row r="8" spans="2:35" ht="15" customHeight="1" x14ac:dyDescent="0.2">
      <c r="B8" s="143" t="str">
        <f>Index!$B$4</f>
        <v>Solent and South Downs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214</v>
      </c>
      <c r="C9" s="327">
        <f>'Section 11 chart data'!$C$134</f>
        <v>4.1120000000000001</v>
      </c>
      <c r="D9" s="327">
        <f>'Section 11 chart data'!$C$148</f>
        <v>31.286999999999999</v>
      </c>
      <c r="E9" s="127">
        <f>'Section 11 chart data'!$D$148</f>
        <v>27.43</v>
      </c>
      <c r="F9" s="327">
        <f>'Section 11 chart data'!$D$134</f>
        <v>1.756</v>
      </c>
      <c r="G9" s="327">
        <f>'Section 11 chart data'!$E$148</f>
        <v>23.456</v>
      </c>
      <c r="H9" s="127">
        <f>'Section 11 chart data'!$F$148</f>
        <v>13.32</v>
      </c>
      <c r="I9" s="327">
        <f>'Section 11 chart data'!$E$134</f>
        <v>2.6190000000000002</v>
      </c>
      <c r="J9" s="327">
        <f>'Section 11 chart data'!$G$148</f>
        <v>15.634</v>
      </c>
      <c r="K9" s="127">
        <f>'Section 11 chart data'!$H$148</f>
        <v>8.9499999999999993</v>
      </c>
      <c r="L9" s="327">
        <f>'Section 11 chart data'!$F$134</f>
        <v>2.4710000000000001</v>
      </c>
      <c r="M9" s="327">
        <f>'Section 11 chart data'!$I$148</f>
        <v>21.931999999999999</v>
      </c>
      <c r="N9" s="127">
        <f>'Section 11 chart data'!$J$148</f>
        <v>9.4</v>
      </c>
      <c r="O9" s="327">
        <f>'Section 11 chart data'!$G$134</f>
        <v>3.4140000000000001</v>
      </c>
      <c r="P9" s="327">
        <f>'Section 11 chart data'!$K$148</f>
        <v>28.05</v>
      </c>
      <c r="Q9" s="127">
        <f>'Section 11 chart data'!$L$148</f>
        <v>10.17</v>
      </c>
      <c r="R9" s="327">
        <f>'Section 11 chart data'!$H$134</f>
        <v>3.7549999999999999</v>
      </c>
      <c r="S9" s="327">
        <f>'Section 11 chart data'!$M$148</f>
        <v>30.439</v>
      </c>
      <c r="T9" s="127">
        <f>'Section 11 chart data'!$N$148</f>
        <v>10.08</v>
      </c>
      <c r="U9" s="327">
        <f>'Section 11 chart data'!$I$134</f>
        <v>6.6639999999999997</v>
      </c>
      <c r="V9" s="327">
        <f>'Section 11 chart data'!$O$148</f>
        <v>29.942</v>
      </c>
      <c r="W9" s="127">
        <f>'Section 11 chart data'!$P$148</f>
        <v>9.25</v>
      </c>
      <c r="X9" s="327">
        <f>'Section 11 chart data'!$J$134</f>
        <v>6.9930000000000003</v>
      </c>
      <c r="Y9" s="327">
        <f>'Section 11 chart data'!$Q$148</f>
        <v>23.91</v>
      </c>
      <c r="Z9" s="127">
        <f>'Section 11 chart data'!$R$148</f>
        <v>9.81</v>
      </c>
      <c r="AA9" s="327">
        <f>'Section 11 chart data'!$K$134</f>
        <v>7.7779999999999996</v>
      </c>
      <c r="AB9" s="327">
        <f>'Section 11 chart data'!$S$148</f>
        <v>22.646000000000001</v>
      </c>
      <c r="AC9" s="127">
        <f>'Section 11 chart data'!$T$148</f>
        <v>9.99</v>
      </c>
      <c r="AD9" s="327">
        <f>'Section 11 chart data'!$L$134</f>
        <v>12.882999999999999</v>
      </c>
      <c r="AE9" s="327">
        <f>'Section 11 chart data'!$U$148</f>
        <v>20.291</v>
      </c>
      <c r="AF9" s="127">
        <f>'Section 11 chart data'!$V$148</f>
        <v>10.54</v>
      </c>
      <c r="AG9" s="327">
        <f>'Section 11 chart data'!$M$134</f>
        <v>9.2170000000000005</v>
      </c>
      <c r="AH9" s="327">
        <f>'Section 11 chart data'!$W$148</f>
        <v>21.931000000000001</v>
      </c>
      <c r="AI9" s="127">
        <f>'Section 11 chart data'!$X$148</f>
        <v>10.43</v>
      </c>
    </row>
    <row r="10" spans="2:35" ht="15" customHeight="1" x14ac:dyDescent="0.2">
      <c r="B10" s="109" t="s">
        <v>215</v>
      </c>
      <c r="C10" s="327">
        <f>'Section 11 chart data'!$C$135</f>
        <v>0.65</v>
      </c>
      <c r="D10" s="327">
        <f>'Section 11 chart data'!$C$149</f>
        <v>9.7609999999999992</v>
      </c>
      <c r="E10" s="127">
        <f>'Section 11 chart data'!$D$149</f>
        <v>20.83</v>
      </c>
      <c r="F10" s="327">
        <f>'Section 11 chart data'!$D$135</f>
        <v>0.35799999999999998</v>
      </c>
      <c r="G10" s="327">
        <f>'Section 11 chart data'!$E$149</f>
        <v>7.5650000000000004</v>
      </c>
      <c r="H10" s="127">
        <f>'Section 11 chart data'!$F$149</f>
        <v>16.239999999999998</v>
      </c>
      <c r="I10" s="327">
        <f>'Section 11 chart data'!$E$135</f>
        <v>0.86399999999999999</v>
      </c>
      <c r="J10" s="327">
        <f>'Section 11 chart data'!$G$149</f>
        <v>3.6269999999999998</v>
      </c>
      <c r="K10" s="127">
        <f>'Section 11 chart data'!$H$149</f>
        <v>13.62</v>
      </c>
      <c r="L10" s="327">
        <f>'Section 11 chart data'!$F$135</f>
        <v>0.91200000000000003</v>
      </c>
      <c r="M10" s="327">
        <f>'Section 11 chart data'!$I$149</f>
        <v>3.331</v>
      </c>
      <c r="N10" s="127">
        <f>'Section 11 chart data'!$J$149</f>
        <v>22.89</v>
      </c>
      <c r="O10" s="327">
        <f>'Section 11 chart data'!$G$135</f>
        <v>1.1319999999999999</v>
      </c>
      <c r="P10" s="327">
        <f>'Section 11 chart data'!$K$149</f>
        <v>3.9860000000000002</v>
      </c>
      <c r="Q10" s="127">
        <f>'Section 11 chart data'!$L$149</f>
        <v>16.53</v>
      </c>
      <c r="R10" s="327">
        <f>'Section 11 chart data'!$H$135</f>
        <v>1.3180000000000001</v>
      </c>
      <c r="S10" s="327">
        <f>'Section 11 chart data'!$M$149</f>
        <v>5.0549999999999997</v>
      </c>
      <c r="T10" s="127">
        <f>'Section 11 chart data'!$N$149</f>
        <v>13.22</v>
      </c>
      <c r="U10" s="327">
        <f>'Section 11 chart data'!$I$135</f>
        <v>2.7290000000000001</v>
      </c>
      <c r="V10" s="327">
        <f>'Section 11 chart data'!$O$149</f>
        <v>7.47</v>
      </c>
      <c r="W10" s="127">
        <f>'Section 11 chart data'!$P$149</f>
        <v>12.38</v>
      </c>
      <c r="X10" s="327">
        <f>'Section 11 chart data'!$J$135</f>
        <v>2.0750000000000002</v>
      </c>
      <c r="Y10" s="327">
        <f>'Section 11 chart data'!$Q$149</f>
        <v>5.5010000000000003</v>
      </c>
      <c r="Z10" s="127">
        <f>'Section 11 chart data'!$R$149</f>
        <v>8.33</v>
      </c>
      <c r="AA10" s="327">
        <f>'Section 11 chart data'!$K$135</f>
        <v>1.806</v>
      </c>
      <c r="AB10" s="327">
        <f>'Section 11 chart data'!$S$149</f>
        <v>5.4560000000000004</v>
      </c>
      <c r="AC10" s="127">
        <f>'Section 11 chart data'!$T$149</f>
        <v>8.25</v>
      </c>
      <c r="AD10" s="327">
        <f>'Section 11 chart data'!$L$135</f>
        <v>4.1900000000000004</v>
      </c>
      <c r="AE10" s="327">
        <f>'Section 11 chart data'!$U$149</f>
        <v>4.8579999999999997</v>
      </c>
      <c r="AF10" s="127">
        <f>'Section 11 chart data'!$V$149</f>
        <v>11.63</v>
      </c>
      <c r="AG10" s="327">
        <f>'Section 11 chart data'!$M$135</f>
        <v>2.4849999999999999</v>
      </c>
      <c r="AH10" s="327">
        <f>'Section 11 chart data'!$W$149</f>
        <v>5.53</v>
      </c>
      <c r="AI10" s="127">
        <f>'Section 11 chart data'!$X$149</f>
        <v>13.26</v>
      </c>
    </row>
    <row r="11" spans="2:35" ht="15" customHeight="1" x14ac:dyDescent="0.2">
      <c r="B11" s="109" t="s">
        <v>216</v>
      </c>
      <c r="C11" s="327">
        <f>'Section 11 chart data'!$C$136</f>
        <v>0.56999999999999995</v>
      </c>
      <c r="D11" s="327">
        <f>'Section 11 chart data'!$C$150</f>
        <v>11.211</v>
      </c>
      <c r="E11" s="127">
        <f>'Section 11 chart data'!$D$150</f>
        <v>20</v>
      </c>
      <c r="F11" s="327">
        <f>'Section 11 chart data'!$D$136</f>
        <v>0.36699999999999999</v>
      </c>
      <c r="G11" s="327">
        <f>'Section 11 chart data'!$E$150</f>
        <v>9.1920000000000002</v>
      </c>
      <c r="H11" s="127">
        <f>'Section 11 chart data'!$F$150</f>
        <v>15.47</v>
      </c>
      <c r="I11" s="327">
        <f>'Section 11 chart data'!$E$136</f>
        <v>0.83699999999999997</v>
      </c>
      <c r="J11" s="327">
        <f>'Section 11 chart data'!$G$150</f>
        <v>3.6949999999999998</v>
      </c>
      <c r="K11" s="127">
        <f>'Section 11 chart data'!$H$150</f>
        <v>15.65</v>
      </c>
      <c r="L11" s="327">
        <f>'Section 11 chart data'!$F$136</f>
        <v>1.071</v>
      </c>
      <c r="M11" s="327">
        <f>'Section 11 chart data'!$I$150</f>
        <v>3.4249999999999998</v>
      </c>
      <c r="N11" s="127">
        <f>'Section 11 chart data'!$J$150</f>
        <v>26.46</v>
      </c>
      <c r="O11" s="327">
        <f>'Section 11 chart data'!$G$136</f>
        <v>1.3140000000000001</v>
      </c>
      <c r="P11" s="327">
        <f>'Section 11 chart data'!$K$150</f>
        <v>3.323</v>
      </c>
      <c r="Q11" s="127">
        <f>'Section 11 chart data'!$L$150</f>
        <v>19.89</v>
      </c>
      <c r="R11" s="327">
        <f>'Section 11 chart data'!$H$136</f>
        <v>1.655</v>
      </c>
      <c r="S11" s="327">
        <f>'Section 11 chart data'!$M$150</f>
        <v>4.4450000000000003</v>
      </c>
      <c r="T11" s="127">
        <f>'Section 11 chart data'!$N$150</f>
        <v>14.34</v>
      </c>
      <c r="U11" s="327">
        <f>'Section 11 chart data'!$I$136</f>
        <v>3.2519999999999998</v>
      </c>
      <c r="V11" s="327">
        <f>'Section 11 chart data'!$O$150</f>
        <v>7.9969999999999999</v>
      </c>
      <c r="W11" s="127">
        <f>'Section 11 chart data'!$P$150</f>
        <v>14.49</v>
      </c>
      <c r="X11" s="327">
        <f>'Section 11 chart data'!$J$136</f>
        <v>2.1389999999999998</v>
      </c>
      <c r="Y11" s="327">
        <f>'Section 11 chart data'!$Q$150</f>
        <v>5.726</v>
      </c>
      <c r="Z11" s="127">
        <f>'Section 11 chart data'!$R$150</f>
        <v>9.0399999999999991</v>
      </c>
      <c r="AA11" s="327">
        <f>'Section 11 chart data'!$K$136</f>
        <v>1.6479999999999999</v>
      </c>
      <c r="AB11" s="327">
        <f>'Section 11 chart data'!$S$150</f>
        <v>6.3860000000000001</v>
      </c>
      <c r="AC11" s="127">
        <f>'Section 11 chart data'!$T$150</f>
        <v>9.16</v>
      </c>
      <c r="AD11" s="327">
        <f>'Section 11 chart data'!$L$136</f>
        <v>3.6179999999999999</v>
      </c>
      <c r="AE11" s="327">
        <f>'Section 11 chart data'!$U$150</f>
        <v>5.3120000000000003</v>
      </c>
      <c r="AF11" s="127">
        <f>'Section 11 chart data'!$V$150</f>
        <v>12.68</v>
      </c>
      <c r="AG11" s="327">
        <f>'Section 11 chart data'!$M$136</f>
        <v>2.2440000000000002</v>
      </c>
      <c r="AH11" s="327">
        <f>'Section 11 chart data'!$W$150</f>
        <v>6.2779999999999996</v>
      </c>
      <c r="AI11" s="127">
        <f>'Section 11 chart data'!$X$150</f>
        <v>14.01</v>
      </c>
    </row>
    <row r="12" spans="2:35" ht="15" customHeight="1" x14ac:dyDescent="0.2">
      <c r="B12" s="109" t="s">
        <v>217</v>
      </c>
      <c r="C12" s="327">
        <f>'Section 11 chart data'!$C$137</f>
        <v>1.2150000000000001</v>
      </c>
      <c r="D12" s="327">
        <f>'Section 11 chart data'!$C$151</f>
        <v>40.42</v>
      </c>
      <c r="E12" s="127">
        <f>'Section 11 chart data'!$D$151</f>
        <v>17.72</v>
      </c>
      <c r="F12" s="327">
        <f>'Section 11 chart data'!$D$137</f>
        <v>1.036</v>
      </c>
      <c r="G12" s="327">
        <f>'Section 11 chart data'!$E$151</f>
        <v>37.783000000000001</v>
      </c>
      <c r="H12" s="127">
        <f>'Section 11 chart data'!$F$151</f>
        <v>15.03</v>
      </c>
      <c r="I12" s="327">
        <f>'Section 11 chart data'!$E$137</f>
        <v>2.1379999999999999</v>
      </c>
      <c r="J12" s="327">
        <f>'Section 11 chart data'!$G$151</f>
        <v>15.260999999999999</v>
      </c>
      <c r="K12" s="127">
        <f>'Section 11 chart data'!$H$151</f>
        <v>17.399999999999999</v>
      </c>
      <c r="L12" s="327">
        <f>'Section 11 chart data'!$F$137</f>
        <v>3.88</v>
      </c>
      <c r="M12" s="327">
        <f>'Section 11 chart data'!$I$151</f>
        <v>10.933</v>
      </c>
      <c r="N12" s="127">
        <f>'Section 11 chart data'!$J$151</f>
        <v>22.71</v>
      </c>
      <c r="O12" s="327">
        <f>'Section 11 chart data'!$G$137</f>
        <v>4.6120000000000001</v>
      </c>
      <c r="P12" s="327">
        <f>'Section 11 chart data'!$K$151</f>
        <v>9.516</v>
      </c>
      <c r="Q12" s="127">
        <f>'Section 11 chart data'!$L$151</f>
        <v>19.579999999999998</v>
      </c>
      <c r="R12" s="327">
        <f>'Section 11 chart data'!$H$137</f>
        <v>7.3369999999999997</v>
      </c>
      <c r="S12" s="327">
        <f>'Section 11 chart data'!$M$151</f>
        <v>10.766</v>
      </c>
      <c r="T12" s="127">
        <f>'Section 11 chart data'!$N$151</f>
        <v>15.44</v>
      </c>
      <c r="U12" s="327">
        <f>'Section 11 chart data'!$I$137</f>
        <v>10.606</v>
      </c>
      <c r="V12" s="327">
        <f>'Section 11 chart data'!$O$151</f>
        <v>24.446999999999999</v>
      </c>
      <c r="W12" s="127">
        <f>'Section 11 chart data'!$P$151</f>
        <v>15.78</v>
      </c>
      <c r="X12" s="327">
        <f>'Section 11 chart data'!$J$137</f>
        <v>7.3330000000000002</v>
      </c>
      <c r="Y12" s="327">
        <f>'Section 11 chart data'!$Q$151</f>
        <v>17.079999999999998</v>
      </c>
      <c r="Z12" s="127">
        <f>'Section 11 chart data'!$R$151</f>
        <v>11.59</v>
      </c>
      <c r="AA12" s="327">
        <f>'Section 11 chart data'!$K$137</f>
        <v>4.6429999999999998</v>
      </c>
      <c r="AB12" s="327">
        <f>'Section 11 chart data'!$S$151</f>
        <v>21.45</v>
      </c>
      <c r="AC12" s="127">
        <f>'Section 11 chart data'!$T$151</f>
        <v>11.76</v>
      </c>
      <c r="AD12" s="327">
        <f>'Section 11 chart data'!$L$137</f>
        <v>8.2409999999999997</v>
      </c>
      <c r="AE12" s="327">
        <f>'Section 11 chart data'!$U$151</f>
        <v>19.437999999999999</v>
      </c>
      <c r="AF12" s="127">
        <f>'Section 11 chart data'!$V$151</f>
        <v>15.29</v>
      </c>
      <c r="AG12" s="327">
        <f>'Section 11 chart data'!$M$137</f>
        <v>5.5609999999999999</v>
      </c>
      <c r="AH12" s="327">
        <f>'Section 11 chart data'!$W$151</f>
        <v>21.367000000000001</v>
      </c>
      <c r="AI12" s="127">
        <f>'Section 11 chart data'!$X$151</f>
        <v>14.28</v>
      </c>
    </row>
    <row r="13" spans="2:35" ht="15" customHeight="1" x14ac:dyDescent="0.2">
      <c r="B13" s="109" t="s">
        <v>218</v>
      </c>
      <c r="C13" s="327">
        <f>'Section 11 chart data'!$C$138</f>
        <v>0.63</v>
      </c>
      <c r="D13" s="327">
        <f>'Section 11 chart data'!$C$152</f>
        <v>54.423999999999999</v>
      </c>
      <c r="E13" s="127">
        <f>'Section 11 chart data'!$D$152</f>
        <v>14.6</v>
      </c>
      <c r="F13" s="327">
        <f>'Section 11 chart data'!$D$138</f>
        <v>0.77300000000000002</v>
      </c>
      <c r="G13" s="327">
        <f>'Section 11 chart data'!$E$152</f>
        <v>65.55</v>
      </c>
      <c r="H13" s="127">
        <f>'Section 11 chart data'!$F$152</f>
        <v>17.149999999999999</v>
      </c>
      <c r="I13" s="327">
        <f>'Section 11 chart data'!$E$138</f>
        <v>1.59</v>
      </c>
      <c r="J13" s="327">
        <f>'Section 11 chart data'!$G$152</f>
        <v>26.364999999999998</v>
      </c>
      <c r="K13" s="127">
        <f>'Section 11 chart data'!$H$152</f>
        <v>18.559999999999999</v>
      </c>
      <c r="L13" s="327">
        <f>'Section 11 chart data'!$F$138</f>
        <v>4.7130000000000001</v>
      </c>
      <c r="M13" s="327">
        <f>'Section 11 chart data'!$I$152</f>
        <v>13.699</v>
      </c>
      <c r="N13" s="127">
        <f>'Section 11 chart data'!$J$152</f>
        <v>20.78</v>
      </c>
      <c r="O13" s="327">
        <f>'Section 11 chart data'!$G$138</f>
        <v>4.9429999999999996</v>
      </c>
      <c r="P13" s="327">
        <f>'Section 11 chart data'!$K$152</f>
        <v>17.399000000000001</v>
      </c>
      <c r="Q13" s="127">
        <f>'Section 11 chart data'!$L$152</f>
        <v>30.17</v>
      </c>
      <c r="R13" s="327">
        <f>'Section 11 chart data'!$H$138</f>
        <v>14.448</v>
      </c>
      <c r="S13" s="327">
        <f>'Section 11 chart data'!$M$152</f>
        <v>13.663</v>
      </c>
      <c r="T13" s="127">
        <f>'Section 11 chart data'!$N$152</f>
        <v>26.36</v>
      </c>
      <c r="U13" s="327">
        <f>'Section 11 chart data'!$I$138</f>
        <v>10.773999999999999</v>
      </c>
      <c r="V13" s="327">
        <f>'Section 11 chart data'!$O$152</f>
        <v>23.459</v>
      </c>
      <c r="W13" s="127">
        <f>'Section 11 chart data'!$P$152</f>
        <v>23.5</v>
      </c>
      <c r="X13" s="327">
        <f>'Section 11 chart data'!$J$138</f>
        <v>8.609</v>
      </c>
      <c r="Y13" s="327">
        <f>'Section 11 chart data'!$Q$152</f>
        <v>17.541</v>
      </c>
      <c r="Z13" s="127">
        <f>'Section 11 chart data'!$R$152</f>
        <v>24.39</v>
      </c>
      <c r="AA13" s="327">
        <f>'Section 11 chart data'!$K$138</f>
        <v>6.4290000000000003</v>
      </c>
      <c r="AB13" s="327">
        <f>'Section 11 chart data'!$S$152</f>
        <v>28.33</v>
      </c>
      <c r="AC13" s="127">
        <f>'Section 11 chart data'!$T$152</f>
        <v>18.61</v>
      </c>
      <c r="AD13" s="327">
        <f>'Section 11 chart data'!$L$138</f>
        <v>8.3219999999999992</v>
      </c>
      <c r="AE13" s="327">
        <f>'Section 11 chart data'!$U$152</f>
        <v>31.972000000000001</v>
      </c>
      <c r="AF13" s="127">
        <f>'Section 11 chart data'!$V$152</f>
        <v>19.86</v>
      </c>
      <c r="AG13" s="327">
        <f>'Section 11 chart data'!$M$138</f>
        <v>6.3730000000000002</v>
      </c>
      <c r="AH13" s="327">
        <f>'Section 11 chart data'!$W$152</f>
        <v>23.734000000000002</v>
      </c>
      <c r="AI13" s="127">
        <f>'Section 11 chart data'!$X$152</f>
        <v>17.489999999999998</v>
      </c>
    </row>
    <row r="14" spans="2:35" ht="15" customHeight="1" x14ac:dyDescent="0.2">
      <c r="B14" s="109" t="s">
        <v>219</v>
      </c>
      <c r="C14" s="327">
        <f>'Section 11 chart data'!$C$139</f>
        <v>0.14899999999999999</v>
      </c>
      <c r="D14" s="327">
        <f>'Section 11 chart data'!$C$153</f>
        <v>33.521999999999998</v>
      </c>
      <c r="E14" s="127">
        <f>'Section 11 chart data'!$D$153</f>
        <v>18.86</v>
      </c>
      <c r="F14" s="327">
        <f>'Section 11 chart data'!$D$139</f>
        <v>0.22900000000000001</v>
      </c>
      <c r="G14" s="327">
        <f>'Section 11 chart data'!$E$153</f>
        <v>33.222999999999999</v>
      </c>
      <c r="H14" s="127">
        <f>'Section 11 chart data'!$F$153</f>
        <v>18.63</v>
      </c>
      <c r="I14" s="327">
        <f>'Section 11 chart data'!$E$139</f>
        <v>0.498</v>
      </c>
      <c r="J14" s="327">
        <f>'Section 11 chart data'!$G$153</f>
        <v>15.656000000000001</v>
      </c>
      <c r="K14" s="127">
        <f>'Section 11 chart data'!$H$153</f>
        <v>20.92</v>
      </c>
      <c r="L14" s="327">
        <f>'Section 11 chart data'!$F$139</f>
        <v>1.772</v>
      </c>
      <c r="M14" s="327">
        <f>'Section 11 chart data'!$I$153</f>
        <v>7.7480000000000002</v>
      </c>
      <c r="N14" s="127">
        <f>'Section 11 chart data'!$J$153</f>
        <v>25.1</v>
      </c>
      <c r="O14" s="327">
        <f>'Section 11 chart data'!$G$139</f>
        <v>1.5980000000000001</v>
      </c>
      <c r="P14" s="327">
        <f>'Section 11 chart data'!$K$153</f>
        <v>11.97</v>
      </c>
      <c r="Q14" s="127">
        <f>'Section 11 chart data'!$L$153</f>
        <v>35.68</v>
      </c>
      <c r="R14" s="327">
        <f>'Section 11 chart data'!$H$139</f>
        <v>8.5660000000000007</v>
      </c>
      <c r="S14" s="327">
        <f>'Section 11 chart data'!$M$153</f>
        <v>9.8559999999999999</v>
      </c>
      <c r="T14" s="127">
        <f>'Section 11 chart data'!$N$153</f>
        <v>34.43</v>
      </c>
      <c r="U14" s="327">
        <f>'Section 11 chart data'!$I$139</f>
        <v>4.7210000000000001</v>
      </c>
      <c r="V14" s="327">
        <f>'Section 11 chart data'!$O$153</f>
        <v>11.651</v>
      </c>
      <c r="W14" s="127">
        <f>'Section 11 chart data'!$P$153</f>
        <v>32.020000000000003</v>
      </c>
      <c r="X14" s="327">
        <f>'Section 11 chart data'!$J$139</f>
        <v>3.4820000000000002</v>
      </c>
      <c r="Y14" s="327">
        <f>'Section 11 chart data'!$Q$153</f>
        <v>9.26</v>
      </c>
      <c r="Z14" s="127">
        <f>'Section 11 chart data'!$R$153</f>
        <v>33.380000000000003</v>
      </c>
      <c r="AA14" s="327">
        <f>'Section 11 chart data'!$K$139</f>
        <v>3.024</v>
      </c>
      <c r="AB14" s="327">
        <f>'Section 11 chart data'!$S$153</f>
        <v>15.462</v>
      </c>
      <c r="AC14" s="127">
        <f>'Section 11 chart data'!$T$153</f>
        <v>22.06</v>
      </c>
      <c r="AD14" s="327">
        <f>'Section 11 chart data'!$L$139</f>
        <v>3.4820000000000002</v>
      </c>
      <c r="AE14" s="327">
        <f>'Section 11 chart data'!$U$153</f>
        <v>19.300999999999998</v>
      </c>
      <c r="AF14" s="127">
        <f>'Section 11 chart data'!$V$153</f>
        <v>21.99</v>
      </c>
      <c r="AG14" s="327">
        <f>'Section 11 chart data'!$M$139</f>
        <v>2.7530000000000001</v>
      </c>
      <c r="AH14" s="327">
        <f>'Section 11 chart data'!$W$153</f>
        <v>10.058999999999999</v>
      </c>
      <c r="AI14" s="127">
        <f>'Section 11 chart data'!$X$153</f>
        <v>18.96</v>
      </c>
    </row>
    <row r="15" spans="2:35" ht="15" customHeight="1" x14ac:dyDescent="0.2">
      <c r="B15" s="109" t="s">
        <v>220</v>
      </c>
      <c r="C15" s="327">
        <f>'Section 11 chart data'!$C$140</f>
        <v>5.6000000000000001E-2</v>
      </c>
      <c r="D15" s="327">
        <f>'Section 11 chart data'!$C$154</f>
        <v>17.864000000000001</v>
      </c>
      <c r="E15" s="127">
        <f>'Section 11 chart data'!$D$154</f>
        <v>21.66</v>
      </c>
      <c r="F15" s="327">
        <f>'Section 11 chart data'!$D$140</f>
        <v>0.10199999999999999</v>
      </c>
      <c r="G15" s="327">
        <f>'Section 11 chart data'!$E$154</f>
        <v>15.629</v>
      </c>
      <c r="H15" s="127">
        <f>'Section 11 chart data'!$F$154</f>
        <v>20.82</v>
      </c>
      <c r="I15" s="327">
        <f>'Section 11 chart data'!$E$140</f>
        <v>0.16900000000000001</v>
      </c>
      <c r="J15" s="327">
        <f>'Section 11 chart data'!$G$154</f>
        <v>8.6219999999999999</v>
      </c>
      <c r="K15" s="127">
        <f>'Section 11 chart data'!$H$154</f>
        <v>24.34</v>
      </c>
      <c r="L15" s="327">
        <f>'Section 11 chart data'!$F$140</f>
        <v>0.66800000000000004</v>
      </c>
      <c r="M15" s="327">
        <f>'Section 11 chart data'!$I$154</f>
        <v>4.0679999999999996</v>
      </c>
      <c r="N15" s="127">
        <f>'Section 11 chart data'!$J$154</f>
        <v>27.34</v>
      </c>
      <c r="O15" s="327">
        <f>'Section 11 chart data'!$G$140</f>
        <v>0.54100000000000004</v>
      </c>
      <c r="P15" s="327">
        <f>'Section 11 chart data'!$K$154</f>
        <v>6.9139999999999997</v>
      </c>
      <c r="Q15" s="127">
        <f>'Section 11 chart data'!$L$154</f>
        <v>40.56</v>
      </c>
      <c r="R15" s="327">
        <f>'Section 11 chart data'!$H$140</f>
        <v>4.5119999999999996</v>
      </c>
      <c r="S15" s="327">
        <f>'Section 11 chart data'!$M$154</f>
        <v>5.8209999999999997</v>
      </c>
      <c r="T15" s="127">
        <f>'Section 11 chart data'!$N$154</f>
        <v>38.33</v>
      </c>
      <c r="U15" s="327">
        <f>'Section 11 chart data'!$I$140</f>
        <v>2.3330000000000002</v>
      </c>
      <c r="V15" s="327">
        <f>'Section 11 chart data'!$O$154</f>
        <v>6.3550000000000004</v>
      </c>
      <c r="W15" s="127">
        <f>'Section 11 chart data'!$P$154</f>
        <v>36.81</v>
      </c>
      <c r="X15" s="327">
        <f>'Section 11 chart data'!$J$140</f>
        <v>1.6160000000000001</v>
      </c>
      <c r="Y15" s="327">
        <f>'Section 11 chart data'!$Q$154</f>
        <v>4.9669999999999996</v>
      </c>
      <c r="Z15" s="127">
        <f>'Section 11 chart data'!$R$154</f>
        <v>36.340000000000003</v>
      </c>
      <c r="AA15" s="327">
        <f>'Section 11 chart data'!$K$140</f>
        <v>1.319</v>
      </c>
      <c r="AB15" s="327">
        <f>'Section 11 chart data'!$S$154</f>
        <v>7.7750000000000004</v>
      </c>
      <c r="AC15" s="127">
        <f>'Section 11 chart data'!$T$154</f>
        <v>26.78</v>
      </c>
      <c r="AD15" s="327">
        <f>'Section 11 chart data'!$L$140</f>
        <v>1.6279999999999999</v>
      </c>
      <c r="AE15" s="327">
        <f>'Section 11 chart data'!$U$154</f>
        <v>9.4990000000000006</v>
      </c>
      <c r="AF15" s="127">
        <f>'Section 11 chart data'!$V$154</f>
        <v>26.22</v>
      </c>
      <c r="AG15" s="327">
        <f>'Section 11 chart data'!$M$140</f>
        <v>1.1359999999999999</v>
      </c>
      <c r="AH15" s="327">
        <f>'Section 11 chart data'!$W$154</f>
        <v>4.202</v>
      </c>
      <c r="AI15" s="127">
        <f>'Section 11 chart data'!$X$154</f>
        <v>22.76</v>
      </c>
    </row>
    <row r="16" spans="2:35" ht="15" customHeight="1" x14ac:dyDescent="0.2">
      <c r="B16" s="113" t="s">
        <v>221</v>
      </c>
      <c r="C16" s="328">
        <f>'Section 11 chart data'!$C$141</f>
        <v>6.6000000000000003E-2</v>
      </c>
      <c r="D16" s="328">
        <f>'Section 11 chart data'!$C$155</f>
        <v>37.095999999999997</v>
      </c>
      <c r="E16" s="128">
        <f>'Section 11 chart data'!$D$155</f>
        <v>26.16</v>
      </c>
      <c r="F16" s="328">
        <f>'Section 11 chart data'!$D$141</f>
        <v>9.5000000000000001E-2</v>
      </c>
      <c r="G16" s="328">
        <f>'Section 11 chart data'!$E$155</f>
        <v>14.81</v>
      </c>
      <c r="H16" s="128">
        <f>'Section 11 chart data'!$F$155</f>
        <v>23.74</v>
      </c>
      <c r="I16" s="328">
        <f>'Section 11 chart data'!$E$141</f>
        <v>6.0999999999999999E-2</v>
      </c>
      <c r="J16" s="328">
        <f>'Section 11 chart data'!$G$155</f>
        <v>13.622</v>
      </c>
      <c r="K16" s="128">
        <f>'Section 11 chart data'!$H$155</f>
        <v>34.729999999999997</v>
      </c>
      <c r="L16" s="328">
        <f>'Section 11 chart data'!$F$141</f>
        <v>0.20899999999999999</v>
      </c>
      <c r="M16" s="328">
        <f>'Section 11 chart data'!$I$155</f>
        <v>4.819</v>
      </c>
      <c r="N16" s="128">
        <f>'Section 11 chart data'!$J$155</f>
        <v>36</v>
      </c>
      <c r="O16" s="328">
        <f>'Section 11 chart data'!$G$141</f>
        <v>0.22</v>
      </c>
      <c r="P16" s="328">
        <f>'Section 11 chart data'!$K$155</f>
        <v>7.681</v>
      </c>
      <c r="Q16" s="128">
        <f>'Section 11 chart data'!$L$155</f>
        <v>45.58</v>
      </c>
      <c r="R16" s="328">
        <f>'Section 11 chart data'!$H$141</f>
        <v>4.4409999999999998</v>
      </c>
      <c r="S16" s="328">
        <f>'Section 11 chart data'!$M$155</f>
        <v>11.071999999999999</v>
      </c>
      <c r="T16" s="128">
        <f>'Section 11 chart data'!$N$155</f>
        <v>46.6</v>
      </c>
      <c r="U16" s="328">
        <f>'Section 11 chart data'!$I$141</f>
        <v>2.7160000000000002</v>
      </c>
      <c r="V16" s="328">
        <f>'Section 11 chart data'!$O$155</f>
        <v>6.17</v>
      </c>
      <c r="W16" s="128">
        <f>'Section 11 chart data'!$P$155</f>
        <v>28.35</v>
      </c>
      <c r="X16" s="328">
        <f>'Section 11 chart data'!$J$141</f>
        <v>1.2549999999999999</v>
      </c>
      <c r="Y16" s="328">
        <f>'Section 11 chart data'!$Q$155</f>
        <v>4.7060000000000004</v>
      </c>
      <c r="Z16" s="128">
        <f>'Section 11 chart data'!$R$155</f>
        <v>24.47</v>
      </c>
      <c r="AA16" s="328">
        <f>'Section 11 chart data'!$K$141</f>
        <v>0.52400000000000002</v>
      </c>
      <c r="AB16" s="328">
        <f>'Section 11 chart data'!$S$155</f>
        <v>10.574</v>
      </c>
      <c r="AC16" s="128">
        <f>'Section 11 chart data'!$T$155</f>
        <v>38.479999999999997</v>
      </c>
      <c r="AD16" s="328">
        <f>'Section 11 chart data'!$L$141</f>
        <v>1.0009999999999999</v>
      </c>
      <c r="AE16" s="328">
        <f>'Section 11 chart data'!$U$155</f>
        <v>19.009</v>
      </c>
      <c r="AF16" s="128">
        <f>'Section 11 chart data'!$V$155</f>
        <v>36.85</v>
      </c>
      <c r="AG16" s="328">
        <f>'Section 11 chart data'!$M$141</f>
        <v>0.625</v>
      </c>
      <c r="AH16" s="328">
        <f>'Section 11 chart data'!$W$155</f>
        <v>4.8490000000000002</v>
      </c>
      <c r="AI16" s="128">
        <f>'Section 11 chart data'!$X$155</f>
        <v>24.17</v>
      </c>
    </row>
    <row r="17" spans="2:35" ht="15" customHeight="1" x14ac:dyDescent="0.2">
      <c r="B17" s="118" t="s">
        <v>80</v>
      </c>
      <c r="C17" s="125">
        <f>'Section 11 chart data'!$C$142</f>
        <v>7.4480000000000004</v>
      </c>
      <c r="D17" s="125">
        <f>'Section 11 chart data'!$C$156</f>
        <v>235.62200000000001</v>
      </c>
      <c r="E17" s="126">
        <f>'Section 11 chart data'!$D$156</f>
        <v>14.74</v>
      </c>
      <c r="F17" s="125">
        <f>'Section 11 chart data'!$D$142</f>
        <v>4.7160000000000002</v>
      </c>
      <c r="G17" s="125">
        <f>'Section 11 chart data'!$E$156</f>
        <v>207.261</v>
      </c>
      <c r="H17" s="126">
        <f>'Section 11 chart data'!$F$156</f>
        <v>14.37</v>
      </c>
      <c r="I17" s="125">
        <f>'Section 11 chart data'!$E$142</f>
        <v>8.7769999999999992</v>
      </c>
      <c r="J17" s="125">
        <f>'Section 11 chart data'!$G$156</f>
        <v>102.551</v>
      </c>
      <c r="K17" s="126">
        <f>'Section 11 chart data'!$H$156</f>
        <v>16.04</v>
      </c>
      <c r="L17" s="125">
        <f>'Section 11 chart data'!$F$142</f>
        <v>15.696</v>
      </c>
      <c r="M17" s="125">
        <f>'Section 11 chart data'!$I$156</f>
        <v>69.957999999999998</v>
      </c>
      <c r="N17" s="126">
        <f>'Section 11 chart data'!$J$156</f>
        <v>14.4</v>
      </c>
      <c r="O17" s="125">
        <f>'Section 11 chart data'!$G$142</f>
        <v>17.774999999999999</v>
      </c>
      <c r="P17" s="125">
        <f>'Section 11 chart data'!$K$156</f>
        <v>88.838999999999999</v>
      </c>
      <c r="Q17" s="126">
        <f>'Section 11 chart data'!$L$156</f>
        <v>19.899999999999999</v>
      </c>
      <c r="R17" s="125">
        <f>'Section 11 chart data'!$H$142</f>
        <v>46.031999999999996</v>
      </c>
      <c r="S17" s="125">
        <f>'Section 11 chart data'!$M$156</f>
        <v>91.116</v>
      </c>
      <c r="T17" s="126">
        <f>'Section 11 chart data'!$N$156</f>
        <v>17.39</v>
      </c>
      <c r="U17" s="125">
        <f>'Section 11 chart data'!$I$142</f>
        <v>43.795000000000002</v>
      </c>
      <c r="V17" s="125">
        <f>'Section 11 chart data'!$O$156</f>
        <v>117.491</v>
      </c>
      <c r="W17" s="126">
        <f>'Section 11 chart data'!$P$156</f>
        <v>14.35</v>
      </c>
      <c r="X17" s="125">
        <f>'Section 11 chart data'!$J$142</f>
        <v>33.500999999999998</v>
      </c>
      <c r="Y17" s="125">
        <f>'Section 11 chart data'!$Q$156</f>
        <v>88.691000000000003</v>
      </c>
      <c r="Z17" s="126">
        <f>'Section 11 chart data'!$R$156</f>
        <v>14.21</v>
      </c>
      <c r="AA17" s="125">
        <f>'Section 11 chart data'!$K$142</f>
        <v>27.170999999999999</v>
      </c>
      <c r="AB17" s="125">
        <f>'Section 11 chart data'!$S$156</f>
        <v>118.07899999999999</v>
      </c>
      <c r="AC17" s="126">
        <f>'Section 11 chart data'!$T$156</f>
        <v>13.92</v>
      </c>
      <c r="AD17" s="125">
        <f>'Section 11 chart data'!$L$142</f>
        <v>43.365000000000002</v>
      </c>
      <c r="AE17" s="125">
        <f>'Section 11 chart data'!$U$156</f>
        <v>129.68100000000001</v>
      </c>
      <c r="AF17" s="126">
        <f>'Section 11 chart data'!$V$156</f>
        <v>16.43</v>
      </c>
      <c r="AG17" s="125">
        <f>'Section 11 chart data'!$M$142</f>
        <v>30.393999999999998</v>
      </c>
      <c r="AH17" s="125">
        <f>'Section 11 chart data'!$W$156</f>
        <v>97.948999999999998</v>
      </c>
      <c r="AI17" s="126">
        <f>'Section 11 chart data'!$X$156</f>
        <v>11.88</v>
      </c>
    </row>
    <row r="20" spans="2:35" ht="15" customHeight="1" x14ac:dyDescent="0.2">
      <c r="B20" s="909" t="s">
        <v>357</v>
      </c>
      <c r="C20" s="911" t="s">
        <v>331</v>
      </c>
      <c r="D20" s="911"/>
      <c r="E20" s="911"/>
      <c r="F20" s="911" t="s">
        <v>222</v>
      </c>
      <c r="G20" s="911"/>
      <c r="H20" s="903"/>
    </row>
    <row r="21" spans="2:35" ht="15" customHeight="1" x14ac:dyDescent="0.2">
      <c r="B21" s="910"/>
      <c r="C21" s="322" t="s">
        <v>78</v>
      </c>
      <c r="D21" s="907" t="s">
        <v>79</v>
      </c>
      <c r="E21" s="907"/>
      <c r="F21" s="322" t="s">
        <v>78</v>
      </c>
      <c r="G21" s="907" t="s">
        <v>79</v>
      </c>
      <c r="H21" s="897"/>
    </row>
    <row r="22" spans="2:35" ht="30" customHeight="1" x14ac:dyDescent="0.2">
      <c r="B22" s="910"/>
      <c r="C22" s="908" t="s">
        <v>325</v>
      </c>
      <c r="D22" s="908"/>
      <c r="E22" s="16" t="s">
        <v>82</v>
      </c>
      <c r="F22" s="908" t="s">
        <v>325</v>
      </c>
      <c r="G22" s="908"/>
      <c r="H22" s="17" t="s">
        <v>82</v>
      </c>
    </row>
    <row r="23" spans="2:35" ht="15" customHeight="1" x14ac:dyDescent="0.2">
      <c r="B23" s="143" t="str">
        <f>Index!$B$4</f>
        <v>Solent and South Downs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214</v>
      </c>
      <c r="C24" s="327">
        <f>$C$9</f>
        <v>4.1120000000000001</v>
      </c>
      <c r="D24" s="327">
        <f>$D$9</f>
        <v>31.286999999999999</v>
      </c>
      <c r="E24" s="127">
        <f>$E$9</f>
        <v>27.43</v>
      </c>
      <c r="F24" s="327">
        <f>$F$9</f>
        <v>1.756</v>
      </c>
      <c r="G24" s="327">
        <f>$G$9</f>
        <v>23.456</v>
      </c>
      <c r="H24" s="696">
        <f>$H$9</f>
        <v>13.32</v>
      </c>
    </row>
    <row r="25" spans="2:35" ht="15" customHeight="1" x14ac:dyDescent="0.2">
      <c r="B25" s="109" t="s">
        <v>215</v>
      </c>
      <c r="C25" s="327">
        <f>$C$10</f>
        <v>0.65</v>
      </c>
      <c r="D25" s="327">
        <f>$D$10</f>
        <v>9.7609999999999992</v>
      </c>
      <c r="E25" s="127">
        <f>$E$10</f>
        <v>20.83</v>
      </c>
      <c r="F25" s="327">
        <f>$F$10</f>
        <v>0.35799999999999998</v>
      </c>
      <c r="G25" s="327">
        <f>$G$10</f>
        <v>7.5650000000000004</v>
      </c>
      <c r="H25" s="696">
        <f>$H$10</f>
        <v>16.239999999999998</v>
      </c>
    </row>
    <row r="26" spans="2:35" ht="15" customHeight="1" x14ac:dyDescent="0.2">
      <c r="B26" s="109" t="s">
        <v>216</v>
      </c>
      <c r="C26" s="327">
        <f>$C$11</f>
        <v>0.56999999999999995</v>
      </c>
      <c r="D26" s="327">
        <f>$D$11</f>
        <v>11.211</v>
      </c>
      <c r="E26" s="127">
        <f>$E$11</f>
        <v>20</v>
      </c>
      <c r="F26" s="327">
        <f>$F$11</f>
        <v>0.36699999999999999</v>
      </c>
      <c r="G26" s="327">
        <f>$G$11</f>
        <v>9.1920000000000002</v>
      </c>
      <c r="H26" s="696">
        <f>$H$11</f>
        <v>15.47</v>
      </c>
    </row>
    <row r="27" spans="2:35" ht="15" customHeight="1" x14ac:dyDescent="0.2">
      <c r="B27" s="109" t="s">
        <v>217</v>
      </c>
      <c r="C27" s="327">
        <f>$C$12</f>
        <v>1.2150000000000001</v>
      </c>
      <c r="D27" s="327">
        <f>$D$12</f>
        <v>40.42</v>
      </c>
      <c r="E27" s="127">
        <f>$E$12</f>
        <v>17.72</v>
      </c>
      <c r="F27" s="327">
        <f>$F$12</f>
        <v>1.036</v>
      </c>
      <c r="G27" s="327">
        <f>$G$12</f>
        <v>37.783000000000001</v>
      </c>
      <c r="H27" s="696">
        <f>$H$12</f>
        <v>15.03</v>
      </c>
    </row>
    <row r="28" spans="2:35" ht="15" customHeight="1" x14ac:dyDescent="0.2">
      <c r="B28" s="109" t="s">
        <v>218</v>
      </c>
      <c r="C28" s="327">
        <f>$C$13</f>
        <v>0.63</v>
      </c>
      <c r="D28" s="327">
        <f>$D$13</f>
        <v>54.423999999999999</v>
      </c>
      <c r="E28" s="127">
        <f>$E$13</f>
        <v>14.6</v>
      </c>
      <c r="F28" s="327">
        <f>$F$13</f>
        <v>0.77300000000000002</v>
      </c>
      <c r="G28" s="327">
        <f>$G$13</f>
        <v>65.55</v>
      </c>
      <c r="H28" s="696">
        <f>$H$13</f>
        <v>17.149999999999999</v>
      </c>
    </row>
    <row r="29" spans="2:35" ht="15" customHeight="1" x14ac:dyDescent="0.2">
      <c r="B29" s="109" t="s">
        <v>219</v>
      </c>
      <c r="C29" s="327">
        <f>$C$14</f>
        <v>0.14899999999999999</v>
      </c>
      <c r="D29" s="327">
        <f>$D$14</f>
        <v>33.521999999999998</v>
      </c>
      <c r="E29" s="127">
        <f>$E$14</f>
        <v>18.86</v>
      </c>
      <c r="F29" s="327">
        <f>$F$14</f>
        <v>0.22900000000000001</v>
      </c>
      <c r="G29" s="327">
        <f>$G$14</f>
        <v>33.222999999999999</v>
      </c>
      <c r="H29" s="696">
        <f>$H$14</f>
        <v>18.63</v>
      </c>
    </row>
    <row r="30" spans="2:35" ht="15" customHeight="1" x14ac:dyDescent="0.2">
      <c r="B30" s="109" t="s">
        <v>220</v>
      </c>
      <c r="C30" s="327">
        <f>$C$15</f>
        <v>5.6000000000000001E-2</v>
      </c>
      <c r="D30" s="327">
        <f>$D$15</f>
        <v>17.864000000000001</v>
      </c>
      <c r="E30" s="127">
        <f>$E$15</f>
        <v>21.66</v>
      </c>
      <c r="F30" s="327">
        <f>$F$15</f>
        <v>0.10199999999999999</v>
      </c>
      <c r="G30" s="327">
        <f>$G$15</f>
        <v>15.629</v>
      </c>
      <c r="H30" s="696">
        <f>$H$15</f>
        <v>20.82</v>
      </c>
    </row>
    <row r="31" spans="2:35" ht="15" customHeight="1" x14ac:dyDescent="0.2">
      <c r="B31" s="113" t="s">
        <v>221</v>
      </c>
      <c r="C31" s="328">
        <f>$C$16</f>
        <v>6.6000000000000003E-2</v>
      </c>
      <c r="D31" s="328">
        <f>$D$16</f>
        <v>37.095999999999997</v>
      </c>
      <c r="E31" s="128">
        <f>$E$16</f>
        <v>26.16</v>
      </c>
      <c r="F31" s="328">
        <f>$F$16</f>
        <v>9.5000000000000001E-2</v>
      </c>
      <c r="G31" s="328">
        <f>$G$16</f>
        <v>14.81</v>
      </c>
      <c r="H31" s="697">
        <f>$H$16</f>
        <v>23.74</v>
      </c>
    </row>
    <row r="32" spans="2:35" ht="15" customHeight="1" x14ac:dyDescent="0.2">
      <c r="B32" s="118" t="s">
        <v>80</v>
      </c>
      <c r="C32" s="125">
        <f>$C$17</f>
        <v>7.4480000000000004</v>
      </c>
      <c r="D32" s="125">
        <f>$D$17</f>
        <v>235.62200000000001</v>
      </c>
      <c r="E32" s="126">
        <f>$E$17</f>
        <v>14.74</v>
      </c>
      <c r="F32" s="125">
        <f>$F$17</f>
        <v>4.7160000000000002</v>
      </c>
      <c r="G32" s="125">
        <f>$G$17</f>
        <v>207.261</v>
      </c>
      <c r="H32" s="698">
        <f>$H$17</f>
        <v>14.37</v>
      </c>
    </row>
    <row r="35" spans="2:8" ht="15" customHeight="1" x14ac:dyDescent="0.2">
      <c r="B35" s="909" t="s">
        <v>357</v>
      </c>
      <c r="C35" s="911" t="s">
        <v>225</v>
      </c>
      <c r="D35" s="911"/>
      <c r="E35" s="911"/>
      <c r="F35" s="911" t="s">
        <v>226</v>
      </c>
      <c r="G35" s="911"/>
      <c r="H35" s="903"/>
    </row>
    <row r="36" spans="2:8" ht="15" customHeight="1" x14ac:dyDescent="0.2">
      <c r="B36" s="910"/>
      <c r="C36" s="322" t="s">
        <v>78</v>
      </c>
      <c r="D36" s="907" t="s">
        <v>79</v>
      </c>
      <c r="E36" s="907"/>
      <c r="F36" s="322" t="s">
        <v>78</v>
      </c>
      <c r="G36" s="907" t="s">
        <v>79</v>
      </c>
      <c r="H36" s="897"/>
    </row>
    <row r="37" spans="2:8" ht="30" customHeight="1" x14ac:dyDescent="0.2">
      <c r="B37" s="910"/>
      <c r="C37" s="908" t="s">
        <v>325</v>
      </c>
      <c r="D37" s="908"/>
      <c r="E37" s="16" t="s">
        <v>82</v>
      </c>
      <c r="F37" s="908" t="s">
        <v>325</v>
      </c>
      <c r="G37" s="908"/>
      <c r="H37" s="17" t="s">
        <v>82</v>
      </c>
    </row>
    <row r="38" spans="2:8" ht="15" customHeight="1" x14ac:dyDescent="0.2">
      <c r="B38" s="143" t="str">
        <f>Index!$B$4</f>
        <v>Solent and South Downs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214</v>
      </c>
      <c r="C39" s="327">
        <f>$I$9</f>
        <v>2.6190000000000002</v>
      </c>
      <c r="D39" s="327">
        <f>$J$9</f>
        <v>15.634</v>
      </c>
      <c r="E39" s="127">
        <f>$K$9</f>
        <v>8.9499999999999993</v>
      </c>
      <c r="F39" s="327">
        <f>$L$9</f>
        <v>2.4710000000000001</v>
      </c>
      <c r="G39" s="327">
        <f>$M$9</f>
        <v>21.931999999999999</v>
      </c>
      <c r="H39" s="696">
        <f>$N$9</f>
        <v>9.4</v>
      </c>
    </row>
    <row r="40" spans="2:8" ht="15" customHeight="1" x14ac:dyDescent="0.2">
      <c r="B40" s="109" t="s">
        <v>215</v>
      </c>
      <c r="C40" s="327">
        <f>$I$10</f>
        <v>0.86399999999999999</v>
      </c>
      <c r="D40" s="327">
        <f>$J$10</f>
        <v>3.6269999999999998</v>
      </c>
      <c r="E40" s="127">
        <f>$K$10</f>
        <v>13.62</v>
      </c>
      <c r="F40" s="327">
        <f>$L$10</f>
        <v>0.91200000000000003</v>
      </c>
      <c r="G40" s="327">
        <f>$M$10</f>
        <v>3.331</v>
      </c>
      <c r="H40" s="696">
        <f>$N$10</f>
        <v>22.89</v>
      </c>
    </row>
    <row r="41" spans="2:8" ht="15" customHeight="1" x14ac:dyDescent="0.2">
      <c r="B41" s="109" t="s">
        <v>216</v>
      </c>
      <c r="C41" s="327">
        <f>$I$11</f>
        <v>0.83699999999999997</v>
      </c>
      <c r="D41" s="327">
        <f>$J$11</f>
        <v>3.6949999999999998</v>
      </c>
      <c r="E41" s="127">
        <f>$K$11</f>
        <v>15.65</v>
      </c>
      <c r="F41" s="327">
        <f>$L$11</f>
        <v>1.071</v>
      </c>
      <c r="G41" s="327">
        <f>$M$11</f>
        <v>3.4249999999999998</v>
      </c>
      <c r="H41" s="696">
        <f>$N$11</f>
        <v>26.46</v>
      </c>
    </row>
    <row r="42" spans="2:8" ht="15" customHeight="1" x14ac:dyDescent="0.2">
      <c r="B42" s="109" t="s">
        <v>217</v>
      </c>
      <c r="C42" s="327">
        <f>$I$12</f>
        <v>2.1379999999999999</v>
      </c>
      <c r="D42" s="327">
        <f>$J$12</f>
        <v>15.260999999999999</v>
      </c>
      <c r="E42" s="127">
        <f>$K$12</f>
        <v>17.399999999999999</v>
      </c>
      <c r="F42" s="327">
        <f>$L$12</f>
        <v>3.88</v>
      </c>
      <c r="G42" s="327">
        <f>$M$12</f>
        <v>10.933</v>
      </c>
      <c r="H42" s="696">
        <f>$N$12</f>
        <v>22.71</v>
      </c>
    </row>
    <row r="43" spans="2:8" ht="15" customHeight="1" x14ac:dyDescent="0.2">
      <c r="B43" s="109" t="s">
        <v>218</v>
      </c>
      <c r="C43" s="327">
        <f>$I$13</f>
        <v>1.59</v>
      </c>
      <c r="D43" s="327">
        <f>$J$13</f>
        <v>26.364999999999998</v>
      </c>
      <c r="E43" s="127">
        <f>$K$13</f>
        <v>18.559999999999999</v>
      </c>
      <c r="F43" s="327">
        <f>$L$13</f>
        <v>4.7130000000000001</v>
      </c>
      <c r="G43" s="327">
        <f>$M$13</f>
        <v>13.699</v>
      </c>
      <c r="H43" s="696">
        <f>$N$13</f>
        <v>20.78</v>
      </c>
    </row>
    <row r="44" spans="2:8" ht="15" customHeight="1" x14ac:dyDescent="0.2">
      <c r="B44" s="109" t="s">
        <v>219</v>
      </c>
      <c r="C44" s="327">
        <f>$I$14</f>
        <v>0.498</v>
      </c>
      <c r="D44" s="327">
        <f>$J$14</f>
        <v>15.656000000000001</v>
      </c>
      <c r="E44" s="127">
        <f>$K$14</f>
        <v>20.92</v>
      </c>
      <c r="F44" s="327">
        <f>$L$14</f>
        <v>1.772</v>
      </c>
      <c r="G44" s="327">
        <f>$M$14</f>
        <v>7.7480000000000002</v>
      </c>
      <c r="H44" s="696">
        <f>$N$14</f>
        <v>25.1</v>
      </c>
    </row>
    <row r="45" spans="2:8" ht="15" customHeight="1" x14ac:dyDescent="0.2">
      <c r="B45" s="109" t="s">
        <v>220</v>
      </c>
      <c r="C45" s="327">
        <f>$I$15</f>
        <v>0.16900000000000001</v>
      </c>
      <c r="D45" s="327">
        <f>$J$15</f>
        <v>8.6219999999999999</v>
      </c>
      <c r="E45" s="127">
        <f>$K$15</f>
        <v>24.34</v>
      </c>
      <c r="F45" s="327">
        <f>$L$15</f>
        <v>0.66800000000000004</v>
      </c>
      <c r="G45" s="327">
        <f>$M$15</f>
        <v>4.0679999999999996</v>
      </c>
      <c r="H45" s="696">
        <f>$N$15</f>
        <v>27.34</v>
      </c>
    </row>
    <row r="46" spans="2:8" ht="15" customHeight="1" x14ac:dyDescent="0.2">
      <c r="B46" s="113" t="s">
        <v>221</v>
      </c>
      <c r="C46" s="328">
        <f>$I$16</f>
        <v>6.0999999999999999E-2</v>
      </c>
      <c r="D46" s="328">
        <f>$J$16</f>
        <v>13.622</v>
      </c>
      <c r="E46" s="128">
        <f>$K$16</f>
        <v>34.729999999999997</v>
      </c>
      <c r="F46" s="328">
        <f>$L$16</f>
        <v>0.20899999999999999</v>
      </c>
      <c r="G46" s="328">
        <f>$M$16</f>
        <v>4.819</v>
      </c>
      <c r="H46" s="697">
        <f>$N$16</f>
        <v>36</v>
      </c>
    </row>
    <row r="47" spans="2:8" ht="15" customHeight="1" x14ac:dyDescent="0.2">
      <c r="B47" s="118" t="s">
        <v>80</v>
      </c>
      <c r="C47" s="125">
        <f>$I$17</f>
        <v>8.7769999999999992</v>
      </c>
      <c r="D47" s="125">
        <f>$J$17</f>
        <v>102.551</v>
      </c>
      <c r="E47" s="126">
        <f>$K$17</f>
        <v>16.04</v>
      </c>
      <c r="F47" s="125">
        <f>$L$17</f>
        <v>15.696</v>
      </c>
      <c r="G47" s="125">
        <f>$M$17</f>
        <v>69.957999999999998</v>
      </c>
      <c r="H47" s="698">
        <f>$N$17</f>
        <v>14.4</v>
      </c>
    </row>
    <row r="50" spans="2:8" ht="15" customHeight="1" x14ac:dyDescent="0.2">
      <c r="B50" s="909" t="s">
        <v>357</v>
      </c>
      <c r="C50" s="911" t="s">
        <v>227</v>
      </c>
      <c r="D50" s="911"/>
      <c r="E50" s="911"/>
      <c r="F50" s="911" t="s">
        <v>228</v>
      </c>
      <c r="G50" s="911"/>
      <c r="H50" s="903"/>
    </row>
    <row r="51" spans="2:8" ht="15" customHeight="1" x14ac:dyDescent="0.2">
      <c r="B51" s="910"/>
      <c r="C51" s="322" t="s">
        <v>78</v>
      </c>
      <c r="D51" s="907" t="s">
        <v>79</v>
      </c>
      <c r="E51" s="907"/>
      <c r="F51" s="322" t="s">
        <v>78</v>
      </c>
      <c r="G51" s="907" t="s">
        <v>79</v>
      </c>
      <c r="H51" s="897"/>
    </row>
    <row r="52" spans="2:8" ht="30" customHeight="1" x14ac:dyDescent="0.2">
      <c r="B52" s="910"/>
      <c r="C52" s="908" t="s">
        <v>325</v>
      </c>
      <c r="D52" s="908"/>
      <c r="E52" s="16" t="s">
        <v>82</v>
      </c>
      <c r="F52" s="908" t="s">
        <v>325</v>
      </c>
      <c r="G52" s="908"/>
      <c r="H52" s="17" t="s">
        <v>82</v>
      </c>
    </row>
    <row r="53" spans="2:8" ht="15" customHeight="1" x14ac:dyDescent="0.2">
      <c r="B53" s="143" t="str">
        <f>Index!$B$4</f>
        <v>Solent and South Downs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214</v>
      </c>
      <c r="C54" s="327">
        <f>$O$9</f>
        <v>3.4140000000000001</v>
      </c>
      <c r="D54" s="327">
        <f>$P$9</f>
        <v>28.05</v>
      </c>
      <c r="E54" s="127">
        <f>$Q$9</f>
        <v>10.17</v>
      </c>
      <c r="F54" s="327">
        <f>$R$9</f>
        <v>3.7549999999999999</v>
      </c>
      <c r="G54" s="327">
        <f>$S$9</f>
        <v>30.439</v>
      </c>
      <c r="H54" s="696">
        <f>$T$9</f>
        <v>10.08</v>
      </c>
    </row>
    <row r="55" spans="2:8" ht="15" customHeight="1" x14ac:dyDescent="0.2">
      <c r="B55" s="109" t="s">
        <v>215</v>
      </c>
      <c r="C55" s="327">
        <f>$O$10</f>
        <v>1.1319999999999999</v>
      </c>
      <c r="D55" s="327">
        <f>$P$10</f>
        <v>3.9860000000000002</v>
      </c>
      <c r="E55" s="127">
        <f>$Q$10</f>
        <v>16.53</v>
      </c>
      <c r="F55" s="327">
        <f>$R$10</f>
        <v>1.3180000000000001</v>
      </c>
      <c r="G55" s="327">
        <f>$S$10</f>
        <v>5.0549999999999997</v>
      </c>
      <c r="H55" s="696">
        <f>$T$10</f>
        <v>13.22</v>
      </c>
    </row>
    <row r="56" spans="2:8" ht="15" customHeight="1" x14ac:dyDescent="0.2">
      <c r="B56" s="109" t="s">
        <v>216</v>
      </c>
      <c r="C56" s="327">
        <f>$O$11</f>
        <v>1.3140000000000001</v>
      </c>
      <c r="D56" s="327">
        <f>$P$11</f>
        <v>3.323</v>
      </c>
      <c r="E56" s="127">
        <f>$Q$11</f>
        <v>19.89</v>
      </c>
      <c r="F56" s="327">
        <f>$R$11</f>
        <v>1.655</v>
      </c>
      <c r="G56" s="327">
        <f>$S$11</f>
        <v>4.4450000000000003</v>
      </c>
      <c r="H56" s="696">
        <f>$T$11</f>
        <v>14.34</v>
      </c>
    </row>
    <row r="57" spans="2:8" ht="15" customHeight="1" x14ac:dyDescent="0.2">
      <c r="B57" s="109" t="s">
        <v>217</v>
      </c>
      <c r="C57" s="327">
        <f>$O$12</f>
        <v>4.6120000000000001</v>
      </c>
      <c r="D57" s="327">
        <f>$P$12</f>
        <v>9.516</v>
      </c>
      <c r="E57" s="127">
        <f>$Q$12</f>
        <v>19.579999999999998</v>
      </c>
      <c r="F57" s="327">
        <f>$R$12</f>
        <v>7.3369999999999997</v>
      </c>
      <c r="G57" s="327">
        <f>$S$12</f>
        <v>10.766</v>
      </c>
      <c r="H57" s="696">
        <f>$T$12</f>
        <v>15.44</v>
      </c>
    </row>
    <row r="58" spans="2:8" ht="15" customHeight="1" x14ac:dyDescent="0.2">
      <c r="B58" s="109" t="s">
        <v>218</v>
      </c>
      <c r="C58" s="327">
        <f>$O$13</f>
        <v>4.9429999999999996</v>
      </c>
      <c r="D58" s="327">
        <f>$P$13</f>
        <v>17.399000000000001</v>
      </c>
      <c r="E58" s="127">
        <f>$Q$13</f>
        <v>30.17</v>
      </c>
      <c r="F58" s="327">
        <f>$R$13</f>
        <v>14.448</v>
      </c>
      <c r="G58" s="327">
        <f>$S$13</f>
        <v>13.663</v>
      </c>
      <c r="H58" s="696">
        <f>$T$13</f>
        <v>26.36</v>
      </c>
    </row>
    <row r="59" spans="2:8" ht="15" customHeight="1" x14ac:dyDescent="0.2">
      <c r="B59" s="109" t="s">
        <v>219</v>
      </c>
      <c r="C59" s="327">
        <f>$O$14</f>
        <v>1.5980000000000001</v>
      </c>
      <c r="D59" s="327">
        <f>$P$14</f>
        <v>11.97</v>
      </c>
      <c r="E59" s="127">
        <f>$Q$14</f>
        <v>35.68</v>
      </c>
      <c r="F59" s="327">
        <f>$R$14</f>
        <v>8.5660000000000007</v>
      </c>
      <c r="G59" s="327">
        <f>$S$14</f>
        <v>9.8559999999999999</v>
      </c>
      <c r="H59" s="696">
        <f>$T$14</f>
        <v>34.43</v>
      </c>
    </row>
    <row r="60" spans="2:8" ht="15" customHeight="1" x14ac:dyDescent="0.2">
      <c r="B60" s="109" t="s">
        <v>220</v>
      </c>
      <c r="C60" s="327">
        <f>$O$15</f>
        <v>0.54100000000000004</v>
      </c>
      <c r="D60" s="327">
        <f>$P$15</f>
        <v>6.9139999999999997</v>
      </c>
      <c r="E60" s="127">
        <f>$Q$15</f>
        <v>40.56</v>
      </c>
      <c r="F60" s="327">
        <f>$R$15</f>
        <v>4.5119999999999996</v>
      </c>
      <c r="G60" s="327">
        <f>$S$15</f>
        <v>5.8209999999999997</v>
      </c>
      <c r="H60" s="696">
        <f>$T$15</f>
        <v>38.33</v>
      </c>
    </row>
    <row r="61" spans="2:8" ht="15" customHeight="1" x14ac:dyDescent="0.2">
      <c r="B61" s="113" t="s">
        <v>221</v>
      </c>
      <c r="C61" s="328">
        <f>$O$16</f>
        <v>0.22</v>
      </c>
      <c r="D61" s="328">
        <f>$P$16</f>
        <v>7.681</v>
      </c>
      <c r="E61" s="128">
        <f>$Q$16</f>
        <v>45.58</v>
      </c>
      <c r="F61" s="328">
        <f>$R$16</f>
        <v>4.4409999999999998</v>
      </c>
      <c r="G61" s="328">
        <f>$S$16</f>
        <v>11.071999999999999</v>
      </c>
      <c r="H61" s="697">
        <f>$T$16</f>
        <v>46.6</v>
      </c>
    </row>
    <row r="62" spans="2:8" ht="15" customHeight="1" x14ac:dyDescent="0.2">
      <c r="B62" s="118" t="s">
        <v>80</v>
      </c>
      <c r="C62" s="125">
        <f>$O$17</f>
        <v>17.774999999999999</v>
      </c>
      <c r="D62" s="125">
        <f>$P$17</f>
        <v>88.838999999999999</v>
      </c>
      <c r="E62" s="126">
        <f>$Q$17</f>
        <v>19.899999999999999</v>
      </c>
      <c r="F62" s="125">
        <f>$R$17</f>
        <v>46.031999999999996</v>
      </c>
      <c r="G62" s="125">
        <f>$S$17</f>
        <v>91.116</v>
      </c>
      <c r="H62" s="698">
        <f>$T$17</f>
        <v>17.39</v>
      </c>
    </row>
    <row r="65" spans="2:8" ht="15" customHeight="1" x14ac:dyDescent="0.2">
      <c r="B65" s="909" t="s">
        <v>357</v>
      </c>
      <c r="C65" s="911" t="s">
        <v>332</v>
      </c>
      <c r="D65" s="911"/>
      <c r="E65" s="911"/>
      <c r="F65" s="911" t="s">
        <v>333</v>
      </c>
      <c r="G65" s="911"/>
      <c r="H65" s="903"/>
    </row>
    <row r="66" spans="2:8" ht="15" customHeight="1" x14ac:dyDescent="0.2">
      <c r="B66" s="910"/>
      <c r="C66" s="322" t="s">
        <v>78</v>
      </c>
      <c r="D66" s="907" t="s">
        <v>79</v>
      </c>
      <c r="E66" s="907"/>
      <c r="F66" s="322" t="s">
        <v>78</v>
      </c>
      <c r="G66" s="907" t="s">
        <v>79</v>
      </c>
      <c r="H66" s="897"/>
    </row>
    <row r="67" spans="2:8" ht="30" customHeight="1" x14ac:dyDescent="0.2">
      <c r="B67" s="910"/>
      <c r="C67" s="908" t="s">
        <v>325</v>
      </c>
      <c r="D67" s="908"/>
      <c r="E67" s="16" t="s">
        <v>82</v>
      </c>
      <c r="F67" s="908" t="s">
        <v>325</v>
      </c>
      <c r="G67" s="908"/>
      <c r="H67" s="17" t="s">
        <v>82</v>
      </c>
    </row>
    <row r="68" spans="2:8" ht="15" customHeight="1" x14ac:dyDescent="0.2">
      <c r="B68" s="143" t="str">
        <f>Index!$B$4</f>
        <v>Solent and South Downs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214</v>
      </c>
      <c r="C69" s="327">
        <f>$U$9</f>
        <v>6.6639999999999997</v>
      </c>
      <c r="D69" s="327">
        <f>$V$9</f>
        <v>29.942</v>
      </c>
      <c r="E69" s="127">
        <f>$W$9</f>
        <v>9.25</v>
      </c>
      <c r="F69" s="327">
        <f>$X$9</f>
        <v>6.9930000000000003</v>
      </c>
      <c r="G69" s="327">
        <f>$Y$9</f>
        <v>23.91</v>
      </c>
      <c r="H69" s="696">
        <f>$Z$9</f>
        <v>9.81</v>
      </c>
    </row>
    <row r="70" spans="2:8" ht="15" customHeight="1" x14ac:dyDescent="0.2">
      <c r="B70" s="109" t="s">
        <v>215</v>
      </c>
      <c r="C70" s="327">
        <f>$U$10</f>
        <v>2.7290000000000001</v>
      </c>
      <c r="D70" s="327">
        <f>$V$10</f>
        <v>7.47</v>
      </c>
      <c r="E70" s="127">
        <f>$W$10</f>
        <v>12.38</v>
      </c>
      <c r="F70" s="327">
        <f>$X$10</f>
        <v>2.0750000000000002</v>
      </c>
      <c r="G70" s="327">
        <f>$Y$10</f>
        <v>5.5010000000000003</v>
      </c>
      <c r="H70" s="696">
        <f>$Z$10</f>
        <v>8.33</v>
      </c>
    </row>
    <row r="71" spans="2:8" ht="15" customHeight="1" x14ac:dyDescent="0.2">
      <c r="B71" s="109" t="s">
        <v>216</v>
      </c>
      <c r="C71" s="327">
        <f>$U$11</f>
        <v>3.2519999999999998</v>
      </c>
      <c r="D71" s="327">
        <f>$V$11</f>
        <v>7.9969999999999999</v>
      </c>
      <c r="E71" s="127">
        <f>$W$11</f>
        <v>14.49</v>
      </c>
      <c r="F71" s="327">
        <f>$X$11</f>
        <v>2.1389999999999998</v>
      </c>
      <c r="G71" s="327">
        <f>$Y$11</f>
        <v>5.726</v>
      </c>
      <c r="H71" s="696">
        <f>$Z$11</f>
        <v>9.0399999999999991</v>
      </c>
    </row>
    <row r="72" spans="2:8" ht="15" customHeight="1" x14ac:dyDescent="0.2">
      <c r="B72" s="109" t="s">
        <v>217</v>
      </c>
      <c r="C72" s="327">
        <f>$U$12</f>
        <v>10.606</v>
      </c>
      <c r="D72" s="327">
        <f>$V$12</f>
        <v>24.446999999999999</v>
      </c>
      <c r="E72" s="127">
        <f>$W$12</f>
        <v>15.78</v>
      </c>
      <c r="F72" s="327">
        <f>$X$12</f>
        <v>7.3330000000000002</v>
      </c>
      <c r="G72" s="327">
        <f>$Y$12</f>
        <v>17.079999999999998</v>
      </c>
      <c r="H72" s="696">
        <f>$Z$12</f>
        <v>11.59</v>
      </c>
    </row>
    <row r="73" spans="2:8" ht="15" customHeight="1" x14ac:dyDescent="0.2">
      <c r="B73" s="109" t="s">
        <v>218</v>
      </c>
      <c r="C73" s="327">
        <f>$U$13</f>
        <v>10.773999999999999</v>
      </c>
      <c r="D73" s="327">
        <f>$V$13</f>
        <v>23.459</v>
      </c>
      <c r="E73" s="127">
        <f>$W$13</f>
        <v>23.5</v>
      </c>
      <c r="F73" s="327">
        <f>$X$13</f>
        <v>8.609</v>
      </c>
      <c r="G73" s="327">
        <f>$Y$13</f>
        <v>17.541</v>
      </c>
      <c r="H73" s="696">
        <f>$Z$13</f>
        <v>24.39</v>
      </c>
    </row>
    <row r="74" spans="2:8" ht="15" customHeight="1" x14ac:dyDescent="0.2">
      <c r="B74" s="109" t="s">
        <v>219</v>
      </c>
      <c r="C74" s="327">
        <f>$U$14</f>
        <v>4.7210000000000001</v>
      </c>
      <c r="D74" s="327">
        <f>$V$14</f>
        <v>11.651</v>
      </c>
      <c r="E74" s="127">
        <f>$W$14</f>
        <v>32.020000000000003</v>
      </c>
      <c r="F74" s="327">
        <f>$X$14</f>
        <v>3.4820000000000002</v>
      </c>
      <c r="G74" s="327">
        <f>$Y$14</f>
        <v>9.26</v>
      </c>
      <c r="H74" s="696">
        <f>$Z$14</f>
        <v>33.380000000000003</v>
      </c>
    </row>
    <row r="75" spans="2:8" ht="15" customHeight="1" x14ac:dyDescent="0.2">
      <c r="B75" s="109" t="s">
        <v>220</v>
      </c>
      <c r="C75" s="327">
        <f>$U$15</f>
        <v>2.3330000000000002</v>
      </c>
      <c r="D75" s="327">
        <f>$V$15</f>
        <v>6.3550000000000004</v>
      </c>
      <c r="E75" s="127">
        <f>$W$15</f>
        <v>36.81</v>
      </c>
      <c r="F75" s="327">
        <f>$X$15</f>
        <v>1.6160000000000001</v>
      </c>
      <c r="G75" s="327">
        <f>$Y$15</f>
        <v>4.9669999999999996</v>
      </c>
      <c r="H75" s="696">
        <f>$Z$15</f>
        <v>36.340000000000003</v>
      </c>
    </row>
    <row r="76" spans="2:8" ht="15" customHeight="1" x14ac:dyDescent="0.2">
      <c r="B76" s="113" t="s">
        <v>221</v>
      </c>
      <c r="C76" s="328">
        <f>$U$16</f>
        <v>2.7160000000000002</v>
      </c>
      <c r="D76" s="328">
        <f>$V$16</f>
        <v>6.17</v>
      </c>
      <c r="E76" s="128">
        <f>$W$16</f>
        <v>28.35</v>
      </c>
      <c r="F76" s="328">
        <f>$X$16</f>
        <v>1.2549999999999999</v>
      </c>
      <c r="G76" s="328">
        <f>$Y$16</f>
        <v>4.7060000000000004</v>
      </c>
      <c r="H76" s="697">
        <f>$Z$16</f>
        <v>24.47</v>
      </c>
    </row>
    <row r="77" spans="2:8" ht="15" customHeight="1" x14ac:dyDescent="0.2">
      <c r="B77" s="118" t="s">
        <v>80</v>
      </c>
      <c r="C77" s="125">
        <f>$U$17</f>
        <v>43.795000000000002</v>
      </c>
      <c r="D77" s="125">
        <f>$V$17</f>
        <v>117.491</v>
      </c>
      <c r="E77" s="126">
        <f>$W$17</f>
        <v>14.35</v>
      </c>
      <c r="F77" s="125">
        <f>$X$17</f>
        <v>33.500999999999998</v>
      </c>
      <c r="G77" s="125">
        <f>$Y$17</f>
        <v>88.691000000000003</v>
      </c>
      <c r="H77" s="698">
        <f>$Z$17</f>
        <v>14.21</v>
      </c>
    </row>
    <row r="80" spans="2:8" ht="15" customHeight="1" x14ac:dyDescent="0.2">
      <c r="B80" s="909" t="s">
        <v>357</v>
      </c>
      <c r="C80" s="911" t="s">
        <v>231</v>
      </c>
      <c r="D80" s="911"/>
      <c r="E80" s="911"/>
      <c r="F80" s="911" t="s">
        <v>232</v>
      </c>
      <c r="G80" s="911"/>
      <c r="H80" s="903"/>
    </row>
    <row r="81" spans="2:8" ht="15" customHeight="1" x14ac:dyDescent="0.2">
      <c r="B81" s="910"/>
      <c r="C81" s="322" t="s">
        <v>78</v>
      </c>
      <c r="D81" s="907" t="s">
        <v>79</v>
      </c>
      <c r="E81" s="907"/>
      <c r="F81" s="322" t="s">
        <v>78</v>
      </c>
      <c r="G81" s="907" t="s">
        <v>79</v>
      </c>
      <c r="H81" s="897"/>
    </row>
    <row r="82" spans="2:8" ht="30" customHeight="1" x14ac:dyDescent="0.2">
      <c r="B82" s="910"/>
      <c r="C82" s="908" t="s">
        <v>325</v>
      </c>
      <c r="D82" s="908"/>
      <c r="E82" s="16" t="s">
        <v>82</v>
      </c>
      <c r="F82" s="908" t="s">
        <v>325</v>
      </c>
      <c r="G82" s="908"/>
      <c r="H82" s="17" t="s">
        <v>82</v>
      </c>
    </row>
    <row r="83" spans="2:8" ht="15" customHeight="1" x14ac:dyDescent="0.2">
      <c r="B83" s="143" t="str">
        <f>Index!$B$4</f>
        <v>Solent and South Downs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214</v>
      </c>
      <c r="C84" s="327">
        <f>$AA$9</f>
        <v>7.7779999999999996</v>
      </c>
      <c r="D84" s="327">
        <f>$AB$9</f>
        <v>22.646000000000001</v>
      </c>
      <c r="E84" s="127">
        <f>$AC$9</f>
        <v>9.99</v>
      </c>
      <c r="F84" s="327">
        <f>$AD$9</f>
        <v>12.882999999999999</v>
      </c>
      <c r="G84" s="327">
        <f>$AE$9</f>
        <v>20.291</v>
      </c>
      <c r="H84" s="696">
        <f>$AF$9</f>
        <v>10.54</v>
      </c>
    </row>
    <row r="85" spans="2:8" ht="15" customHeight="1" x14ac:dyDescent="0.2">
      <c r="B85" s="109" t="s">
        <v>215</v>
      </c>
      <c r="C85" s="327">
        <f>$AA$10</f>
        <v>1.806</v>
      </c>
      <c r="D85" s="327">
        <f>$AB$10</f>
        <v>5.4560000000000004</v>
      </c>
      <c r="E85" s="127">
        <f>$AC$10</f>
        <v>8.25</v>
      </c>
      <c r="F85" s="327">
        <f>$AD$10</f>
        <v>4.1900000000000004</v>
      </c>
      <c r="G85" s="327">
        <f>$AE$10</f>
        <v>4.8579999999999997</v>
      </c>
      <c r="H85" s="696">
        <f>$AF$10</f>
        <v>11.63</v>
      </c>
    </row>
    <row r="86" spans="2:8" ht="15" customHeight="1" x14ac:dyDescent="0.2">
      <c r="B86" s="109" t="s">
        <v>216</v>
      </c>
      <c r="C86" s="327">
        <f>$AA$11</f>
        <v>1.6479999999999999</v>
      </c>
      <c r="D86" s="327">
        <f>$AB$11</f>
        <v>6.3860000000000001</v>
      </c>
      <c r="E86" s="127">
        <f>$AC$11</f>
        <v>9.16</v>
      </c>
      <c r="F86" s="327">
        <f>$AD$11</f>
        <v>3.6179999999999999</v>
      </c>
      <c r="G86" s="327">
        <f>$AE$11</f>
        <v>5.3120000000000003</v>
      </c>
      <c r="H86" s="696">
        <f>$AF$11</f>
        <v>12.68</v>
      </c>
    </row>
    <row r="87" spans="2:8" ht="15" customHeight="1" x14ac:dyDescent="0.2">
      <c r="B87" s="109" t="s">
        <v>217</v>
      </c>
      <c r="C87" s="327">
        <f>$AA$12</f>
        <v>4.6429999999999998</v>
      </c>
      <c r="D87" s="327">
        <f>$AB$12</f>
        <v>21.45</v>
      </c>
      <c r="E87" s="127">
        <f>$AC$12</f>
        <v>11.76</v>
      </c>
      <c r="F87" s="327">
        <f>$AD$12</f>
        <v>8.2409999999999997</v>
      </c>
      <c r="G87" s="327">
        <f>$AE$12</f>
        <v>19.437999999999999</v>
      </c>
      <c r="H87" s="696">
        <f>$AF$12</f>
        <v>15.29</v>
      </c>
    </row>
    <row r="88" spans="2:8" ht="15" customHeight="1" x14ac:dyDescent="0.2">
      <c r="B88" s="109" t="s">
        <v>218</v>
      </c>
      <c r="C88" s="327">
        <f>$AA$13</f>
        <v>6.4290000000000003</v>
      </c>
      <c r="D88" s="327">
        <f>$AB$13</f>
        <v>28.33</v>
      </c>
      <c r="E88" s="127">
        <f>$AC$13</f>
        <v>18.61</v>
      </c>
      <c r="F88" s="327">
        <f>$AD$13</f>
        <v>8.3219999999999992</v>
      </c>
      <c r="G88" s="327">
        <f>$AE$13</f>
        <v>31.972000000000001</v>
      </c>
      <c r="H88" s="696">
        <f>$AF$13</f>
        <v>19.86</v>
      </c>
    </row>
    <row r="89" spans="2:8" ht="15" customHeight="1" x14ac:dyDescent="0.2">
      <c r="B89" s="109" t="s">
        <v>219</v>
      </c>
      <c r="C89" s="327">
        <f>$AA$14</f>
        <v>3.024</v>
      </c>
      <c r="D89" s="327">
        <f>$AB$14</f>
        <v>15.462</v>
      </c>
      <c r="E89" s="127">
        <f>$AC$14</f>
        <v>22.06</v>
      </c>
      <c r="F89" s="327">
        <f>$AD$14</f>
        <v>3.4820000000000002</v>
      </c>
      <c r="G89" s="327">
        <f>$AE$14</f>
        <v>19.300999999999998</v>
      </c>
      <c r="H89" s="696">
        <f>$AF$14</f>
        <v>21.99</v>
      </c>
    </row>
    <row r="90" spans="2:8" ht="15" customHeight="1" x14ac:dyDescent="0.2">
      <c r="B90" s="109" t="s">
        <v>220</v>
      </c>
      <c r="C90" s="327">
        <f>$AA$15</f>
        <v>1.319</v>
      </c>
      <c r="D90" s="327">
        <f>$AB$15</f>
        <v>7.7750000000000004</v>
      </c>
      <c r="E90" s="127">
        <f>$AC$15</f>
        <v>26.78</v>
      </c>
      <c r="F90" s="327">
        <f>$AD$15</f>
        <v>1.6279999999999999</v>
      </c>
      <c r="G90" s="327">
        <f>$AE$15</f>
        <v>9.4990000000000006</v>
      </c>
      <c r="H90" s="696">
        <f>$AF$15</f>
        <v>26.22</v>
      </c>
    </row>
    <row r="91" spans="2:8" ht="15" customHeight="1" x14ac:dyDescent="0.2">
      <c r="B91" s="113" t="s">
        <v>221</v>
      </c>
      <c r="C91" s="328">
        <f>$AA$16</f>
        <v>0.52400000000000002</v>
      </c>
      <c r="D91" s="328">
        <f>$AB$16</f>
        <v>10.574</v>
      </c>
      <c r="E91" s="128">
        <f>$AC$16</f>
        <v>38.479999999999997</v>
      </c>
      <c r="F91" s="328">
        <f>$AD$16</f>
        <v>1.0009999999999999</v>
      </c>
      <c r="G91" s="328">
        <f>$AE$16</f>
        <v>19.009</v>
      </c>
      <c r="H91" s="697">
        <f>$AF$16</f>
        <v>36.85</v>
      </c>
    </row>
    <row r="92" spans="2:8" ht="15" customHeight="1" x14ac:dyDescent="0.2">
      <c r="B92" s="118" t="s">
        <v>80</v>
      </c>
      <c r="C92" s="125">
        <f>$AA$17</f>
        <v>27.170999999999999</v>
      </c>
      <c r="D92" s="125">
        <f>$AB$17</f>
        <v>118.07899999999999</v>
      </c>
      <c r="E92" s="126">
        <f>$AC$17</f>
        <v>13.92</v>
      </c>
      <c r="F92" s="125">
        <f>$AD$17</f>
        <v>43.365000000000002</v>
      </c>
      <c r="G92" s="125">
        <f>$AE$17</f>
        <v>129.68100000000001</v>
      </c>
      <c r="H92" s="698">
        <f>$AF$17</f>
        <v>16.43</v>
      </c>
    </row>
    <row r="95" spans="2:8" ht="15" customHeight="1" x14ac:dyDescent="0.2">
      <c r="B95" s="909" t="s">
        <v>357</v>
      </c>
      <c r="C95" s="911" t="s">
        <v>233</v>
      </c>
      <c r="D95" s="911"/>
      <c r="E95" s="903"/>
    </row>
    <row r="96" spans="2:8" ht="15" customHeight="1" x14ac:dyDescent="0.2">
      <c r="B96" s="910"/>
      <c r="C96" s="322" t="s">
        <v>78</v>
      </c>
      <c r="D96" s="907" t="s">
        <v>79</v>
      </c>
      <c r="E96" s="897"/>
    </row>
    <row r="97" spans="2:5" ht="30" customHeight="1" x14ac:dyDescent="0.2">
      <c r="B97" s="910"/>
      <c r="C97" s="908" t="s">
        <v>325</v>
      </c>
      <c r="D97" s="908"/>
      <c r="E97" s="17" t="s">
        <v>82</v>
      </c>
    </row>
    <row r="98" spans="2:5" ht="15" customHeight="1" x14ac:dyDescent="0.2">
      <c r="B98" s="143" t="str">
        <f>Index!$B$4</f>
        <v>Solent and South Downs</v>
      </c>
      <c r="C98" s="124"/>
      <c r="D98" s="122"/>
      <c r="E98" s="123"/>
    </row>
    <row r="99" spans="2:5" ht="15" customHeight="1" x14ac:dyDescent="0.2">
      <c r="B99" s="109" t="s">
        <v>214</v>
      </c>
      <c r="C99" s="327">
        <f>$AG$9</f>
        <v>9.2170000000000005</v>
      </c>
      <c r="D99" s="327">
        <f>$AH$9</f>
        <v>21.931000000000001</v>
      </c>
      <c r="E99" s="696">
        <f>$AI$9</f>
        <v>10.43</v>
      </c>
    </row>
    <row r="100" spans="2:5" ht="15" customHeight="1" x14ac:dyDescent="0.2">
      <c r="B100" s="109" t="s">
        <v>215</v>
      </c>
      <c r="C100" s="327">
        <f>$AG$10</f>
        <v>2.4849999999999999</v>
      </c>
      <c r="D100" s="327">
        <f>$AH$10</f>
        <v>5.53</v>
      </c>
      <c r="E100" s="696">
        <f>$AI$10</f>
        <v>13.26</v>
      </c>
    </row>
    <row r="101" spans="2:5" ht="15" customHeight="1" x14ac:dyDescent="0.2">
      <c r="B101" s="109" t="s">
        <v>216</v>
      </c>
      <c r="C101" s="327">
        <f>$AG$11</f>
        <v>2.2440000000000002</v>
      </c>
      <c r="D101" s="327">
        <f>$AH$11</f>
        <v>6.2779999999999996</v>
      </c>
      <c r="E101" s="696">
        <f>$AI$11</f>
        <v>14.01</v>
      </c>
    </row>
    <row r="102" spans="2:5" ht="15" customHeight="1" x14ac:dyDescent="0.2">
      <c r="B102" s="109" t="s">
        <v>217</v>
      </c>
      <c r="C102" s="327">
        <f>$AG$12</f>
        <v>5.5609999999999999</v>
      </c>
      <c r="D102" s="327">
        <f>$AH$12</f>
        <v>21.367000000000001</v>
      </c>
      <c r="E102" s="696">
        <f>$AI$12</f>
        <v>14.28</v>
      </c>
    </row>
    <row r="103" spans="2:5" ht="15" customHeight="1" x14ac:dyDescent="0.2">
      <c r="B103" s="109" t="s">
        <v>218</v>
      </c>
      <c r="C103" s="327">
        <f>$AG$13</f>
        <v>6.3730000000000002</v>
      </c>
      <c r="D103" s="327">
        <f>$AH$13</f>
        <v>23.734000000000002</v>
      </c>
      <c r="E103" s="696">
        <f>$AI$13</f>
        <v>17.489999999999998</v>
      </c>
    </row>
    <row r="104" spans="2:5" ht="15" customHeight="1" x14ac:dyDescent="0.2">
      <c r="B104" s="109" t="s">
        <v>219</v>
      </c>
      <c r="C104" s="327">
        <f>$AG$14</f>
        <v>2.7530000000000001</v>
      </c>
      <c r="D104" s="327">
        <f>$AH$14</f>
        <v>10.058999999999999</v>
      </c>
      <c r="E104" s="696">
        <f>$AI$14</f>
        <v>18.96</v>
      </c>
    </row>
    <row r="105" spans="2:5" ht="15" customHeight="1" x14ac:dyDescent="0.2">
      <c r="B105" s="109" t="s">
        <v>220</v>
      </c>
      <c r="C105" s="327">
        <f>$AG$15</f>
        <v>1.1359999999999999</v>
      </c>
      <c r="D105" s="327">
        <f>$AH$15</f>
        <v>4.202</v>
      </c>
      <c r="E105" s="696">
        <f>$AI$15</f>
        <v>22.76</v>
      </c>
    </row>
    <row r="106" spans="2:5" ht="15" customHeight="1" x14ac:dyDescent="0.2">
      <c r="B106" s="113" t="s">
        <v>221</v>
      </c>
      <c r="C106" s="328">
        <f>$AG$16</f>
        <v>0.625</v>
      </c>
      <c r="D106" s="328">
        <f>$AH$16</f>
        <v>4.8490000000000002</v>
      </c>
      <c r="E106" s="697">
        <f>$AI$16</f>
        <v>24.17</v>
      </c>
    </row>
    <row r="107" spans="2:5" ht="15" customHeight="1" x14ac:dyDescent="0.2">
      <c r="B107" s="118" t="s">
        <v>80</v>
      </c>
      <c r="C107" s="125">
        <f>$AG$17</f>
        <v>30.393999999999998</v>
      </c>
      <c r="D107" s="125">
        <f>$AH$17</f>
        <v>97.948999999999998</v>
      </c>
      <c r="E107" s="698">
        <f>$AI$17</f>
        <v>11.88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207</v>
      </c>
      <c r="C3" t="s">
        <v>762</v>
      </c>
    </row>
    <row r="5" spans="2:6" ht="15" customHeight="1" x14ac:dyDescent="0.2">
      <c r="B5" s="858" t="s">
        <v>229</v>
      </c>
      <c r="C5" s="40" t="s">
        <v>78</v>
      </c>
      <c r="D5" s="835" t="s">
        <v>79</v>
      </c>
      <c r="E5" s="835"/>
      <c r="F5" s="41" t="s">
        <v>80</v>
      </c>
    </row>
    <row r="6" spans="2:6" ht="30" customHeight="1" x14ac:dyDescent="0.2">
      <c r="B6" s="912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Solent and South Downs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data'!D20</f>
        <v>3636.6669999999999</v>
      </c>
      <c r="D8" s="138">
        <f>'Section 11 chart data'!J20</f>
        <v>18428.098000000002</v>
      </c>
      <c r="E8" s="695">
        <f>'Section 11 chart data'!K20</f>
        <v>3.63</v>
      </c>
      <c r="F8" s="139">
        <f>SUM(C8,D8)</f>
        <v>22064.765000000003</v>
      </c>
    </row>
    <row r="9" spans="2:6" ht="15" customHeight="1" x14ac:dyDescent="0.2">
      <c r="B9" s="141" t="s">
        <v>222</v>
      </c>
      <c r="C9" s="137">
        <f>'Section 11 chart data'!D21</f>
        <v>3799.6489999999999</v>
      </c>
      <c r="D9" s="138">
        <f>'Section 11 chart data'!J21</f>
        <v>19072.169999999998</v>
      </c>
      <c r="E9" s="695">
        <f>'Section 11 chart data'!K21</f>
        <v>3.55</v>
      </c>
      <c r="F9" s="139">
        <f t="shared" ref="F9:F18" si="0">SUM(C9,D9)</f>
        <v>22871.819</v>
      </c>
    </row>
    <row r="10" spans="2:6" ht="15" customHeight="1" x14ac:dyDescent="0.2">
      <c r="B10" s="141" t="s">
        <v>225</v>
      </c>
      <c r="C10" s="137">
        <f>'Section 11 chart data'!D22</f>
        <v>3961.3159999999998</v>
      </c>
      <c r="D10" s="138">
        <f>'Section 11 chart data'!J22</f>
        <v>20214.653999999999</v>
      </c>
      <c r="E10" s="695">
        <f>'Section 11 chart data'!K22</f>
        <v>3.47</v>
      </c>
      <c r="F10" s="139">
        <f t="shared" si="0"/>
        <v>24175.969999999998</v>
      </c>
    </row>
    <row r="11" spans="2:6" ht="15" customHeight="1" x14ac:dyDescent="0.2">
      <c r="B11" s="141" t="s">
        <v>226</v>
      </c>
      <c r="C11" s="137">
        <f>'Section 11 chart data'!D23</f>
        <v>4089.8429999999998</v>
      </c>
      <c r="D11" s="138">
        <f>'Section 11 chart data'!J23</f>
        <v>21879.891</v>
      </c>
      <c r="E11" s="695">
        <f>'Section 11 chart data'!K23</f>
        <v>3.28</v>
      </c>
      <c r="F11" s="139">
        <f t="shared" si="0"/>
        <v>25969.734</v>
      </c>
    </row>
    <row r="12" spans="2:6" ht="15" customHeight="1" x14ac:dyDescent="0.2">
      <c r="B12" s="141" t="s">
        <v>227</v>
      </c>
      <c r="C12" s="137">
        <f>'Section 11 chart data'!D24</f>
        <v>4185.04</v>
      </c>
      <c r="D12" s="138">
        <f>'Section 11 chart data'!J24</f>
        <v>23463.471000000001</v>
      </c>
      <c r="E12" s="695">
        <f>'Section 11 chart data'!K24</f>
        <v>3.15</v>
      </c>
      <c r="F12" s="139">
        <f t="shared" si="0"/>
        <v>27648.511000000002</v>
      </c>
    </row>
    <row r="13" spans="2:6" ht="15" customHeight="1" x14ac:dyDescent="0.2">
      <c r="B13" s="141" t="s">
        <v>228</v>
      </c>
      <c r="C13" s="137">
        <f>'Section 11 chart data'!D25</f>
        <v>4147.348</v>
      </c>
      <c r="D13" s="138">
        <f>'Section 11 chart data'!J25</f>
        <v>25016.174999999999</v>
      </c>
      <c r="E13" s="695">
        <f>'Section 11 chart data'!K25</f>
        <v>3.04</v>
      </c>
      <c r="F13" s="139">
        <f t="shared" si="0"/>
        <v>29163.523000000001</v>
      </c>
    </row>
    <row r="14" spans="2:6" ht="15" customHeight="1" x14ac:dyDescent="0.2">
      <c r="B14" s="141" t="s">
        <v>332</v>
      </c>
      <c r="C14" s="137">
        <f>'Section 11 chart data'!D26</f>
        <v>4168.8540000000003</v>
      </c>
      <c r="D14" s="138">
        <f>'Section 11 chart data'!J26</f>
        <v>26290.42</v>
      </c>
      <c r="E14" s="695">
        <f>'Section 11 chart data'!K26</f>
        <v>2.99</v>
      </c>
      <c r="F14" s="139">
        <f t="shared" si="0"/>
        <v>30459.273999999998</v>
      </c>
    </row>
    <row r="15" spans="2:6" ht="15" customHeight="1" x14ac:dyDescent="0.2">
      <c r="B15" s="141" t="s">
        <v>333</v>
      </c>
      <c r="C15" s="137">
        <f>'Section 11 chart data'!D27</f>
        <v>4119.5780000000004</v>
      </c>
      <c r="D15" s="138">
        <f>'Section 11 chart data'!J27</f>
        <v>27530.465</v>
      </c>
      <c r="E15" s="695">
        <f>'Section 11 chart data'!K27</f>
        <v>2.95</v>
      </c>
      <c r="F15" s="139">
        <f t="shared" si="0"/>
        <v>31650.043000000001</v>
      </c>
    </row>
    <row r="16" spans="2:6" ht="15" customHeight="1" x14ac:dyDescent="0.2">
      <c r="B16" s="141" t="s">
        <v>231</v>
      </c>
      <c r="C16" s="137">
        <f>'Section 11 chart data'!D28</f>
        <v>4159.2849999999999</v>
      </c>
      <c r="D16" s="138">
        <f>'Section 11 chart data'!J28</f>
        <v>28666.584999999999</v>
      </c>
      <c r="E16" s="695">
        <f>'Section 11 chart data'!K28</f>
        <v>2.91</v>
      </c>
      <c r="F16" s="139">
        <f t="shared" si="0"/>
        <v>32825.869999999995</v>
      </c>
    </row>
    <row r="17" spans="2:6" ht="15" customHeight="1" x14ac:dyDescent="0.2">
      <c r="B17" s="141" t="s">
        <v>232</v>
      </c>
      <c r="C17" s="137">
        <f>'Section 11 chart data'!D29</f>
        <v>4152.6419999999998</v>
      </c>
      <c r="D17" s="138">
        <f>'Section 11 chart data'!J29</f>
        <v>29430.940999999999</v>
      </c>
      <c r="E17" s="695">
        <f>'Section 11 chart data'!K29</f>
        <v>2.96</v>
      </c>
      <c r="F17" s="139">
        <f t="shared" si="0"/>
        <v>33583.582999999999</v>
      </c>
    </row>
    <row r="18" spans="2:6" ht="15" customHeight="1" x14ac:dyDescent="0.2">
      <c r="B18" s="142" t="s">
        <v>233</v>
      </c>
      <c r="C18" s="137">
        <f>'Section 11 chart data'!D30</f>
        <v>4165.1019999999999</v>
      </c>
      <c r="D18" s="138">
        <f>'Section 11 chart data'!J30</f>
        <v>30209.062999999998</v>
      </c>
      <c r="E18" s="695">
        <f>'Section 11 chart data'!K30</f>
        <v>3.01</v>
      </c>
      <c r="F18" s="140">
        <f t="shared" si="0"/>
        <v>34374.165000000001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209</v>
      </c>
      <c r="C3" t="s">
        <v>493</v>
      </c>
    </row>
    <row r="5" spans="2:35" ht="15" customHeight="1" x14ac:dyDescent="0.2">
      <c r="B5" s="901" t="s">
        <v>77</v>
      </c>
      <c r="C5" s="911" t="s">
        <v>331</v>
      </c>
      <c r="D5" s="911"/>
      <c r="E5" s="911"/>
      <c r="F5" s="911" t="s">
        <v>222</v>
      </c>
      <c r="G5" s="911"/>
      <c r="H5" s="911"/>
      <c r="I5" s="911" t="s">
        <v>225</v>
      </c>
      <c r="J5" s="911"/>
      <c r="K5" s="911"/>
      <c r="L5" s="911" t="s">
        <v>226</v>
      </c>
      <c r="M5" s="911"/>
      <c r="N5" s="911"/>
      <c r="O5" s="911" t="s">
        <v>227</v>
      </c>
      <c r="P5" s="911"/>
      <c r="Q5" s="911"/>
      <c r="R5" s="911" t="s">
        <v>228</v>
      </c>
      <c r="S5" s="911"/>
      <c r="T5" s="911"/>
      <c r="U5" s="911" t="s">
        <v>332</v>
      </c>
      <c r="V5" s="911"/>
      <c r="W5" s="911"/>
      <c r="X5" s="911" t="s">
        <v>333</v>
      </c>
      <c r="Y5" s="911"/>
      <c r="Z5" s="911"/>
      <c r="AA5" s="911" t="s">
        <v>231</v>
      </c>
      <c r="AB5" s="911"/>
      <c r="AC5" s="911"/>
      <c r="AD5" s="911" t="s">
        <v>232</v>
      </c>
      <c r="AE5" s="911"/>
      <c r="AF5" s="911"/>
      <c r="AG5" s="911" t="s">
        <v>233</v>
      </c>
      <c r="AH5" s="911"/>
      <c r="AI5" s="903"/>
    </row>
    <row r="6" spans="2:35" ht="15" customHeight="1" x14ac:dyDescent="0.2">
      <c r="B6" s="913"/>
      <c r="C6" s="103" t="s">
        <v>78</v>
      </c>
      <c r="D6" s="907" t="s">
        <v>79</v>
      </c>
      <c r="E6" s="907"/>
      <c r="F6" s="103" t="s">
        <v>78</v>
      </c>
      <c r="G6" s="907" t="s">
        <v>79</v>
      </c>
      <c r="H6" s="907"/>
      <c r="I6" s="103" t="s">
        <v>78</v>
      </c>
      <c r="J6" s="907" t="s">
        <v>79</v>
      </c>
      <c r="K6" s="907"/>
      <c r="L6" s="103" t="s">
        <v>78</v>
      </c>
      <c r="M6" s="907" t="s">
        <v>79</v>
      </c>
      <c r="N6" s="907"/>
      <c r="O6" s="103" t="s">
        <v>78</v>
      </c>
      <c r="P6" s="907" t="s">
        <v>79</v>
      </c>
      <c r="Q6" s="907"/>
      <c r="R6" s="103" t="s">
        <v>78</v>
      </c>
      <c r="S6" s="907" t="s">
        <v>79</v>
      </c>
      <c r="T6" s="907"/>
      <c r="U6" s="103" t="s">
        <v>78</v>
      </c>
      <c r="V6" s="907" t="s">
        <v>79</v>
      </c>
      <c r="W6" s="907"/>
      <c r="X6" s="103" t="s">
        <v>78</v>
      </c>
      <c r="Y6" s="907" t="s">
        <v>79</v>
      </c>
      <c r="Z6" s="907"/>
      <c r="AA6" s="103" t="s">
        <v>78</v>
      </c>
      <c r="AB6" s="907" t="s">
        <v>79</v>
      </c>
      <c r="AC6" s="907"/>
      <c r="AD6" s="103" t="s">
        <v>78</v>
      </c>
      <c r="AE6" s="907" t="s">
        <v>79</v>
      </c>
      <c r="AF6" s="907"/>
      <c r="AG6" s="103" t="s">
        <v>78</v>
      </c>
      <c r="AH6" s="907" t="s">
        <v>79</v>
      </c>
      <c r="AI6" s="897"/>
    </row>
    <row r="7" spans="2:35" ht="30" customHeight="1" x14ac:dyDescent="0.2">
      <c r="B7" s="914"/>
      <c r="C7" s="908" t="s">
        <v>325</v>
      </c>
      <c r="D7" s="908"/>
      <c r="E7" s="16" t="s">
        <v>82</v>
      </c>
      <c r="F7" s="908" t="s">
        <v>325</v>
      </c>
      <c r="G7" s="908"/>
      <c r="H7" s="16" t="s">
        <v>82</v>
      </c>
      <c r="I7" s="908" t="s">
        <v>325</v>
      </c>
      <c r="J7" s="908"/>
      <c r="K7" s="16" t="s">
        <v>82</v>
      </c>
      <c r="L7" s="908" t="s">
        <v>325</v>
      </c>
      <c r="M7" s="908"/>
      <c r="N7" s="16" t="s">
        <v>82</v>
      </c>
      <c r="O7" s="908" t="s">
        <v>325</v>
      </c>
      <c r="P7" s="908"/>
      <c r="Q7" s="16" t="s">
        <v>82</v>
      </c>
      <c r="R7" s="908" t="s">
        <v>325</v>
      </c>
      <c r="S7" s="908"/>
      <c r="T7" s="16" t="s">
        <v>82</v>
      </c>
      <c r="U7" s="908" t="s">
        <v>325</v>
      </c>
      <c r="V7" s="908"/>
      <c r="W7" s="16" t="s">
        <v>82</v>
      </c>
      <c r="X7" s="908" t="s">
        <v>325</v>
      </c>
      <c r="Y7" s="908"/>
      <c r="Z7" s="16" t="s">
        <v>82</v>
      </c>
      <c r="AA7" s="908" t="s">
        <v>325</v>
      </c>
      <c r="AB7" s="908"/>
      <c r="AC7" s="16" t="s">
        <v>82</v>
      </c>
      <c r="AD7" s="908" t="s">
        <v>325</v>
      </c>
      <c r="AE7" s="908"/>
      <c r="AF7" s="16" t="s">
        <v>82</v>
      </c>
      <c r="AG7" s="908" t="s">
        <v>325</v>
      </c>
      <c r="AH7" s="908"/>
      <c r="AI7" s="17" t="s">
        <v>82</v>
      </c>
    </row>
    <row r="8" spans="2:35" ht="15" customHeight="1" x14ac:dyDescent="0.2">
      <c r="B8" s="143" t="str">
        <f>Index!$B$4</f>
        <v>Solent and South Downs</v>
      </c>
      <c r="C8" s="191"/>
      <c r="D8" s="122"/>
      <c r="E8" s="105"/>
      <c r="F8" s="105"/>
      <c r="G8" s="122"/>
      <c r="H8" s="192"/>
      <c r="I8" s="105"/>
      <c r="J8" s="122"/>
      <c r="K8" s="192"/>
      <c r="L8" s="105"/>
      <c r="M8" s="122"/>
      <c r="N8" s="192"/>
      <c r="O8" s="105"/>
      <c r="P8" s="192"/>
      <c r="Q8" s="192"/>
      <c r="R8" s="191"/>
      <c r="S8" s="122"/>
      <c r="T8" s="105"/>
      <c r="U8" s="105"/>
      <c r="V8" s="122"/>
      <c r="W8" s="192"/>
      <c r="X8" s="105"/>
      <c r="Y8" s="122"/>
      <c r="Z8" s="192"/>
      <c r="AA8" s="105"/>
      <c r="AB8" s="122"/>
      <c r="AC8" s="192"/>
      <c r="AD8" s="105"/>
      <c r="AE8" s="192"/>
      <c r="AF8" s="192"/>
      <c r="AG8" s="105"/>
      <c r="AH8" s="192"/>
      <c r="AI8" s="192"/>
    </row>
    <row r="9" spans="2:35" ht="15" customHeight="1" x14ac:dyDescent="0.2">
      <c r="B9" s="107" t="s">
        <v>105</v>
      </c>
      <c r="C9" s="108">
        <f>'Section 11 chart data'!$C$190</f>
        <v>3636.6669999999999</v>
      </c>
      <c r="D9" s="108">
        <f>'Section 11 chart data'!$C$207</f>
        <v>18428.098000000002</v>
      </c>
      <c r="E9" s="119">
        <f>'Section 11 chart data'!$D$207</f>
        <v>3.63</v>
      </c>
      <c r="F9" s="108">
        <f>'Section 11 chart data'!$D$190</f>
        <v>3799.6489999999999</v>
      </c>
      <c r="G9" s="108">
        <f>'Section 11 chart data'!$E$207</f>
        <v>19072.169999999998</v>
      </c>
      <c r="H9" s="119">
        <f>'Section 11 chart data'!$F$207</f>
        <v>3.55</v>
      </c>
      <c r="I9" s="108">
        <f>'Section 11 chart data'!$E$190</f>
        <v>3961.3159999999998</v>
      </c>
      <c r="J9" s="108">
        <f>'Section 11 chart data'!$G$207</f>
        <v>20214.653999999999</v>
      </c>
      <c r="K9" s="119">
        <f>'Section 11 chart data'!$H$207</f>
        <v>3.47</v>
      </c>
      <c r="L9" s="108">
        <f>'Section 11 chart data'!$F$190</f>
        <v>4089.8429999999998</v>
      </c>
      <c r="M9" s="108">
        <f>'Section 11 chart data'!$I$207</f>
        <v>21879.891</v>
      </c>
      <c r="N9" s="119">
        <f>'Section 11 chart data'!$J$207</f>
        <v>3.28</v>
      </c>
      <c r="O9" s="108">
        <f>'Section 11 chart data'!$G$190</f>
        <v>4185.04</v>
      </c>
      <c r="P9" s="108">
        <f>'Section 11 chart data'!$K$207</f>
        <v>23463.471000000001</v>
      </c>
      <c r="Q9" s="119">
        <f>'Section 11 chart data'!$L$207</f>
        <v>3.15</v>
      </c>
      <c r="R9" s="108">
        <f>'Section 11 chart data'!$H$190</f>
        <v>4147.348</v>
      </c>
      <c r="S9" s="108">
        <f>'Section 11 chart data'!$M$207</f>
        <v>25016.174999999999</v>
      </c>
      <c r="T9" s="119">
        <f>'Section 11 chart data'!$N$207</f>
        <v>3.04</v>
      </c>
      <c r="U9" s="108">
        <f>'Section 11 chart data'!$I$190</f>
        <v>4168.8540000000003</v>
      </c>
      <c r="V9" s="108">
        <f>'Section 11 chart data'!$O$207</f>
        <v>26290.42</v>
      </c>
      <c r="W9" s="119">
        <f>'Section 11 chart data'!$P$207</f>
        <v>2.99</v>
      </c>
      <c r="X9" s="108">
        <f>'Section 11 chart data'!$J$190</f>
        <v>4119.5780000000004</v>
      </c>
      <c r="Y9" s="108">
        <f>'Section 11 chart data'!$Q$207</f>
        <v>27530.465</v>
      </c>
      <c r="Z9" s="119">
        <f>'Section 11 chart data'!$R$207</f>
        <v>2.95</v>
      </c>
      <c r="AA9" s="108">
        <f>'Section 11 chart data'!$K$190</f>
        <v>4159.2849999999999</v>
      </c>
      <c r="AB9" s="108">
        <f>'Section 11 chart data'!$S$207</f>
        <v>28666.584999999999</v>
      </c>
      <c r="AC9" s="119">
        <f>'Section 11 chart data'!$T$207</f>
        <v>2.91</v>
      </c>
      <c r="AD9" s="108">
        <f>'Section 11 chart data'!$L$190</f>
        <v>4152.6419999999998</v>
      </c>
      <c r="AE9" s="108">
        <f>'Section 11 chart data'!$U$207</f>
        <v>29430.940999999999</v>
      </c>
      <c r="AF9" s="119">
        <f>'Section 11 chart data'!$V$207</f>
        <v>2.96</v>
      </c>
      <c r="AG9" s="108">
        <f>'Section 11 chart data'!$M$190</f>
        <v>4165.1019999999999</v>
      </c>
      <c r="AH9" s="108">
        <f>'Section 11 chart data'!$W$207</f>
        <v>30209.062999999998</v>
      </c>
      <c r="AI9" s="120">
        <f>'Section 11 chart data'!$X$207</f>
        <v>3.01</v>
      </c>
    </row>
    <row r="10" spans="2:35" ht="15" customHeight="1" x14ac:dyDescent="0.2">
      <c r="B10" s="109" t="s">
        <v>94</v>
      </c>
      <c r="C10" s="110">
        <f>'Section 11 chart data'!$C$191</f>
        <v>1674.135</v>
      </c>
      <c r="D10" s="110">
        <f>'Section 11 chart data'!$C$208</f>
        <v>6234.89</v>
      </c>
      <c r="E10" s="111">
        <f>'Section 11 chart data'!$D$208</f>
        <v>8.64</v>
      </c>
      <c r="F10" s="110">
        <f>'Section 11 chart data'!$D$191</f>
        <v>1704.1279999999999</v>
      </c>
      <c r="G10" s="110">
        <f>'Section 11 chart data'!$E$208</f>
        <v>6350.4380000000001</v>
      </c>
      <c r="H10" s="111">
        <f>'Section 11 chart data'!$F$208</f>
        <v>8.5399999999999991</v>
      </c>
      <c r="I10" s="110">
        <f>'Section 11 chart data'!$E$191</f>
        <v>1733.4929999999999</v>
      </c>
      <c r="J10" s="110">
        <f>'Section 11 chart data'!$G$208</f>
        <v>6482.1980000000003</v>
      </c>
      <c r="K10" s="111">
        <f>'Section 11 chart data'!$H$208</f>
        <v>8.5</v>
      </c>
      <c r="L10" s="110">
        <f>'Section 11 chart data'!$F$191</f>
        <v>1764.472</v>
      </c>
      <c r="M10" s="110">
        <f>'Section 11 chart data'!$I$208</f>
        <v>6679.8040000000001</v>
      </c>
      <c r="N10" s="111">
        <f>'Section 11 chart data'!$J$208</f>
        <v>8.42</v>
      </c>
      <c r="O10" s="110">
        <f>'Section 11 chart data'!$G$191</f>
        <v>1788.617</v>
      </c>
      <c r="P10" s="110">
        <f>'Section 11 chart data'!$K$208</f>
        <v>6905.3710000000001</v>
      </c>
      <c r="Q10" s="111">
        <f>'Section 11 chart data'!$L$208</f>
        <v>8.32</v>
      </c>
      <c r="R10" s="110">
        <f>'Section 11 chart data'!$H$191</f>
        <v>1794.7370000000001</v>
      </c>
      <c r="S10" s="110">
        <f>'Section 11 chart data'!$M$208</f>
        <v>7154.7389999999996</v>
      </c>
      <c r="T10" s="111">
        <f>'Section 11 chart data'!$N$208</f>
        <v>8.2100000000000009</v>
      </c>
      <c r="U10" s="110">
        <f>'Section 11 chart data'!$I$191</f>
        <v>1790.64</v>
      </c>
      <c r="V10" s="110">
        <f>'Section 11 chart data'!$O$208</f>
        <v>7381.8760000000002</v>
      </c>
      <c r="W10" s="111">
        <f>'Section 11 chart data'!$P$208</f>
        <v>8.1199999999999992</v>
      </c>
      <c r="X10" s="110">
        <f>'Section 11 chart data'!$J$191</f>
        <v>1739.134</v>
      </c>
      <c r="Y10" s="110">
        <f>'Section 11 chart data'!$Q$208</f>
        <v>7593.8230000000003</v>
      </c>
      <c r="Z10" s="111">
        <f>'Section 11 chart data'!$R$208</f>
        <v>8.0399999999999991</v>
      </c>
      <c r="AA10" s="110">
        <f>'Section 11 chart data'!$K$191</f>
        <v>1746.402</v>
      </c>
      <c r="AB10" s="110">
        <f>'Section 11 chart data'!$S$208</f>
        <v>7797.6419999999998</v>
      </c>
      <c r="AC10" s="111">
        <f>'Section 11 chart data'!$T$208</f>
        <v>7.98</v>
      </c>
      <c r="AD10" s="110">
        <f>'Section 11 chart data'!$L$191</f>
        <v>1750.5129999999999</v>
      </c>
      <c r="AE10" s="110">
        <f>'Section 11 chart data'!$U$208</f>
        <v>7928.1319999999996</v>
      </c>
      <c r="AF10" s="111">
        <f>'Section 11 chart data'!$V$208</f>
        <v>7.97</v>
      </c>
      <c r="AG10" s="110">
        <f>'Section 11 chart data'!$M$191</f>
        <v>1752.6479999999999</v>
      </c>
      <c r="AH10" s="110">
        <f>'Section 11 chart data'!$W$208</f>
        <v>8079.4070000000002</v>
      </c>
      <c r="AI10" s="112">
        <f>'Section 11 chart data'!$X$208</f>
        <v>7.96</v>
      </c>
    </row>
    <row r="11" spans="2:35" ht="15" customHeight="1" x14ac:dyDescent="0.2">
      <c r="B11" s="109" t="s">
        <v>95</v>
      </c>
      <c r="C11" s="110">
        <f>'Section 11 chart data'!$C$192</f>
        <v>1539.162</v>
      </c>
      <c r="D11" s="110">
        <f>'Section 11 chart data'!$C$209</f>
        <v>2190.52</v>
      </c>
      <c r="E11" s="111">
        <f>'Section 11 chart data'!$D$209</f>
        <v>12.99</v>
      </c>
      <c r="F11" s="110">
        <f>'Section 11 chart data'!$D$192</f>
        <v>1650.3019999999999</v>
      </c>
      <c r="G11" s="110">
        <f>'Section 11 chart data'!$E$209</f>
        <v>2223.5459999999998</v>
      </c>
      <c r="H11" s="111">
        <f>'Section 11 chart data'!$F$209</f>
        <v>13.17</v>
      </c>
      <c r="I11" s="110">
        <f>'Section 11 chart data'!$E$192</f>
        <v>1761.4269999999999</v>
      </c>
      <c r="J11" s="110">
        <f>'Section 11 chart data'!$G$209</f>
        <v>2289.0309999999999</v>
      </c>
      <c r="K11" s="111">
        <f>'Section 11 chart data'!$H$209</f>
        <v>13.39</v>
      </c>
      <c r="L11" s="110">
        <f>'Section 11 chart data'!$F$192</f>
        <v>1839.25</v>
      </c>
      <c r="M11" s="110">
        <f>'Section 11 chart data'!$I$209</f>
        <v>2415.1790000000001</v>
      </c>
      <c r="N11" s="111">
        <f>'Section 11 chart data'!$J$209</f>
        <v>13.37</v>
      </c>
      <c r="O11" s="110">
        <f>'Section 11 chart data'!$G$192</f>
        <v>1892.2729999999999</v>
      </c>
      <c r="P11" s="110">
        <f>'Section 11 chart data'!$K$209</f>
        <v>2516.8609999999999</v>
      </c>
      <c r="Q11" s="111">
        <f>'Section 11 chart data'!$L$209</f>
        <v>13.39</v>
      </c>
      <c r="R11" s="110">
        <f>'Section 11 chart data'!$H$192</f>
        <v>1835.2280000000001</v>
      </c>
      <c r="S11" s="110">
        <f>'Section 11 chart data'!$M$209</f>
        <v>2565.8029999999999</v>
      </c>
      <c r="T11" s="111">
        <f>'Section 11 chart data'!$N$209</f>
        <v>13.51</v>
      </c>
      <c r="U11" s="110">
        <f>'Section 11 chart data'!$I$192</f>
        <v>1855.5840000000001</v>
      </c>
      <c r="V11" s="110">
        <f>'Section 11 chart data'!$O$209</f>
        <v>2590.442</v>
      </c>
      <c r="W11" s="111">
        <f>'Section 11 chart data'!$P$209</f>
        <v>13.8</v>
      </c>
      <c r="X11" s="110">
        <f>'Section 11 chart data'!$J$192</f>
        <v>1861.7149999999999</v>
      </c>
      <c r="Y11" s="110">
        <f>'Section 11 chart data'!$Q$209</f>
        <v>2708.7190000000001</v>
      </c>
      <c r="Z11" s="111">
        <f>'Section 11 chart data'!$R$209</f>
        <v>13.72</v>
      </c>
      <c r="AA11" s="110">
        <f>'Section 11 chart data'!$K$192</f>
        <v>1884.951</v>
      </c>
      <c r="AB11" s="110">
        <f>'Section 11 chart data'!$S$209</f>
        <v>2826.7809999999999</v>
      </c>
      <c r="AC11" s="111">
        <f>'Section 11 chart data'!$T$209</f>
        <v>13.59</v>
      </c>
      <c r="AD11" s="110">
        <f>'Section 11 chart data'!$L$192</f>
        <v>1872.787</v>
      </c>
      <c r="AE11" s="110">
        <f>'Section 11 chart data'!$U$209</f>
        <v>2892.6559999999999</v>
      </c>
      <c r="AF11" s="111">
        <f>'Section 11 chart data'!$V$209</f>
        <v>13.66</v>
      </c>
      <c r="AG11" s="110">
        <f>'Section 11 chart data'!$M$192</f>
        <v>1880.184</v>
      </c>
      <c r="AH11" s="110">
        <f>'Section 11 chart data'!$W$209</f>
        <v>3019.1149999999998</v>
      </c>
      <c r="AI11" s="112">
        <f>'Section 11 chart data'!$X$209</f>
        <v>13.49</v>
      </c>
    </row>
    <row r="12" spans="2:35" ht="15" customHeight="1" x14ac:dyDescent="0.2">
      <c r="B12" s="109" t="s">
        <v>96</v>
      </c>
      <c r="C12" s="110">
        <f>'Section 11 chart data'!$C$193</f>
        <v>8.0139999999999993</v>
      </c>
      <c r="D12" s="110">
        <f>'Section 11 chart data'!$C$210</f>
        <v>486.28</v>
      </c>
      <c r="E12" s="111">
        <f>'Section 11 chart data'!$D$210</f>
        <v>21.18</v>
      </c>
      <c r="F12" s="110">
        <f>'Section 11 chart data'!$D$193</f>
        <v>8.8469999999999995</v>
      </c>
      <c r="G12" s="110">
        <f>'Section 11 chart data'!$E$210</f>
        <v>484.66899999999998</v>
      </c>
      <c r="H12" s="111">
        <f>'Section 11 chart data'!$F$210</f>
        <v>21.42</v>
      </c>
      <c r="I12" s="110">
        <f>'Section 11 chart data'!$E$193</f>
        <v>9.7059999999999995</v>
      </c>
      <c r="J12" s="110">
        <f>'Section 11 chart data'!$G$210</f>
        <v>510.91199999999998</v>
      </c>
      <c r="K12" s="111">
        <f>'Section 11 chart data'!$H$210</f>
        <v>21.33</v>
      </c>
      <c r="L12" s="110">
        <f>'Section 11 chart data'!$F$193</f>
        <v>10.375999999999999</v>
      </c>
      <c r="M12" s="110">
        <f>'Section 11 chart data'!$I$210</f>
        <v>569.476</v>
      </c>
      <c r="N12" s="111">
        <f>'Section 11 chart data'!$J$210</f>
        <v>20.2</v>
      </c>
      <c r="O12" s="110">
        <f>'Section 11 chart data'!$G$193</f>
        <v>10.834</v>
      </c>
      <c r="P12" s="110">
        <f>'Section 11 chart data'!$K$210</f>
        <v>627.24199999999996</v>
      </c>
      <c r="Q12" s="111">
        <f>'Section 11 chart data'!$L$210</f>
        <v>19.32</v>
      </c>
      <c r="R12" s="110">
        <f>'Section 11 chart data'!$H$193</f>
        <v>11.055</v>
      </c>
      <c r="S12" s="110">
        <f>'Section 11 chart data'!$M$210</f>
        <v>682.29399999999998</v>
      </c>
      <c r="T12" s="111">
        <f>'Section 11 chart data'!$N$210</f>
        <v>18.649999999999999</v>
      </c>
      <c r="U12" s="110">
        <f>'Section 11 chart data'!$I$193</f>
        <v>11.048</v>
      </c>
      <c r="V12" s="110">
        <f>'Section 11 chart data'!$O$210</f>
        <v>728.73099999999999</v>
      </c>
      <c r="W12" s="111">
        <f>'Section 11 chart data'!$P$210</f>
        <v>18.21</v>
      </c>
      <c r="X12" s="110">
        <f>'Section 11 chart data'!$J$193</f>
        <v>10.618</v>
      </c>
      <c r="Y12" s="110">
        <f>'Section 11 chart data'!$Q$210</f>
        <v>764.84500000000003</v>
      </c>
      <c r="Z12" s="111">
        <f>'Section 11 chart data'!$R$210</f>
        <v>17.920000000000002</v>
      </c>
      <c r="AA12" s="110">
        <f>'Section 11 chart data'!$K$193</f>
        <v>10.435</v>
      </c>
      <c r="AB12" s="110">
        <f>'Section 11 chart data'!$S$210</f>
        <v>787.08199999999999</v>
      </c>
      <c r="AC12" s="111">
        <f>'Section 11 chart data'!$T$210</f>
        <v>17.75</v>
      </c>
      <c r="AD12" s="110">
        <f>'Section 11 chart data'!$L$193</f>
        <v>10.407</v>
      </c>
      <c r="AE12" s="110">
        <f>'Section 11 chart data'!$U$210</f>
        <v>806.79200000000003</v>
      </c>
      <c r="AF12" s="111">
        <f>'Section 11 chart data'!$V$210</f>
        <v>17.71</v>
      </c>
      <c r="AG12" s="110">
        <f>'Section 11 chart data'!$M$193</f>
        <v>10.504</v>
      </c>
      <c r="AH12" s="110">
        <f>'Section 11 chart data'!$W$210</f>
        <v>812.57100000000003</v>
      </c>
      <c r="AI12" s="112">
        <f>'Section 11 chart data'!$X$210</f>
        <v>17.89</v>
      </c>
    </row>
    <row r="13" spans="2:35" ht="15" customHeight="1" x14ac:dyDescent="0.2">
      <c r="B13" s="109" t="s">
        <v>97</v>
      </c>
      <c r="C13" s="110">
        <f>'Section 11 chart data'!$C$194</f>
        <v>44.156999999999996</v>
      </c>
      <c r="D13" s="110">
        <f>'Section 11 chart data'!$C$211</f>
        <v>3069.7550000000001</v>
      </c>
      <c r="E13" s="111">
        <f>'Section 11 chart data'!$D$211</f>
        <v>10.29</v>
      </c>
      <c r="F13" s="110">
        <f>'Section 11 chart data'!$D$194</f>
        <v>47.228999999999999</v>
      </c>
      <c r="G13" s="110">
        <f>'Section 11 chart data'!$E$211</f>
        <v>3085.4059999999999</v>
      </c>
      <c r="H13" s="111">
        <f>'Section 11 chart data'!$F$211</f>
        <v>10.199999999999999</v>
      </c>
      <c r="I13" s="110">
        <f>'Section 11 chart data'!$E$194</f>
        <v>50.398000000000003</v>
      </c>
      <c r="J13" s="110">
        <f>'Section 11 chart data'!$G$211</f>
        <v>3228.6640000000002</v>
      </c>
      <c r="K13" s="111">
        <f>'Section 11 chart data'!$H$211</f>
        <v>10.08</v>
      </c>
      <c r="L13" s="110">
        <f>'Section 11 chart data'!$F$194</f>
        <v>53.353999999999999</v>
      </c>
      <c r="M13" s="110">
        <f>'Section 11 chart data'!$I$211</f>
        <v>3524.6959999999999</v>
      </c>
      <c r="N13" s="111">
        <f>'Section 11 chart data'!$J$211</f>
        <v>9.59</v>
      </c>
      <c r="O13" s="110">
        <f>'Section 11 chart data'!$G$194</f>
        <v>56.058999999999997</v>
      </c>
      <c r="P13" s="110">
        <f>'Section 11 chart data'!$K$211</f>
        <v>3789.2449999999999</v>
      </c>
      <c r="Q13" s="111">
        <f>'Section 11 chart data'!$L$211</f>
        <v>9.24</v>
      </c>
      <c r="R13" s="110">
        <f>'Section 11 chart data'!$H$194</f>
        <v>57.814</v>
      </c>
      <c r="S13" s="110">
        <f>'Section 11 chart data'!$M$211</f>
        <v>4065.6190000000001</v>
      </c>
      <c r="T13" s="111">
        <f>'Section 11 chart data'!$N$211</f>
        <v>8.91</v>
      </c>
      <c r="U13" s="110">
        <f>'Section 11 chart data'!$I$194</f>
        <v>58.35</v>
      </c>
      <c r="V13" s="110">
        <f>'Section 11 chart data'!$O$211</f>
        <v>4308.6509999999998</v>
      </c>
      <c r="W13" s="111">
        <f>'Section 11 chart data'!$P$211</f>
        <v>8.67</v>
      </c>
      <c r="X13" s="110">
        <f>'Section 11 chart data'!$J$194</f>
        <v>55.468000000000004</v>
      </c>
      <c r="Y13" s="110">
        <f>'Section 11 chart data'!$Q$211</f>
        <v>4518.9549999999999</v>
      </c>
      <c r="Z13" s="111">
        <f>'Section 11 chart data'!$R$211</f>
        <v>8.49</v>
      </c>
      <c r="AA13" s="110">
        <f>'Section 11 chart data'!$K$194</f>
        <v>57.36</v>
      </c>
      <c r="AB13" s="110">
        <f>'Section 11 chart data'!$S$211</f>
        <v>4646.25</v>
      </c>
      <c r="AC13" s="111">
        <f>'Section 11 chart data'!$T$211</f>
        <v>8.42</v>
      </c>
      <c r="AD13" s="110">
        <f>'Section 11 chart data'!$L$194</f>
        <v>57.582000000000001</v>
      </c>
      <c r="AE13" s="110">
        <f>'Section 11 chart data'!$U$211</f>
        <v>4658.6149999999998</v>
      </c>
      <c r="AF13" s="111">
        <f>'Section 11 chart data'!$V$211</f>
        <v>8.52</v>
      </c>
      <c r="AG13" s="110">
        <f>'Section 11 chart data'!$M$194</f>
        <v>56.438000000000002</v>
      </c>
      <c r="AH13" s="110">
        <f>'Section 11 chart data'!$W$211</f>
        <v>4672.5280000000002</v>
      </c>
      <c r="AI13" s="112">
        <f>'Section 11 chart data'!$X$211</f>
        <v>8.6300000000000008</v>
      </c>
    </row>
    <row r="14" spans="2:35" ht="15" customHeight="1" x14ac:dyDescent="0.2">
      <c r="B14" s="109" t="s">
        <v>98</v>
      </c>
      <c r="C14" s="110">
        <f>'Section 11 chart data'!$C$195</f>
        <v>81.686000000000007</v>
      </c>
      <c r="D14" s="110">
        <f>'Section 11 chart data'!$C$212</f>
        <v>1370.8710000000001</v>
      </c>
      <c r="E14" s="111">
        <f>'Section 11 chart data'!$D$212</f>
        <v>9.48</v>
      </c>
      <c r="F14" s="110">
        <f>'Section 11 chart data'!$D$195</f>
        <v>89.013999999999996</v>
      </c>
      <c r="G14" s="110">
        <f>'Section 11 chart data'!$E$212</f>
        <v>1445.1189999999999</v>
      </c>
      <c r="H14" s="111">
        <f>'Section 11 chart data'!$F$212</f>
        <v>9.3699999999999992</v>
      </c>
      <c r="I14" s="110">
        <f>'Section 11 chart data'!$E$195</f>
        <v>96.688999999999993</v>
      </c>
      <c r="J14" s="110">
        <f>'Section 11 chart data'!$G$212</f>
        <v>1544.585</v>
      </c>
      <c r="K14" s="111">
        <f>'Section 11 chart data'!$H$212</f>
        <v>9.59</v>
      </c>
      <c r="L14" s="110">
        <f>'Section 11 chart data'!$F$195</f>
        <v>104.245</v>
      </c>
      <c r="M14" s="110">
        <f>'Section 11 chart data'!$I$212</f>
        <v>1730.038</v>
      </c>
      <c r="N14" s="111">
        <f>'Section 11 chart data'!$J$212</f>
        <v>9.49</v>
      </c>
      <c r="O14" s="110">
        <f>'Section 11 chart data'!$G$195</f>
        <v>110.904</v>
      </c>
      <c r="P14" s="110">
        <f>'Section 11 chart data'!$K$212</f>
        <v>1897.046</v>
      </c>
      <c r="Q14" s="111">
        <f>'Section 11 chart data'!$L$212</f>
        <v>9.36</v>
      </c>
      <c r="R14" s="110">
        <f>'Section 11 chart data'!$H$195</f>
        <v>116.05800000000001</v>
      </c>
      <c r="S14" s="110">
        <f>'Section 11 chart data'!$M$212</f>
        <v>2063.866</v>
      </c>
      <c r="T14" s="111">
        <f>'Section 11 chart data'!$N$212</f>
        <v>9.19</v>
      </c>
      <c r="U14" s="110">
        <f>'Section 11 chart data'!$I$195</f>
        <v>120.31</v>
      </c>
      <c r="V14" s="110">
        <f>'Section 11 chart data'!$O$212</f>
        <v>2200.7190000000001</v>
      </c>
      <c r="W14" s="111">
        <f>'Section 11 chart data'!$P$212</f>
        <v>9.0500000000000007</v>
      </c>
      <c r="X14" s="110">
        <f>'Section 11 chart data'!$J$195</f>
        <v>123.288</v>
      </c>
      <c r="Y14" s="110">
        <f>'Section 11 chart data'!$Q$212</f>
        <v>2323.0300000000002</v>
      </c>
      <c r="Z14" s="111">
        <f>'Section 11 chart data'!$R$212</f>
        <v>8.9700000000000006</v>
      </c>
      <c r="AA14" s="110">
        <f>'Section 11 chart data'!$K$195</f>
        <v>126.967</v>
      </c>
      <c r="AB14" s="110">
        <f>'Section 11 chart data'!$S$212</f>
        <v>2430.6019999999999</v>
      </c>
      <c r="AC14" s="111">
        <f>'Section 11 chart data'!$T$212</f>
        <v>8.9</v>
      </c>
      <c r="AD14" s="110">
        <f>'Section 11 chart data'!$L$195</f>
        <v>128.357</v>
      </c>
      <c r="AE14" s="110">
        <f>'Section 11 chart data'!$U$212</f>
        <v>2472.2809999999999</v>
      </c>
      <c r="AF14" s="111">
        <f>'Section 11 chart data'!$V$212</f>
        <v>8.9700000000000006</v>
      </c>
      <c r="AG14" s="110">
        <f>'Section 11 chart data'!$M$195</f>
        <v>129.23400000000001</v>
      </c>
      <c r="AH14" s="110">
        <f>'Section 11 chart data'!$W$212</f>
        <v>2495.6019999999999</v>
      </c>
      <c r="AI14" s="112">
        <f>'Section 11 chart data'!$X$212</f>
        <v>9.09</v>
      </c>
    </row>
    <row r="15" spans="2:35" ht="15" customHeight="1" x14ac:dyDescent="0.2">
      <c r="B15" s="109" t="s">
        <v>248</v>
      </c>
      <c r="C15" s="110">
        <f>'Section 11 chart data'!$C$196</f>
        <v>33.718000000000004</v>
      </c>
      <c r="D15" s="110">
        <f>'Section 11 chart data'!$C$213</f>
        <v>1150.952</v>
      </c>
      <c r="E15" s="111">
        <f>'Section 11 chart data'!$D$213</f>
        <v>15.82</v>
      </c>
      <c r="F15" s="110">
        <f>'Section 11 chart data'!$D$196</f>
        <v>35.375999999999998</v>
      </c>
      <c r="G15" s="110">
        <f>'Section 11 chart data'!$E$213</f>
        <v>1240.8820000000001</v>
      </c>
      <c r="H15" s="111">
        <f>'Section 11 chart data'!$F$213</f>
        <v>15.75</v>
      </c>
      <c r="I15" s="110">
        <f>'Section 11 chart data'!$E$196</f>
        <v>36.755000000000003</v>
      </c>
      <c r="J15" s="110">
        <f>'Section 11 chart data'!$G$213</f>
        <v>1365.684</v>
      </c>
      <c r="K15" s="111">
        <f>'Section 11 chart data'!$H$213</f>
        <v>15.71</v>
      </c>
      <c r="L15" s="110">
        <f>'Section 11 chart data'!$F$196</f>
        <v>37.884999999999998</v>
      </c>
      <c r="M15" s="110">
        <f>'Section 11 chart data'!$I$213</f>
        <v>1495.91</v>
      </c>
      <c r="N15" s="111">
        <f>'Section 11 chart data'!$J$213</f>
        <v>15.7</v>
      </c>
      <c r="O15" s="110">
        <f>'Section 11 chart data'!$G$196</f>
        <v>39.362000000000002</v>
      </c>
      <c r="P15" s="110">
        <f>'Section 11 chart data'!$K$213</f>
        <v>1623.4380000000001</v>
      </c>
      <c r="Q15" s="111">
        <f>'Section 11 chart data'!$L$213</f>
        <v>15.71</v>
      </c>
      <c r="R15" s="110">
        <f>'Section 11 chart data'!$H$196</f>
        <v>40.411999999999999</v>
      </c>
      <c r="S15" s="110">
        <f>'Section 11 chart data'!$M$213</f>
        <v>1746.99</v>
      </c>
      <c r="T15" s="111">
        <f>'Section 11 chart data'!$N$213</f>
        <v>15.74</v>
      </c>
      <c r="U15" s="110">
        <f>'Section 11 chart data'!$I$196</f>
        <v>41.162999999999997</v>
      </c>
      <c r="V15" s="110">
        <f>'Section 11 chart data'!$O$213</f>
        <v>1810.095</v>
      </c>
      <c r="W15" s="111">
        <f>'Section 11 chart data'!$P$213</f>
        <v>15.92</v>
      </c>
      <c r="X15" s="110">
        <f>'Section 11 chart data'!$J$196</f>
        <v>41.671999999999997</v>
      </c>
      <c r="Y15" s="110">
        <f>'Section 11 chart data'!$Q$213</f>
        <v>1861.0519999999999</v>
      </c>
      <c r="Z15" s="111">
        <f>'Section 11 chart data'!$R$213</f>
        <v>16.23</v>
      </c>
      <c r="AA15" s="110">
        <f>'Section 11 chart data'!$K$196</f>
        <v>42.841999999999999</v>
      </c>
      <c r="AB15" s="110">
        <f>'Section 11 chart data'!$S$213</f>
        <v>1945.6489999999999</v>
      </c>
      <c r="AC15" s="111">
        <f>'Section 11 chart data'!$T$213</f>
        <v>16.37</v>
      </c>
      <c r="AD15" s="110">
        <f>'Section 11 chart data'!$L$196</f>
        <v>40.930999999999997</v>
      </c>
      <c r="AE15" s="110">
        <f>'Section 11 chart data'!$U$213</f>
        <v>2020.8969999999999</v>
      </c>
      <c r="AF15" s="111">
        <f>'Section 11 chart data'!$V$213</f>
        <v>16.55</v>
      </c>
      <c r="AG15" s="110">
        <f>'Section 11 chart data'!$M$196</f>
        <v>42</v>
      </c>
      <c r="AH15" s="110">
        <f>'Section 11 chart data'!$W$213</f>
        <v>2095.9969999999998</v>
      </c>
      <c r="AI15" s="112">
        <f>'Section 11 chart data'!$X$213</f>
        <v>16.690000000000001</v>
      </c>
    </row>
    <row r="16" spans="2:35" ht="15" customHeight="1" x14ac:dyDescent="0.2">
      <c r="B16" s="109" t="s">
        <v>100</v>
      </c>
      <c r="C16" s="110">
        <f>'Section 11 chart data'!$C$197</f>
        <v>3.1989999999999998</v>
      </c>
      <c r="D16" s="110">
        <f>'Section 11 chart data'!$C$214</f>
        <v>911.54300000000001</v>
      </c>
      <c r="E16" s="111">
        <f>'Section 11 chart data'!$D$214</f>
        <v>9.7200000000000006</v>
      </c>
      <c r="F16" s="110">
        <f>'Section 11 chart data'!$D$197</f>
        <v>3.5129999999999999</v>
      </c>
      <c r="G16" s="110">
        <f>'Section 11 chart data'!$E$214</f>
        <v>1028.2380000000001</v>
      </c>
      <c r="H16" s="111">
        <f>'Section 11 chart data'!$F$214</f>
        <v>9.07</v>
      </c>
      <c r="I16" s="110">
        <f>'Section 11 chart data'!$E$197</f>
        <v>3.8330000000000002</v>
      </c>
      <c r="J16" s="110">
        <f>'Section 11 chart data'!$G$214</f>
        <v>1177.6320000000001</v>
      </c>
      <c r="K16" s="111">
        <f>'Section 11 chart data'!$H$214</f>
        <v>8.66</v>
      </c>
      <c r="L16" s="110">
        <f>'Section 11 chart data'!$F$197</f>
        <v>4.1210000000000004</v>
      </c>
      <c r="M16" s="110">
        <f>'Section 11 chart data'!$I$214</f>
        <v>1335.798</v>
      </c>
      <c r="N16" s="111">
        <f>'Section 11 chart data'!$J$214</f>
        <v>8.31</v>
      </c>
      <c r="O16" s="110">
        <f>'Section 11 chart data'!$G$197</f>
        <v>4.3719999999999999</v>
      </c>
      <c r="P16" s="110">
        <f>'Section 11 chart data'!$K$214</f>
        <v>1467.6189999999999</v>
      </c>
      <c r="Q16" s="111">
        <f>'Section 11 chart data'!$L$214</f>
        <v>8.17</v>
      </c>
      <c r="R16" s="110">
        <f>'Section 11 chart data'!$H$197</f>
        <v>4.6180000000000003</v>
      </c>
      <c r="S16" s="110">
        <f>'Section 11 chart data'!$M$214</f>
        <v>1586.2750000000001</v>
      </c>
      <c r="T16" s="111">
        <f>'Section 11 chart data'!$N$214</f>
        <v>8.09</v>
      </c>
      <c r="U16" s="110">
        <f>'Section 11 chart data'!$I$197</f>
        <v>4.8419999999999996</v>
      </c>
      <c r="V16" s="110">
        <f>'Section 11 chart data'!$O$214</f>
        <v>1665.895</v>
      </c>
      <c r="W16" s="111">
        <f>'Section 11 chart data'!$P$214</f>
        <v>8.15</v>
      </c>
      <c r="X16" s="110">
        <f>'Section 11 chart data'!$J$197</f>
        <v>4.83</v>
      </c>
      <c r="Y16" s="110">
        <f>'Section 11 chart data'!$Q$214</f>
        <v>1744.8610000000001</v>
      </c>
      <c r="Z16" s="111">
        <f>'Section 11 chart data'!$R$214</f>
        <v>8.1300000000000008</v>
      </c>
      <c r="AA16" s="110">
        <f>'Section 11 chart data'!$K$197</f>
        <v>4.9669999999999996</v>
      </c>
      <c r="AB16" s="110">
        <f>'Section 11 chart data'!$S$214</f>
        <v>1809.8030000000001</v>
      </c>
      <c r="AC16" s="111">
        <f>'Section 11 chart data'!$T$214</f>
        <v>8.11</v>
      </c>
      <c r="AD16" s="110">
        <f>'Section 11 chart data'!$L$197</f>
        <v>4.9930000000000003</v>
      </c>
      <c r="AE16" s="110">
        <f>'Section 11 chart data'!$U$214</f>
        <v>1874.1179999999999</v>
      </c>
      <c r="AF16" s="111">
        <f>'Section 11 chart data'!$V$214</f>
        <v>8.07</v>
      </c>
      <c r="AG16" s="110">
        <f>'Section 11 chart data'!$M$197</f>
        <v>5.0469999999999997</v>
      </c>
      <c r="AH16" s="110">
        <f>'Section 11 chart data'!$W$214</f>
        <v>1937.4359999999999</v>
      </c>
      <c r="AI16" s="112">
        <f>'Section 11 chart data'!$X$214</f>
        <v>8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251.62299999999999</v>
      </c>
      <c r="E17" s="111">
        <f>'Section 11 chart data'!$D$215</f>
        <v>15.98</v>
      </c>
      <c r="F17" s="110">
        <f>'Section 11 chart data'!$D$198</f>
        <v>0</v>
      </c>
      <c r="G17" s="110">
        <f>'Section 11 chart data'!$E$215</f>
        <v>300.16699999999997</v>
      </c>
      <c r="H17" s="111">
        <f>'Section 11 chart data'!$F$215</f>
        <v>15.34</v>
      </c>
      <c r="I17" s="110">
        <f>'Section 11 chart data'!$E$198</f>
        <v>0</v>
      </c>
      <c r="J17" s="110">
        <f>'Section 11 chart data'!$G$215</f>
        <v>372.12200000000001</v>
      </c>
      <c r="K17" s="111">
        <f>'Section 11 chart data'!$H$215</f>
        <v>14.46</v>
      </c>
      <c r="L17" s="110">
        <f>'Section 11 chart data'!$F$198</f>
        <v>0</v>
      </c>
      <c r="M17" s="110">
        <f>'Section 11 chart data'!$I$215</f>
        <v>454.30200000000002</v>
      </c>
      <c r="N17" s="111">
        <f>'Section 11 chart data'!$J$215</f>
        <v>13.71</v>
      </c>
      <c r="O17" s="110">
        <f>'Section 11 chart data'!$G$198</f>
        <v>0</v>
      </c>
      <c r="P17" s="110">
        <f>'Section 11 chart data'!$K$215</f>
        <v>544.40200000000004</v>
      </c>
      <c r="Q17" s="111">
        <f>'Section 11 chart data'!$L$215</f>
        <v>13.21</v>
      </c>
      <c r="R17" s="110">
        <f>'Section 11 chart data'!$H$198</f>
        <v>0</v>
      </c>
      <c r="S17" s="110">
        <f>'Section 11 chart data'!$M$215</f>
        <v>635.91</v>
      </c>
      <c r="T17" s="111">
        <f>'Section 11 chart data'!$N$215</f>
        <v>12.91</v>
      </c>
      <c r="U17" s="110">
        <f>'Section 11 chart data'!$I$198</f>
        <v>0</v>
      </c>
      <c r="V17" s="110">
        <f>'Section 11 chart data'!$O$215</f>
        <v>724.63099999999997</v>
      </c>
      <c r="W17" s="111">
        <f>'Section 11 chart data'!$P$215</f>
        <v>12.75</v>
      </c>
      <c r="X17" s="110">
        <f>'Section 11 chart data'!$J$198</f>
        <v>0</v>
      </c>
      <c r="Y17" s="110">
        <f>'Section 11 chart data'!$Q$215</f>
        <v>804.91</v>
      </c>
      <c r="Z17" s="111">
        <f>'Section 11 chart data'!$R$215</f>
        <v>12.72</v>
      </c>
      <c r="AA17" s="110">
        <f>'Section 11 chart data'!$K$198</f>
        <v>0</v>
      </c>
      <c r="AB17" s="110">
        <f>'Section 11 chart data'!$S$215</f>
        <v>887.34400000000005</v>
      </c>
      <c r="AC17" s="111">
        <f>'Section 11 chart data'!$T$215</f>
        <v>12.67</v>
      </c>
      <c r="AD17" s="110">
        <f>'Section 11 chart data'!$L$198</f>
        <v>0</v>
      </c>
      <c r="AE17" s="110">
        <f>'Section 11 chart data'!$U$215</f>
        <v>966.01800000000003</v>
      </c>
      <c r="AF17" s="111">
        <f>'Section 11 chart data'!$V$215</f>
        <v>12.66</v>
      </c>
      <c r="AG17" s="110">
        <f>'Section 11 chart data'!$M$198</f>
        <v>0</v>
      </c>
      <c r="AH17" s="110">
        <f>'Section 11 chart data'!$W$215</f>
        <v>1035.0820000000001</v>
      </c>
      <c r="AI17" s="112">
        <f>'Section 11 chart data'!$X$215</f>
        <v>12.71</v>
      </c>
    </row>
    <row r="18" spans="2:35" ht="15" customHeight="1" x14ac:dyDescent="0.2">
      <c r="B18" s="109" t="s">
        <v>102</v>
      </c>
      <c r="C18" s="110">
        <f>'Section 11 chart data'!$C$199</f>
        <v>17.193000000000001</v>
      </c>
      <c r="D18" s="110">
        <f>'Section 11 chart data'!$C$216</f>
        <v>686.07799999999997</v>
      </c>
      <c r="E18" s="111">
        <f>'Section 11 chart data'!$D$216</f>
        <v>22.88</v>
      </c>
      <c r="F18" s="110">
        <f>'Section 11 chart data'!$D$199</f>
        <v>17.664999999999999</v>
      </c>
      <c r="G18" s="110">
        <f>'Section 11 chart data'!$E$216</f>
        <v>698.26099999999997</v>
      </c>
      <c r="H18" s="111">
        <f>'Section 11 chart data'!$F$216</f>
        <v>22.84</v>
      </c>
      <c r="I18" s="110">
        <f>'Section 11 chart data'!$E$199</f>
        <v>18.045000000000002</v>
      </c>
      <c r="J18" s="110">
        <f>'Section 11 chart data'!$G$216</f>
        <v>730.65099999999995</v>
      </c>
      <c r="K18" s="111">
        <f>'Section 11 chart data'!$H$216</f>
        <v>22.51</v>
      </c>
      <c r="L18" s="110">
        <f>'Section 11 chart data'!$F$199</f>
        <v>18.347999999999999</v>
      </c>
      <c r="M18" s="110">
        <f>'Section 11 chart data'!$I$216</f>
        <v>765.43</v>
      </c>
      <c r="N18" s="111">
        <f>'Section 11 chart data'!$J$216</f>
        <v>22.1</v>
      </c>
      <c r="O18" s="110">
        <f>'Section 11 chart data'!$G$199</f>
        <v>18.556999999999999</v>
      </c>
      <c r="P18" s="110">
        <f>'Section 11 chart data'!$K$216</f>
        <v>785.34500000000003</v>
      </c>
      <c r="Q18" s="111">
        <f>'Section 11 chart data'!$L$216</f>
        <v>22.04</v>
      </c>
      <c r="R18" s="110">
        <f>'Section 11 chart data'!$H$199</f>
        <v>18.631</v>
      </c>
      <c r="S18" s="110">
        <f>'Section 11 chart data'!$M$216</f>
        <v>815.85799999999995</v>
      </c>
      <c r="T18" s="111">
        <f>'Section 11 chart data'!$N$216</f>
        <v>21.65</v>
      </c>
      <c r="U18" s="110">
        <f>'Section 11 chart data'!$I$199</f>
        <v>18.867999999999999</v>
      </c>
      <c r="V18" s="110">
        <f>'Section 11 chart data'!$O$216</f>
        <v>842.53599999999994</v>
      </c>
      <c r="W18" s="111">
        <f>'Section 11 chart data'!$P$216</f>
        <v>21.31</v>
      </c>
      <c r="X18" s="110">
        <f>'Section 11 chart data'!$J$199</f>
        <v>18.969000000000001</v>
      </c>
      <c r="Y18" s="110">
        <f>'Section 11 chart data'!$Q$216</f>
        <v>864.72799999999995</v>
      </c>
      <c r="Z18" s="111">
        <f>'Section 11 chart data'!$R$216</f>
        <v>21.04</v>
      </c>
      <c r="AA18" s="110">
        <f>'Section 11 chart data'!$K$199</f>
        <v>19.036999999999999</v>
      </c>
      <c r="AB18" s="110">
        <f>'Section 11 chart data'!$S$216</f>
        <v>885.15200000000004</v>
      </c>
      <c r="AC18" s="111">
        <f>'Section 11 chart data'!$T$216</f>
        <v>20.83</v>
      </c>
      <c r="AD18" s="110">
        <f>'Section 11 chart data'!$L$199</f>
        <v>19.268000000000001</v>
      </c>
      <c r="AE18" s="110">
        <f>'Section 11 chart data'!$U$216</f>
        <v>898.38800000000003</v>
      </c>
      <c r="AF18" s="111">
        <f>'Section 11 chart data'!$V$216</f>
        <v>20.75</v>
      </c>
      <c r="AG18" s="110">
        <f>'Section 11 chart data'!$M$199</f>
        <v>19.364999999999998</v>
      </c>
      <c r="AH18" s="110">
        <f>'Section 11 chart data'!$W$216</f>
        <v>906.20699999999999</v>
      </c>
      <c r="AI18" s="112">
        <f>'Section 11 chart data'!$X$216</f>
        <v>20.77</v>
      </c>
    </row>
    <row r="19" spans="2:35" ht="15" customHeight="1" x14ac:dyDescent="0.2">
      <c r="B19" s="109" t="s">
        <v>103</v>
      </c>
      <c r="C19" s="110">
        <f>'Section 11 chart data'!$C$200</f>
        <v>0</v>
      </c>
      <c r="D19" s="110">
        <f>'Section 11 chart data'!$C$217</f>
        <v>481.29300000000001</v>
      </c>
      <c r="E19" s="111">
        <f>'Section 11 chart data'!$D$217</f>
        <v>22.82</v>
      </c>
      <c r="F19" s="110">
        <f>'Section 11 chart data'!$D$200</f>
        <v>0</v>
      </c>
      <c r="G19" s="110">
        <f>'Section 11 chart data'!$E$217</f>
        <v>521.63199999999995</v>
      </c>
      <c r="H19" s="111">
        <f>'Section 11 chart data'!$F$217</f>
        <v>20.88</v>
      </c>
      <c r="I19" s="110">
        <f>'Section 11 chart data'!$E$200</f>
        <v>0</v>
      </c>
      <c r="J19" s="110">
        <f>'Section 11 chart data'!$G$217</f>
        <v>594.64499999999998</v>
      </c>
      <c r="K19" s="111">
        <f>'Section 11 chart data'!$H$217</f>
        <v>19.86</v>
      </c>
      <c r="L19" s="110">
        <f>'Section 11 chart data'!$F$200</f>
        <v>0</v>
      </c>
      <c r="M19" s="110">
        <f>'Section 11 chart data'!$I$217</f>
        <v>670.46799999999996</v>
      </c>
      <c r="N19" s="111">
        <f>'Section 11 chart data'!$J$217</f>
        <v>19.28</v>
      </c>
      <c r="O19" s="110">
        <f>'Section 11 chart data'!$G$200</f>
        <v>0</v>
      </c>
      <c r="P19" s="110">
        <f>'Section 11 chart data'!$K$217</f>
        <v>743.82299999999998</v>
      </c>
      <c r="Q19" s="111">
        <f>'Section 11 chart data'!$L$217</f>
        <v>18.95</v>
      </c>
      <c r="R19" s="110">
        <f>'Section 11 chart data'!$H$200</f>
        <v>0</v>
      </c>
      <c r="S19" s="110">
        <f>'Section 11 chart data'!$M$217</f>
        <v>821.85199999999998</v>
      </c>
      <c r="T19" s="111">
        <f>'Section 11 chart data'!$N$217</f>
        <v>18.62</v>
      </c>
      <c r="U19" s="110">
        <f>'Section 11 chart data'!$I$200</f>
        <v>0</v>
      </c>
      <c r="V19" s="110">
        <f>'Section 11 chart data'!$O$217</f>
        <v>885.81299999999999</v>
      </c>
      <c r="W19" s="111">
        <f>'Section 11 chart data'!$P$217</f>
        <v>18.559999999999999</v>
      </c>
      <c r="X19" s="110">
        <f>'Section 11 chart data'!$J$200</f>
        <v>0</v>
      </c>
      <c r="Y19" s="110">
        <f>'Section 11 chart data'!$Q$217</f>
        <v>951.46900000000005</v>
      </c>
      <c r="Z19" s="111">
        <f>'Section 11 chart data'!$R$217</f>
        <v>18.45</v>
      </c>
      <c r="AA19" s="110">
        <f>'Section 11 chart data'!$K$200</f>
        <v>0</v>
      </c>
      <c r="AB19" s="110">
        <f>'Section 11 chart data'!$S$217</f>
        <v>1007.336</v>
      </c>
      <c r="AC19" s="111">
        <f>'Section 11 chart data'!$T$217</f>
        <v>18.32</v>
      </c>
      <c r="AD19" s="110">
        <f>'Section 11 chart data'!$L$200</f>
        <v>0</v>
      </c>
      <c r="AE19" s="110">
        <f>'Section 11 chart data'!$U$217</f>
        <v>1064.8489999999999</v>
      </c>
      <c r="AF19" s="111">
        <f>'Section 11 chart data'!$V$217</f>
        <v>18.079999999999998</v>
      </c>
      <c r="AG19" s="110">
        <f>'Section 11 chart data'!$M$200</f>
        <v>0</v>
      </c>
      <c r="AH19" s="110">
        <f>'Section 11 chart data'!$W$217</f>
        <v>1121.316</v>
      </c>
      <c r="AI19" s="112">
        <f>'Section 11 chart data'!$X$217</f>
        <v>17.86</v>
      </c>
    </row>
    <row r="20" spans="2:35" ht="15" customHeight="1" x14ac:dyDescent="0.2">
      <c r="B20" s="113" t="s">
        <v>104</v>
      </c>
      <c r="C20" s="114">
        <f>'Section 11 chart data'!$C$201</f>
        <v>235.404</v>
      </c>
      <c r="D20" s="114">
        <f>'Section 11 chart data'!$C$218</f>
        <v>1661.5170000000001</v>
      </c>
      <c r="E20" s="115">
        <f>'Section 11 chart data'!$D$218</f>
        <v>13.48</v>
      </c>
      <c r="F20" s="114">
        <f>'Section 11 chart data'!$D$201</f>
        <v>243.57599999999999</v>
      </c>
      <c r="G20" s="114">
        <f>'Section 11 chart data'!$E$218</f>
        <v>1760.95</v>
      </c>
      <c r="H20" s="115">
        <f>'Section 11 chart data'!$F$218</f>
        <v>12.93</v>
      </c>
      <c r="I20" s="114">
        <f>'Section 11 chart data'!$E$201</f>
        <v>250.97</v>
      </c>
      <c r="J20" s="114">
        <f>'Section 11 chart data'!$G$218</f>
        <v>1982.989</v>
      </c>
      <c r="K20" s="115">
        <f>'Section 11 chart data'!$H$218</f>
        <v>12.36</v>
      </c>
      <c r="L20" s="114">
        <f>'Section 11 chart data'!$F$201</f>
        <v>257.79199999999997</v>
      </c>
      <c r="M20" s="114">
        <f>'Section 11 chart data'!$I$218</f>
        <v>2296.15</v>
      </c>
      <c r="N20" s="115">
        <f>'Section 11 chart data'!$J$218</f>
        <v>11.6</v>
      </c>
      <c r="O20" s="114">
        <f>'Section 11 chart data'!$G$201</f>
        <v>264.06</v>
      </c>
      <c r="P20" s="114">
        <f>'Section 11 chart data'!$K$218</f>
        <v>2612.8150000000001</v>
      </c>
      <c r="Q20" s="115">
        <f>'Section 11 chart data'!$L$218</f>
        <v>11.1</v>
      </c>
      <c r="R20" s="114">
        <f>'Section 11 chart data'!$H$201</f>
        <v>268.79399999999998</v>
      </c>
      <c r="S20" s="114">
        <f>'Section 11 chart data'!$M$218</f>
        <v>2919.7089999999998</v>
      </c>
      <c r="T20" s="115">
        <f>'Section 11 chart data'!$N$218</f>
        <v>10.8</v>
      </c>
      <c r="U20" s="114">
        <f>'Section 11 chart data'!$I$201</f>
        <v>268.04899999999998</v>
      </c>
      <c r="V20" s="114">
        <f>'Section 11 chart data'!$O$218</f>
        <v>3188.2809999999999</v>
      </c>
      <c r="W20" s="115">
        <f>'Section 11 chart data'!$P$218</f>
        <v>10.73</v>
      </c>
      <c r="X20" s="114">
        <f>'Section 11 chart data'!$J$201</f>
        <v>263.88600000000002</v>
      </c>
      <c r="Y20" s="114">
        <f>'Section 11 chart data'!$Q$218</f>
        <v>3425.8440000000001</v>
      </c>
      <c r="Z20" s="115">
        <f>'Section 11 chart data'!$R$218</f>
        <v>10.64</v>
      </c>
      <c r="AA20" s="114">
        <f>'Section 11 chart data'!$K$201</f>
        <v>266.32299999999998</v>
      </c>
      <c r="AB20" s="114">
        <f>'Section 11 chart data'!$S$218</f>
        <v>3669.8159999999998</v>
      </c>
      <c r="AC20" s="115">
        <f>'Section 11 chart data'!$T$218</f>
        <v>10.64</v>
      </c>
      <c r="AD20" s="114">
        <f>'Section 11 chart data'!$L$201</f>
        <v>267.80399999999997</v>
      </c>
      <c r="AE20" s="114">
        <f>'Section 11 chart data'!$U$218</f>
        <v>3872.9110000000001</v>
      </c>
      <c r="AF20" s="115">
        <f>'Section 11 chart data'!$V$218</f>
        <v>10.72</v>
      </c>
      <c r="AG20" s="114">
        <f>'Section 11 chart data'!$M$201</f>
        <v>269.68200000000002</v>
      </c>
      <c r="AH20" s="114">
        <f>'Section 11 chart data'!$W$218</f>
        <v>4056.1509999999998</v>
      </c>
      <c r="AI20" s="116">
        <f>'Section 11 chart data'!$X$218</f>
        <v>10.84</v>
      </c>
    </row>
    <row r="23" spans="2:35" ht="15" customHeight="1" x14ac:dyDescent="0.2">
      <c r="B23" s="901" t="s">
        <v>77</v>
      </c>
      <c r="C23" s="911" t="s">
        <v>331</v>
      </c>
      <c r="D23" s="911"/>
      <c r="E23" s="911"/>
      <c r="F23" s="911" t="s">
        <v>222</v>
      </c>
      <c r="G23" s="911"/>
      <c r="H23" s="903"/>
    </row>
    <row r="24" spans="2:35" ht="15" customHeight="1" x14ac:dyDescent="0.2">
      <c r="B24" s="913"/>
      <c r="C24" s="322" t="s">
        <v>78</v>
      </c>
      <c r="D24" s="907" t="s">
        <v>79</v>
      </c>
      <c r="E24" s="907"/>
      <c r="F24" s="322" t="s">
        <v>78</v>
      </c>
      <c r="G24" s="907" t="s">
        <v>79</v>
      </c>
      <c r="H24" s="897"/>
    </row>
    <row r="25" spans="2:35" ht="30" customHeight="1" x14ac:dyDescent="0.2">
      <c r="B25" s="914"/>
      <c r="C25" s="908" t="s">
        <v>325</v>
      </c>
      <c r="D25" s="908"/>
      <c r="E25" s="16" t="s">
        <v>82</v>
      </c>
      <c r="F25" s="908" t="s">
        <v>325</v>
      </c>
      <c r="G25" s="908"/>
      <c r="H25" s="17" t="s">
        <v>82</v>
      </c>
    </row>
    <row r="26" spans="2:35" ht="15" customHeight="1" x14ac:dyDescent="0.2">
      <c r="B26" s="143" t="str">
        <f>Index!$B$4</f>
        <v>Solent and South Downs</v>
      </c>
      <c r="C26" s="191"/>
      <c r="D26" s="122"/>
      <c r="E26" s="105"/>
      <c r="F26" s="105"/>
      <c r="G26" s="192"/>
      <c r="H26" s="192"/>
    </row>
    <row r="27" spans="2:35" ht="15" customHeight="1" x14ac:dyDescent="0.2">
      <c r="B27" s="118" t="s">
        <v>105</v>
      </c>
      <c r="C27" s="108">
        <f>$C$9</f>
        <v>3636.6669999999999</v>
      </c>
      <c r="D27" s="108">
        <f>$D$9</f>
        <v>18428.098000000002</v>
      </c>
      <c r="E27" s="119">
        <f>$E$9</f>
        <v>3.63</v>
      </c>
      <c r="F27" s="108">
        <f>$F$9</f>
        <v>3799.6489999999999</v>
      </c>
      <c r="G27" s="108">
        <f>$G$9</f>
        <v>19072.169999999998</v>
      </c>
      <c r="H27" s="120">
        <f>$H$9</f>
        <v>3.55</v>
      </c>
    </row>
    <row r="28" spans="2:35" ht="15" customHeight="1" x14ac:dyDescent="0.2">
      <c r="B28" s="28" t="s">
        <v>94</v>
      </c>
      <c r="C28" s="110">
        <f>$C$10</f>
        <v>1674.135</v>
      </c>
      <c r="D28" s="110">
        <f>$D$10</f>
        <v>6234.89</v>
      </c>
      <c r="E28" s="111">
        <f>$E$10</f>
        <v>8.64</v>
      </c>
      <c r="F28" s="110">
        <f>$F$10</f>
        <v>1704.1279999999999</v>
      </c>
      <c r="G28" s="110">
        <f>$G$10</f>
        <v>6350.4380000000001</v>
      </c>
      <c r="H28" s="112">
        <f>$H$10</f>
        <v>8.5399999999999991</v>
      </c>
    </row>
    <row r="29" spans="2:35" ht="15" customHeight="1" x14ac:dyDescent="0.2">
      <c r="B29" s="28" t="s">
        <v>95</v>
      </c>
      <c r="C29" s="110">
        <f>$C$11</f>
        <v>1539.162</v>
      </c>
      <c r="D29" s="110">
        <f>$D$11</f>
        <v>2190.52</v>
      </c>
      <c r="E29" s="111">
        <f>$E$11</f>
        <v>12.99</v>
      </c>
      <c r="F29" s="110">
        <f>$F$11</f>
        <v>1650.3019999999999</v>
      </c>
      <c r="G29" s="110">
        <f>$G$11</f>
        <v>2223.5459999999998</v>
      </c>
      <c r="H29" s="112">
        <f>$H$11</f>
        <v>13.17</v>
      </c>
    </row>
    <row r="30" spans="2:35" ht="15" customHeight="1" x14ac:dyDescent="0.2">
      <c r="B30" s="28" t="s">
        <v>96</v>
      </c>
      <c r="C30" s="110">
        <f>$C$12</f>
        <v>8.0139999999999993</v>
      </c>
      <c r="D30" s="110">
        <f>$D$12</f>
        <v>486.28</v>
      </c>
      <c r="E30" s="111">
        <f>$E$12</f>
        <v>21.18</v>
      </c>
      <c r="F30" s="110">
        <f>$F$12</f>
        <v>8.8469999999999995</v>
      </c>
      <c r="G30" s="110">
        <f>$G$12</f>
        <v>484.66899999999998</v>
      </c>
      <c r="H30" s="112">
        <f>$H$12</f>
        <v>21.42</v>
      </c>
    </row>
    <row r="31" spans="2:35" ht="15" customHeight="1" x14ac:dyDescent="0.2">
      <c r="B31" s="28" t="s">
        <v>97</v>
      </c>
      <c r="C31" s="110">
        <f>$C$13</f>
        <v>44.156999999999996</v>
      </c>
      <c r="D31" s="110">
        <f>$D$13</f>
        <v>3069.7550000000001</v>
      </c>
      <c r="E31" s="111">
        <f>$E$13</f>
        <v>10.29</v>
      </c>
      <c r="F31" s="110">
        <f>$F$13</f>
        <v>47.228999999999999</v>
      </c>
      <c r="G31" s="110">
        <f>$G$13</f>
        <v>3085.4059999999999</v>
      </c>
      <c r="H31" s="112">
        <f>$H$13</f>
        <v>10.199999999999999</v>
      </c>
    </row>
    <row r="32" spans="2:35" ht="15" customHeight="1" x14ac:dyDescent="0.2">
      <c r="B32" s="28" t="s">
        <v>98</v>
      </c>
      <c r="C32" s="110">
        <f>$C$14</f>
        <v>81.686000000000007</v>
      </c>
      <c r="D32" s="110">
        <f>$D$14</f>
        <v>1370.8710000000001</v>
      </c>
      <c r="E32" s="111">
        <f>$E$14</f>
        <v>9.48</v>
      </c>
      <c r="F32" s="110">
        <f>$F$14</f>
        <v>89.013999999999996</v>
      </c>
      <c r="G32" s="110">
        <f>$G$14</f>
        <v>1445.1189999999999</v>
      </c>
      <c r="H32" s="112">
        <f>$H$14</f>
        <v>9.3699999999999992</v>
      </c>
    </row>
    <row r="33" spans="2:8" ht="15" customHeight="1" x14ac:dyDescent="0.2">
      <c r="B33" s="28" t="s">
        <v>248</v>
      </c>
      <c r="C33" s="110">
        <f>$C$15</f>
        <v>33.718000000000004</v>
      </c>
      <c r="D33" s="110">
        <f>$D$15</f>
        <v>1150.952</v>
      </c>
      <c r="E33" s="111">
        <f>$E$15</f>
        <v>15.82</v>
      </c>
      <c r="F33" s="110">
        <f>$F$15</f>
        <v>35.375999999999998</v>
      </c>
      <c r="G33" s="110">
        <f>$G$15</f>
        <v>1240.8820000000001</v>
      </c>
      <c r="H33" s="112">
        <f>$H$15</f>
        <v>15.75</v>
      </c>
    </row>
    <row r="34" spans="2:8" ht="15" customHeight="1" x14ac:dyDescent="0.2">
      <c r="B34" s="28" t="s">
        <v>100</v>
      </c>
      <c r="C34" s="110">
        <f>$C$16</f>
        <v>3.1989999999999998</v>
      </c>
      <c r="D34" s="110">
        <f>$D$16</f>
        <v>911.54300000000001</v>
      </c>
      <c r="E34" s="111">
        <f>$E$16</f>
        <v>9.7200000000000006</v>
      </c>
      <c r="F34" s="110">
        <f>$F$16</f>
        <v>3.5129999999999999</v>
      </c>
      <c r="G34" s="110">
        <f>$G$16</f>
        <v>1028.2380000000001</v>
      </c>
      <c r="H34" s="112">
        <f>$H$16</f>
        <v>9.07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251.62299999999999</v>
      </c>
      <c r="E35" s="111">
        <f>$E$17</f>
        <v>15.98</v>
      </c>
      <c r="F35" s="110">
        <f>$F$17</f>
        <v>0</v>
      </c>
      <c r="G35" s="110">
        <f>$G$17</f>
        <v>300.16699999999997</v>
      </c>
      <c r="H35" s="112">
        <f>$H$17</f>
        <v>15.34</v>
      </c>
    </row>
    <row r="36" spans="2:8" ht="15" customHeight="1" x14ac:dyDescent="0.2">
      <c r="B36" s="28" t="s">
        <v>102</v>
      </c>
      <c r="C36" s="110">
        <f>$C$18</f>
        <v>17.193000000000001</v>
      </c>
      <c r="D36" s="110">
        <f>$D$18</f>
        <v>686.07799999999997</v>
      </c>
      <c r="E36" s="111">
        <f>$E$18</f>
        <v>22.88</v>
      </c>
      <c r="F36" s="110">
        <f>$F$18</f>
        <v>17.664999999999999</v>
      </c>
      <c r="G36" s="110">
        <f>$G$18</f>
        <v>698.26099999999997</v>
      </c>
      <c r="H36" s="112">
        <f>$H$18</f>
        <v>22.84</v>
      </c>
    </row>
    <row r="37" spans="2:8" ht="15" customHeight="1" x14ac:dyDescent="0.2">
      <c r="B37" s="28" t="s">
        <v>103</v>
      </c>
      <c r="C37" s="110">
        <f>$C$19</f>
        <v>0</v>
      </c>
      <c r="D37" s="110">
        <f>$D$19</f>
        <v>481.29300000000001</v>
      </c>
      <c r="E37" s="111">
        <f>$E$19</f>
        <v>22.82</v>
      </c>
      <c r="F37" s="110">
        <f>$F$19</f>
        <v>0</v>
      </c>
      <c r="G37" s="110">
        <f>$G$19</f>
        <v>521.63199999999995</v>
      </c>
      <c r="H37" s="112">
        <f>$H$19</f>
        <v>20.88</v>
      </c>
    </row>
    <row r="38" spans="2:8" ht="15" customHeight="1" x14ac:dyDescent="0.2">
      <c r="B38" s="29" t="s">
        <v>104</v>
      </c>
      <c r="C38" s="114">
        <f>$C$20</f>
        <v>235.404</v>
      </c>
      <c r="D38" s="114">
        <f>$D$20</f>
        <v>1661.5170000000001</v>
      </c>
      <c r="E38" s="115">
        <f>$E$20</f>
        <v>13.48</v>
      </c>
      <c r="F38" s="114">
        <f>$F$20</f>
        <v>243.57599999999999</v>
      </c>
      <c r="G38" s="114">
        <f>$G$20</f>
        <v>1760.95</v>
      </c>
      <c r="H38" s="116">
        <f>$H$20</f>
        <v>12.93</v>
      </c>
    </row>
    <row r="41" spans="2:8" ht="15" customHeight="1" x14ac:dyDescent="0.2">
      <c r="B41" s="901" t="s">
        <v>77</v>
      </c>
      <c r="C41" s="911" t="s">
        <v>225</v>
      </c>
      <c r="D41" s="911"/>
      <c r="E41" s="911"/>
      <c r="F41" s="911" t="s">
        <v>226</v>
      </c>
      <c r="G41" s="911"/>
      <c r="H41" s="903"/>
    </row>
    <row r="42" spans="2:8" ht="15" customHeight="1" x14ac:dyDescent="0.2">
      <c r="B42" s="913"/>
      <c r="C42" s="322" t="s">
        <v>78</v>
      </c>
      <c r="D42" s="907" t="s">
        <v>79</v>
      </c>
      <c r="E42" s="907"/>
      <c r="F42" s="322" t="s">
        <v>78</v>
      </c>
      <c r="G42" s="907" t="s">
        <v>79</v>
      </c>
      <c r="H42" s="897"/>
    </row>
    <row r="43" spans="2:8" ht="30" customHeight="1" x14ac:dyDescent="0.2">
      <c r="B43" s="914"/>
      <c r="C43" s="908" t="s">
        <v>325</v>
      </c>
      <c r="D43" s="908"/>
      <c r="E43" s="16" t="s">
        <v>82</v>
      </c>
      <c r="F43" s="908" t="s">
        <v>325</v>
      </c>
      <c r="G43" s="908"/>
      <c r="H43" s="17" t="s">
        <v>82</v>
      </c>
    </row>
    <row r="44" spans="2:8" ht="15" customHeight="1" x14ac:dyDescent="0.2">
      <c r="B44" s="143" t="str">
        <f>Index!$B$4</f>
        <v>Solent and South Downs</v>
      </c>
      <c r="C44" s="105"/>
      <c r="D44" s="122"/>
      <c r="E44" s="192"/>
      <c r="F44" s="105"/>
      <c r="G44" s="192"/>
      <c r="H44" s="192"/>
    </row>
    <row r="45" spans="2:8" ht="15" customHeight="1" x14ac:dyDescent="0.2">
      <c r="B45" s="118" t="s">
        <v>105</v>
      </c>
      <c r="C45" s="108">
        <f>$I$9</f>
        <v>3961.3159999999998</v>
      </c>
      <c r="D45" s="108">
        <f>$J$9</f>
        <v>20214.653999999999</v>
      </c>
      <c r="E45" s="119">
        <f>$K$9</f>
        <v>3.47</v>
      </c>
      <c r="F45" s="108">
        <f>$L$9</f>
        <v>4089.8429999999998</v>
      </c>
      <c r="G45" s="108">
        <f>$M$9</f>
        <v>21879.891</v>
      </c>
      <c r="H45" s="120">
        <f>$N$9</f>
        <v>3.28</v>
      </c>
    </row>
    <row r="46" spans="2:8" ht="15" customHeight="1" x14ac:dyDescent="0.2">
      <c r="B46" s="28" t="s">
        <v>94</v>
      </c>
      <c r="C46" s="110">
        <f>$I$10</f>
        <v>1733.4929999999999</v>
      </c>
      <c r="D46" s="110">
        <f>$J$10</f>
        <v>6482.1980000000003</v>
      </c>
      <c r="E46" s="111">
        <f>$K$10</f>
        <v>8.5</v>
      </c>
      <c r="F46" s="110">
        <f>$L$10</f>
        <v>1764.472</v>
      </c>
      <c r="G46" s="110">
        <f>$M$10</f>
        <v>6679.8040000000001</v>
      </c>
      <c r="H46" s="112">
        <f>$N$10</f>
        <v>8.42</v>
      </c>
    </row>
    <row r="47" spans="2:8" ht="15" customHeight="1" x14ac:dyDescent="0.2">
      <c r="B47" s="28" t="s">
        <v>95</v>
      </c>
      <c r="C47" s="110">
        <f>$I$11</f>
        <v>1761.4269999999999</v>
      </c>
      <c r="D47" s="110">
        <f>$J$11</f>
        <v>2289.0309999999999</v>
      </c>
      <c r="E47" s="111">
        <f>$K$11</f>
        <v>13.39</v>
      </c>
      <c r="F47" s="110">
        <f>$L$11</f>
        <v>1839.25</v>
      </c>
      <c r="G47" s="110">
        <f>$M$11</f>
        <v>2415.1790000000001</v>
      </c>
      <c r="H47" s="112">
        <f>$N$11</f>
        <v>13.37</v>
      </c>
    </row>
    <row r="48" spans="2:8" ht="15" customHeight="1" x14ac:dyDescent="0.2">
      <c r="B48" s="28" t="s">
        <v>96</v>
      </c>
      <c r="C48" s="110">
        <f>$I$12</f>
        <v>9.7059999999999995</v>
      </c>
      <c r="D48" s="110">
        <f>$J$12</f>
        <v>510.91199999999998</v>
      </c>
      <c r="E48" s="111">
        <f>$K$12</f>
        <v>21.33</v>
      </c>
      <c r="F48" s="110">
        <f>$L$12</f>
        <v>10.375999999999999</v>
      </c>
      <c r="G48" s="110">
        <f>$M$12</f>
        <v>569.476</v>
      </c>
      <c r="H48" s="112">
        <f>$N$12</f>
        <v>20.2</v>
      </c>
    </row>
    <row r="49" spans="2:8" ht="15" customHeight="1" x14ac:dyDescent="0.2">
      <c r="B49" s="28" t="s">
        <v>97</v>
      </c>
      <c r="C49" s="110">
        <f>$I$13</f>
        <v>50.398000000000003</v>
      </c>
      <c r="D49" s="110">
        <f>$J$13</f>
        <v>3228.6640000000002</v>
      </c>
      <c r="E49" s="111">
        <f>$K$13</f>
        <v>10.08</v>
      </c>
      <c r="F49" s="110">
        <f>$L$13</f>
        <v>53.353999999999999</v>
      </c>
      <c r="G49" s="110">
        <f>$M$13</f>
        <v>3524.6959999999999</v>
      </c>
      <c r="H49" s="112">
        <f>$N$13</f>
        <v>9.59</v>
      </c>
    </row>
    <row r="50" spans="2:8" ht="15" customHeight="1" x14ac:dyDescent="0.2">
      <c r="B50" s="28" t="s">
        <v>98</v>
      </c>
      <c r="C50" s="110">
        <f>$I$14</f>
        <v>96.688999999999993</v>
      </c>
      <c r="D50" s="110">
        <f>$J$14</f>
        <v>1544.585</v>
      </c>
      <c r="E50" s="111">
        <f>$K$14</f>
        <v>9.59</v>
      </c>
      <c r="F50" s="110">
        <f>$L$14</f>
        <v>104.245</v>
      </c>
      <c r="G50" s="110">
        <f>$M$14</f>
        <v>1730.038</v>
      </c>
      <c r="H50" s="112">
        <f>$N$14</f>
        <v>9.49</v>
      </c>
    </row>
    <row r="51" spans="2:8" ht="15" customHeight="1" x14ac:dyDescent="0.2">
      <c r="B51" s="28" t="s">
        <v>248</v>
      </c>
      <c r="C51" s="110">
        <f>$I$15</f>
        <v>36.755000000000003</v>
      </c>
      <c r="D51" s="110">
        <f>$J$15</f>
        <v>1365.684</v>
      </c>
      <c r="E51" s="111">
        <f>$K$15</f>
        <v>15.71</v>
      </c>
      <c r="F51" s="110">
        <f>$L$15</f>
        <v>37.884999999999998</v>
      </c>
      <c r="G51" s="110">
        <f>$M$15</f>
        <v>1495.91</v>
      </c>
      <c r="H51" s="112">
        <f>$N$15</f>
        <v>15.7</v>
      </c>
    </row>
    <row r="52" spans="2:8" ht="15" customHeight="1" x14ac:dyDescent="0.2">
      <c r="B52" s="28" t="s">
        <v>100</v>
      </c>
      <c r="C52" s="110">
        <f>$I$16</f>
        <v>3.8330000000000002</v>
      </c>
      <c r="D52" s="110">
        <f>$J$16</f>
        <v>1177.6320000000001</v>
      </c>
      <c r="E52" s="111">
        <f>$K$16</f>
        <v>8.66</v>
      </c>
      <c r="F52" s="110">
        <f>$L$16</f>
        <v>4.1210000000000004</v>
      </c>
      <c r="G52" s="110">
        <f>$M$16</f>
        <v>1335.798</v>
      </c>
      <c r="H52" s="112">
        <f>$N$16</f>
        <v>8.31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372.12200000000001</v>
      </c>
      <c r="E53" s="111">
        <f>$K$17</f>
        <v>14.46</v>
      </c>
      <c r="F53" s="110">
        <f>$L$17</f>
        <v>0</v>
      </c>
      <c r="G53" s="110">
        <f>$M$17</f>
        <v>454.30200000000002</v>
      </c>
      <c r="H53" s="112">
        <f>$N$17</f>
        <v>13.71</v>
      </c>
    </row>
    <row r="54" spans="2:8" ht="15" customHeight="1" x14ac:dyDescent="0.2">
      <c r="B54" s="28" t="s">
        <v>102</v>
      </c>
      <c r="C54" s="110">
        <f>$I$18</f>
        <v>18.045000000000002</v>
      </c>
      <c r="D54" s="110">
        <f>$J$18</f>
        <v>730.65099999999995</v>
      </c>
      <c r="E54" s="111">
        <f>$K$18</f>
        <v>22.51</v>
      </c>
      <c r="F54" s="110">
        <f>$L$18</f>
        <v>18.347999999999999</v>
      </c>
      <c r="G54" s="110">
        <f>$M$18</f>
        <v>765.43</v>
      </c>
      <c r="H54" s="112">
        <f>$N$18</f>
        <v>22.1</v>
      </c>
    </row>
    <row r="55" spans="2:8" ht="15" customHeight="1" x14ac:dyDescent="0.2">
      <c r="B55" s="28" t="s">
        <v>103</v>
      </c>
      <c r="C55" s="110">
        <f>$I$19</f>
        <v>0</v>
      </c>
      <c r="D55" s="110">
        <f>$J$19</f>
        <v>594.64499999999998</v>
      </c>
      <c r="E55" s="111">
        <f>$K$19</f>
        <v>19.86</v>
      </c>
      <c r="F55" s="110">
        <f>$L$19</f>
        <v>0</v>
      </c>
      <c r="G55" s="110">
        <f>$M$19</f>
        <v>670.46799999999996</v>
      </c>
      <c r="H55" s="112">
        <f>$N$19</f>
        <v>19.28</v>
      </c>
    </row>
    <row r="56" spans="2:8" ht="15" customHeight="1" x14ac:dyDescent="0.2">
      <c r="B56" s="29" t="s">
        <v>104</v>
      </c>
      <c r="C56" s="114">
        <f>$I$20</f>
        <v>250.97</v>
      </c>
      <c r="D56" s="114">
        <f>$J$20</f>
        <v>1982.989</v>
      </c>
      <c r="E56" s="115">
        <f>$K$20</f>
        <v>12.36</v>
      </c>
      <c r="F56" s="114">
        <f>$L$20</f>
        <v>257.79199999999997</v>
      </c>
      <c r="G56" s="114">
        <f>$M$20</f>
        <v>2296.15</v>
      </c>
      <c r="H56" s="116">
        <f>$N$20</f>
        <v>11.6</v>
      </c>
    </row>
    <row r="59" spans="2:8" ht="15" customHeight="1" x14ac:dyDescent="0.2">
      <c r="B59" s="901" t="s">
        <v>77</v>
      </c>
      <c r="C59" s="911" t="s">
        <v>227</v>
      </c>
      <c r="D59" s="911"/>
      <c r="E59" s="911"/>
      <c r="F59" s="911" t="s">
        <v>228</v>
      </c>
      <c r="G59" s="911"/>
      <c r="H59" s="903"/>
    </row>
    <row r="60" spans="2:8" ht="15" customHeight="1" x14ac:dyDescent="0.2">
      <c r="B60" s="913"/>
      <c r="C60" s="322" t="s">
        <v>78</v>
      </c>
      <c r="D60" s="907" t="s">
        <v>79</v>
      </c>
      <c r="E60" s="907"/>
      <c r="F60" s="322" t="s">
        <v>78</v>
      </c>
      <c r="G60" s="907" t="s">
        <v>79</v>
      </c>
      <c r="H60" s="897"/>
    </row>
    <row r="61" spans="2:8" ht="30" customHeight="1" x14ac:dyDescent="0.2">
      <c r="B61" s="914"/>
      <c r="C61" s="908" t="s">
        <v>325</v>
      </c>
      <c r="D61" s="908"/>
      <c r="E61" s="16" t="s">
        <v>82</v>
      </c>
      <c r="F61" s="908" t="s">
        <v>325</v>
      </c>
      <c r="G61" s="908"/>
      <c r="H61" s="17" t="s">
        <v>82</v>
      </c>
    </row>
    <row r="62" spans="2:8" ht="15" customHeight="1" x14ac:dyDescent="0.2">
      <c r="B62" s="143" t="str">
        <f>Index!$B$4</f>
        <v>Solent and South Downs</v>
      </c>
      <c r="C62" s="105"/>
      <c r="D62" s="192"/>
      <c r="E62" s="192"/>
      <c r="F62" s="105"/>
      <c r="G62" s="192"/>
      <c r="H62" s="192"/>
    </row>
    <row r="63" spans="2:8" ht="15" customHeight="1" x14ac:dyDescent="0.2">
      <c r="B63" s="118" t="s">
        <v>105</v>
      </c>
      <c r="C63" s="108">
        <f>$O$9</f>
        <v>4185.04</v>
      </c>
      <c r="D63" s="108">
        <f>$P$9</f>
        <v>23463.471000000001</v>
      </c>
      <c r="E63" s="119">
        <f>$Q$9</f>
        <v>3.15</v>
      </c>
      <c r="F63" s="108">
        <f>$R$9</f>
        <v>4147.348</v>
      </c>
      <c r="G63" s="108">
        <f>$S$9</f>
        <v>25016.174999999999</v>
      </c>
      <c r="H63" s="120">
        <f>$T$9</f>
        <v>3.04</v>
      </c>
    </row>
    <row r="64" spans="2:8" ht="15" customHeight="1" x14ac:dyDescent="0.2">
      <c r="B64" s="28" t="s">
        <v>94</v>
      </c>
      <c r="C64" s="110">
        <f>$O$10</f>
        <v>1788.617</v>
      </c>
      <c r="D64" s="110">
        <f>$P$10</f>
        <v>6905.3710000000001</v>
      </c>
      <c r="E64" s="111">
        <f>$Q$10</f>
        <v>8.32</v>
      </c>
      <c r="F64" s="110">
        <f>$R$10</f>
        <v>1794.7370000000001</v>
      </c>
      <c r="G64" s="110">
        <f>$S$10</f>
        <v>7154.7389999999996</v>
      </c>
      <c r="H64" s="112">
        <f>$T$10</f>
        <v>8.2100000000000009</v>
      </c>
    </row>
    <row r="65" spans="2:8" ht="15" customHeight="1" x14ac:dyDescent="0.2">
      <c r="B65" s="28" t="s">
        <v>95</v>
      </c>
      <c r="C65" s="110">
        <f>$O$11</f>
        <v>1892.2729999999999</v>
      </c>
      <c r="D65" s="110">
        <f>$P$11</f>
        <v>2516.8609999999999</v>
      </c>
      <c r="E65" s="111">
        <f>$Q$11</f>
        <v>13.39</v>
      </c>
      <c r="F65" s="110">
        <f>$R$11</f>
        <v>1835.2280000000001</v>
      </c>
      <c r="G65" s="110">
        <f>$S$11</f>
        <v>2565.8029999999999</v>
      </c>
      <c r="H65" s="112">
        <f>$T$11</f>
        <v>13.51</v>
      </c>
    </row>
    <row r="66" spans="2:8" ht="15" customHeight="1" x14ac:dyDescent="0.2">
      <c r="B66" s="28" t="s">
        <v>96</v>
      </c>
      <c r="C66" s="110">
        <f>$O$12</f>
        <v>10.834</v>
      </c>
      <c r="D66" s="110">
        <f>$P$12</f>
        <v>627.24199999999996</v>
      </c>
      <c r="E66" s="111">
        <f>$Q$12</f>
        <v>19.32</v>
      </c>
      <c r="F66" s="110">
        <f>$R$12</f>
        <v>11.055</v>
      </c>
      <c r="G66" s="110">
        <f>$S$12</f>
        <v>682.29399999999998</v>
      </c>
      <c r="H66" s="112">
        <f>$T$12</f>
        <v>18.649999999999999</v>
      </c>
    </row>
    <row r="67" spans="2:8" ht="15" customHeight="1" x14ac:dyDescent="0.2">
      <c r="B67" s="28" t="s">
        <v>97</v>
      </c>
      <c r="C67" s="110">
        <f>$O$13</f>
        <v>56.058999999999997</v>
      </c>
      <c r="D67" s="110">
        <f>$P$13</f>
        <v>3789.2449999999999</v>
      </c>
      <c r="E67" s="111">
        <f>$Q$13</f>
        <v>9.24</v>
      </c>
      <c r="F67" s="110">
        <f>$R$13</f>
        <v>57.814</v>
      </c>
      <c r="G67" s="110">
        <f>$S$13</f>
        <v>4065.6190000000001</v>
      </c>
      <c r="H67" s="112">
        <f>$T$13</f>
        <v>8.91</v>
      </c>
    </row>
    <row r="68" spans="2:8" ht="15" customHeight="1" x14ac:dyDescent="0.2">
      <c r="B68" s="28" t="s">
        <v>98</v>
      </c>
      <c r="C68" s="110">
        <f>$O$14</f>
        <v>110.904</v>
      </c>
      <c r="D68" s="110">
        <f>$P$14</f>
        <v>1897.046</v>
      </c>
      <c r="E68" s="111">
        <f>$Q$14</f>
        <v>9.36</v>
      </c>
      <c r="F68" s="110">
        <f>$R$14</f>
        <v>116.05800000000001</v>
      </c>
      <c r="G68" s="110">
        <f>$S$14</f>
        <v>2063.866</v>
      </c>
      <c r="H68" s="112">
        <f>$T$14</f>
        <v>9.19</v>
      </c>
    </row>
    <row r="69" spans="2:8" ht="15" customHeight="1" x14ac:dyDescent="0.2">
      <c r="B69" s="28" t="s">
        <v>248</v>
      </c>
      <c r="C69" s="110">
        <f>$O$15</f>
        <v>39.362000000000002</v>
      </c>
      <c r="D69" s="110">
        <f>$P$15</f>
        <v>1623.4380000000001</v>
      </c>
      <c r="E69" s="111">
        <f>$Q$15</f>
        <v>15.71</v>
      </c>
      <c r="F69" s="110">
        <f>$R$15</f>
        <v>40.411999999999999</v>
      </c>
      <c r="G69" s="110">
        <f>$S$15</f>
        <v>1746.99</v>
      </c>
      <c r="H69" s="112">
        <f>$T$15</f>
        <v>15.74</v>
      </c>
    </row>
    <row r="70" spans="2:8" ht="15" customHeight="1" x14ac:dyDescent="0.2">
      <c r="B70" s="28" t="s">
        <v>100</v>
      </c>
      <c r="C70" s="110">
        <f>$O$16</f>
        <v>4.3719999999999999</v>
      </c>
      <c r="D70" s="110">
        <f>$P$16</f>
        <v>1467.6189999999999</v>
      </c>
      <c r="E70" s="111">
        <f>$Q$16</f>
        <v>8.17</v>
      </c>
      <c r="F70" s="110">
        <f>$R$16</f>
        <v>4.6180000000000003</v>
      </c>
      <c r="G70" s="110">
        <f>$S$16</f>
        <v>1586.2750000000001</v>
      </c>
      <c r="H70" s="112">
        <f>$T$16</f>
        <v>8.09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544.40200000000004</v>
      </c>
      <c r="E71" s="111">
        <f>$Q$17</f>
        <v>13.21</v>
      </c>
      <c r="F71" s="110">
        <f>$R$17</f>
        <v>0</v>
      </c>
      <c r="G71" s="110">
        <f>$S$17</f>
        <v>635.91</v>
      </c>
      <c r="H71" s="112">
        <f>$T$17</f>
        <v>12.91</v>
      </c>
    </row>
    <row r="72" spans="2:8" ht="15" customHeight="1" x14ac:dyDescent="0.2">
      <c r="B72" s="28" t="s">
        <v>102</v>
      </c>
      <c r="C72" s="110">
        <f>$O$18</f>
        <v>18.556999999999999</v>
      </c>
      <c r="D72" s="110">
        <f>$P$18</f>
        <v>785.34500000000003</v>
      </c>
      <c r="E72" s="111">
        <f>$Q$18</f>
        <v>22.04</v>
      </c>
      <c r="F72" s="110">
        <f>$R$18</f>
        <v>18.631</v>
      </c>
      <c r="G72" s="110">
        <f>$S$18</f>
        <v>815.85799999999995</v>
      </c>
      <c r="H72" s="112">
        <f>$T$18</f>
        <v>21.65</v>
      </c>
    </row>
    <row r="73" spans="2:8" ht="15" customHeight="1" x14ac:dyDescent="0.2">
      <c r="B73" s="28" t="s">
        <v>103</v>
      </c>
      <c r="C73" s="110">
        <f>$O$19</f>
        <v>0</v>
      </c>
      <c r="D73" s="110">
        <f>$P$19</f>
        <v>743.82299999999998</v>
      </c>
      <c r="E73" s="111">
        <f>$Q$19</f>
        <v>18.95</v>
      </c>
      <c r="F73" s="110">
        <f>$R$19</f>
        <v>0</v>
      </c>
      <c r="G73" s="110">
        <f>$S$19</f>
        <v>821.85199999999998</v>
      </c>
      <c r="H73" s="112">
        <f>$T$19</f>
        <v>18.62</v>
      </c>
    </row>
    <row r="74" spans="2:8" ht="15" customHeight="1" x14ac:dyDescent="0.2">
      <c r="B74" s="29" t="s">
        <v>104</v>
      </c>
      <c r="C74" s="114">
        <f>$O$20</f>
        <v>264.06</v>
      </c>
      <c r="D74" s="114">
        <f>$P$20</f>
        <v>2612.8150000000001</v>
      </c>
      <c r="E74" s="115">
        <f>$Q$20</f>
        <v>11.1</v>
      </c>
      <c r="F74" s="114">
        <f>$R$20</f>
        <v>268.79399999999998</v>
      </c>
      <c r="G74" s="114">
        <f>$S$20</f>
        <v>2919.7089999999998</v>
      </c>
      <c r="H74" s="116">
        <f>$T$20</f>
        <v>10.8</v>
      </c>
    </row>
    <row r="77" spans="2:8" ht="15" customHeight="1" x14ac:dyDescent="0.2">
      <c r="B77" s="901" t="s">
        <v>77</v>
      </c>
      <c r="C77" s="911" t="s">
        <v>332</v>
      </c>
      <c r="D77" s="911"/>
      <c r="E77" s="911"/>
      <c r="F77" s="911" t="s">
        <v>333</v>
      </c>
      <c r="G77" s="911"/>
      <c r="H77" s="903"/>
    </row>
    <row r="78" spans="2:8" ht="15" customHeight="1" x14ac:dyDescent="0.2">
      <c r="B78" s="913"/>
      <c r="C78" s="322" t="s">
        <v>78</v>
      </c>
      <c r="D78" s="907" t="s">
        <v>79</v>
      </c>
      <c r="E78" s="907"/>
      <c r="F78" s="322" t="s">
        <v>78</v>
      </c>
      <c r="G78" s="907" t="s">
        <v>79</v>
      </c>
      <c r="H78" s="897"/>
    </row>
    <row r="79" spans="2:8" ht="30" customHeight="1" x14ac:dyDescent="0.2">
      <c r="B79" s="914"/>
      <c r="C79" s="908" t="s">
        <v>325</v>
      </c>
      <c r="D79" s="908"/>
      <c r="E79" s="16" t="s">
        <v>82</v>
      </c>
      <c r="F79" s="908" t="s">
        <v>325</v>
      </c>
      <c r="G79" s="908"/>
      <c r="H79" s="17" t="s">
        <v>82</v>
      </c>
    </row>
    <row r="80" spans="2:8" ht="15" customHeight="1" x14ac:dyDescent="0.2">
      <c r="B80" s="143" t="str">
        <f>Index!$B$4</f>
        <v>Solent and South Downs</v>
      </c>
      <c r="C80" s="105"/>
      <c r="D80" s="122"/>
      <c r="E80" s="192"/>
      <c r="F80" s="105"/>
      <c r="G80" s="192"/>
      <c r="H80" s="192"/>
    </row>
    <row r="81" spans="2:8" ht="15" customHeight="1" x14ac:dyDescent="0.2">
      <c r="B81" s="118" t="s">
        <v>105</v>
      </c>
      <c r="C81" s="108">
        <f>$U$9</f>
        <v>4168.8540000000003</v>
      </c>
      <c r="D81" s="108">
        <f>$V$9</f>
        <v>26290.42</v>
      </c>
      <c r="E81" s="119">
        <f>$W$9</f>
        <v>2.99</v>
      </c>
      <c r="F81" s="108">
        <f>$X$9</f>
        <v>4119.5780000000004</v>
      </c>
      <c r="G81" s="108">
        <f>$Y$9</f>
        <v>27530.465</v>
      </c>
      <c r="H81" s="120">
        <f>$Z$9</f>
        <v>2.95</v>
      </c>
    </row>
    <row r="82" spans="2:8" ht="15" customHeight="1" x14ac:dyDescent="0.2">
      <c r="B82" s="28" t="s">
        <v>94</v>
      </c>
      <c r="C82" s="110">
        <f>$U$10</f>
        <v>1790.64</v>
      </c>
      <c r="D82" s="110">
        <f>$V$10</f>
        <v>7381.8760000000002</v>
      </c>
      <c r="E82" s="111">
        <f>$W$10</f>
        <v>8.1199999999999992</v>
      </c>
      <c r="F82" s="110">
        <f>$X$10</f>
        <v>1739.134</v>
      </c>
      <c r="G82" s="110">
        <f>$Y$10</f>
        <v>7593.8230000000003</v>
      </c>
      <c r="H82" s="112">
        <f>$Z$10</f>
        <v>8.0399999999999991</v>
      </c>
    </row>
    <row r="83" spans="2:8" ht="15" customHeight="1" x14ac:dyDescent="0.2">
      <c r="B83" s="28" t="s">
        <v>95</v>
      </c>
      <c r="C83" s="110">
        <f>$U$11</f>
        <v>1855.5840000000001</v>
      </c>
      <c r="D83" s="110">
        <f>$V$11</f>
        <v>2590.442</v>
      </c>
      <c r="E83" s="111">
        <f>$W$11</f>
        <v>13.8</v>
      </c>
      <c r="F83" s="110">
        <f>$X$11</f>
        <v>1861.7149999999999</v>
      </c>
      <c r="G83" s="110">
        <f>$Y$11</f>
        <v>2708.7190000000001</v>
      </c>
      <c r="H83" s="112">
        <f>$Z$11</f>
        <v>13.72</v>
      </c>
    </row>
    <row r="84" spans="2:8" ht="15" customHeight="1" x14ac:dyDescent="0.2">
      <c r="B84" s="28" t="s">
        <v>96</v>
      </c>
      <c r="C84" s="110">
        <f>$U$12</f>
        <v>11.048</v>
      </c>
      <c r="D84" s="110">
        <f>$V$12</f>
        <v>728.73099999999999</v>
      </c>
      <c r="E84" s="111">
        <f>$W$12</f>
        <v>18.21</v>
      </c>
      <c r="F84" s="110">
        <f>$X$12</f>
        <v>10.618</v>
      </c>
      <c r="G84" s="110">
        <f>$Y$12</f>
        <v>764.84500000000003</v>
      </c>
      <c r="H84" s="112">
        <f>$Z$12</f>
        <v>17.920000000000002</v>
      </c>
    </row>
    <row r="85" spans="2:8" ht="15" customHeight="1" x14ac:dyDescent="0.2">
      <c r="B85" s="28" t="s">
        <v>97</v>
      </c>
      <c r="C85" s="110">
        <f>$U$13</f>
        <v>58.35</v>
      </c>
      <c r="D85" s="110">
        <f>$V$13</f>
        <v>4308.6509999999998</v>
      </c>
      <c r="E85" s="111">
        <f>$W$13</f>
        <v>8.67</v>
      </c>
      <c r="F85" s="110">
        <f>$X$13</f>
        <v>55.468000000000004</v>
      </c>
      <c r="G85" s="110">
        <f>$Y$13</f>
        <v>4518.9549999999999</v>
      </c>
      <c r="H85" s="112">
        <f>$Z$13</f>
        <v>8.49</v>
      </c>
    </row>
    <row r="86" spans="2:8" ht="15" customHeight="1" x14ac:dyDescent="0.2">
      <c r="B86" s="28" t="s">
        <v>98</v>
      </c>
      <c r="C86" s="110">
        <f>$U$14</f>
        <v>120.31</v>
      </c>
      <c r="D86" s="110">
        <f>$V$14</f>
        <v>2200.7190000000001</v>
      </c>
      <c r="E86" s="111">
        <f>$W$14</f>
        <v>9.0500000000000007</v>
      </c>
      <c r="F86" s="110">
        <f>$X$14</f>
        <v>123.288</v>
      </c>
      <c r="G86" s="110">
        <f>$Y$14</f>
        <v>2323.0300000000002</v>
      </c>
      <c r="H86" s="112">
        <f>$Z$14</f>
        <v>8.9700000000000006</v>
      </c>
    </row>
    <row r="87" spans="2:8" ht="15" customHeight="1" x14ac:dyDescent="0.2">
      <c r="B87" s="28" t="s">
        <v>248</v>
      </c>
      <c r="C87" s="110">
        <f>$U$15</f>
        <v>41.162999999999997</v>
      </c>
      <c r="D87" s="110">
        <f>$V$15</f>
        <v>1810.095</v>
      </c>
      <c r="E87" s="111">
        <f>$W$15</f>
        <v>15.92</v>
      </c>
      <c r="F87" s="110">
        <f>$X$15</f>
        <v>41.671999999999997</v>
      </c>
      <c r="G87" s="110">
        <f>$Y$15</f>
        <v>1861.0519999999999</v>
      </c>
      <c r="H87" s="112">
        <f>$Z$15</f>
        <v>16.23</v>
      </c>
    </row>
    <row r="88" spans="2:8" ht="15" customHeight="1" x14ac:dyDescent="0.2">
      <c r="B88" s="28" t="s">
        <v>100</v>
      </c>
      <c r="C88" s="110">
        <f>$U$16</f>
        <v>4.8419999999999996</v>
      </c>
      <c r="D88" s="110">
        <f>$V$16</f>
        <v>1665.895</v>
      </c>
      <c r="E88" s="111">
        <f>$W$16</f>
        <v>8.15</v>
      </c>
      <c r="F88" s="110">
        <f>$X$16</f>
        <v>4.83</v>
      </c>
      <c r="G88" s="110">
        <f>$Y$16</f>
        <v>1744.8610000000001</v>
      </c>
      <c r="H88" s="112">
        <f>$Z$16</f>
        <v>8.1300000000000008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724.63099999999997</v>
      </c>
      <c r="E89" s="111">
        <f>$W$17</f>
        <v>12.75</v>
      </c>
      <c r="F89" s="110">
        <f>$X$17</f>
        <v>0</v>
      </c>
      <c r="G89" s="110">
        <f>$Y$17</f>
        <v>804.91</v>
      </c>
      <c r="H89" s="112">
        <f>$Z$17</f>
        <v>12.72</v>
      </c>
    </row>
    <row r="90" spans="2:8" ht="15" customHeight="1" x14ac:dyDescent="0.2">
      <c r="B90" s="28" t="s">
        <v>102</v>
      </c>
      <c r="C90" s="110">
        <f>$U$18</f>
        <v>18.867999999999999</v>
      </c>
      <c r="D90" s="110">
        <f>$V$18</f>
        <v>842.53599999999994</v>
      </c>
      <c r="E90" s="111">
        <f>$W$18</f>
        <v>21.31</v>
      </c>
      <c r="F90" s="110">
        <f>$X$18</f>
        <v>18.969000000000001</v>
      </c>
      <c r="G90" s="110">
        <f>$Y$18</f>
        <v>864.72799999999995</v>
      </c>
      <c r="H90" s="112">
        <f>$Z$18</f>
        <v>21.04</v>
      </c>
    </row>
    <row r="91" spans="2:8" ht="15" customHeight="1" x14ac:dyDescent="0.2">
      <c r="B91" s="28" t="s">
        <v>103</v>
      </c>
      <c r="C91" s="110">
        <f>$U$19</f>
        <v>0</v>
      </c>
      <c r="D91" s="110">
        <f>$V$19</f>
        <v>885.81299999999999</v>
      </c>
      <c r="E91" s="111">
        <f>$W$19</f>
        <v>18.559999999999999</v>
      </c>
      <c r="F91" s="110">
        <f>$X$19</f>
        <v>0</v>
      </c>
      <c r="G91" s="110">
        <f>$Y$19</f>
        <v>951.46900000000005</v>
      </c>
      <c r="H91" s="112">
        <f>$Z$19</f>
        <v>18.45</v>
      </c>
    </row>
    <row r="92" spans="2:8" ht="15" customHeight="1" x14ac:dyDescent="0.2">
      <c r="B92" s="29" t="s">
        <v>104</v>
      </c>
      <c r="C92" s="114">
        <f>$U$20</f>
        <v>268.04899999999998</v>
      </c>
      <c r="D92" s="114">
        <f>$V$20</f>
        <v>3188.2809999999999</v>
      </c>
      <c r="E92" s="115">
        <f>$W$20</f>
        <v>10.73</v>
      </c>
      <c r="F92" s="114">
        <f>$X$20</f>
        <v>263.88600000000002</v>
      </c>
      <c r="G92" s="114">
        <f>$Y$20</f>
        <v>3425.8440000000001</v>
      </c>
      <c r="H92" s="116">
        <f>$Z$20</f>
        <v>10.64</v>
      </c>
    </row>
    <row r="95" spans="2:8" ht="15" customHeight="1" x14ac:dyDescent="0.2">
      <c r="B95" s="901" t="s">
        <v>77</v>
      </c>
      <c r="C95" s="911" t="s">
        <v>231</v>
      </c>
      <c r="D95" s="911"/>
      <c r="E95" s="911"/>
      <c r="F95" s="911" t="s">
        <v>232</v>
      </c>
      <c r="G95" s="911"/>
      <c r="H95" s="903"/>
    </row>
    <row r="96" spans="2:8" ht="15" customHeight="1" x14ac:dyDescent="0.2">
      <c r="B96" s="913"/>
      <c r="C96" s="322" t="s">
        <v>78</v>
      </c>
      <c r="D96" s="907" t="s">
        <v>79</v>
      </c>
      <c r="E96" s="907"/>
      <c r="F96" s="322" t="s">
        <v>78</v>
      </c>
      <c r="G96" s="907" t="s">
        <v>79</v>
      </c>
      <c r="H96" s="897"/>
    </row>
    <row r="97" spans="2:8" ht="30" customHeight="1" x14ac:dyDescent="0.2">
      <c r="B97" s="914"/>
      <c r="C97" s="908" t="s">
        <v>325</v>
      </c>
      <c r="D97" s="908"/>
      <c r="E97" s="16" t="s">
        <v>82</v>
      </c>
      <c r="F97" s="908" t="s">
        <v>325</v>
      </c>
      <c r="G97" s="908"/>
      <c r="H97" s="17" t="s">
        <v>82</v>
      </c>
    </row>
    <row r="98" spans="2:8" ht="15" customHeight="1" x14ac:dyDescent="0.2">
      <c r="B98" s="143" t="str">
        <f>Index!$B$4</f>
        <v>Solent and South Downs</v>
      </c>
      <c r="C98" s="105"/>
      <c r="D98" s="122"/>
      <c r="E98" s="192"/>
      <c r="F98" s="105"/>
      <c r="G98" s="192"/>
      <c r="H98" s="192"/>
    </row>
    <row r="99" spans="2:8" ht="15" customHeight="1" x14ac:dyDescent="0.2">
      <c r="B99" s="118" t="s">
        <v>105</v>
      </c>
      <c r="C99" s="108">
        <f>$AA$9</f>
        <v>4159.2849999999999</v>
      </c>
      <c r="D99" s="108">
        <f>$AB$9</f>
        <v>28666.584999999999</v>
      </c>
      <c r="E99" s="119">
        <f>$AC$9</f>
        <v>2.91</v>
      </c>
      <c r="F99" s="108">
        <f>$AD$9</f>
        <v>4152.6419999999998</v>
      </c>
      <c r="G99" s="108">
        <f>$AE$9</f>
        <v>29430.940999999999</v>
      </c>
      <c r="H99" s="120">
        <f>$AF$9</f>
        <v>2.96</v>
      </c>
    </row>
    <row r="100" spans="2:8" ht="15" customHeight="1" x14ac:dyDescent="0.2">
      <c r="B100" s="28" t="s">
        <v>94</v>
      </c>
      <c r="C100" s="110">
        <f>$AA$10</f>
        <v>1746.402</v>
      </c>
      <c r="D100" s="110">
        <f>$AB$10</f>
        <v>7797.6419999999998</v>
      </c>
      <c r="E100" s="111">
        <f>$AC$10</f>
        <v>7.98</v>
      </c>
      <c r="F100" s="110">
        <f>$AD$10</f>
        <v>1750.5129999999999</v>
      </c>
      <c r="G100" s="110">
        <f>$AE$10</f>
        <v>7928.1319999999996</v>
      </c>
      <c r="H100" s="112">
        <f>$AF$10</f>
        <v>7.97</v>
      </c>
    </row>
    <row r="101" spans="2:8" ht="15" customHeight="1" x14ac:dyDescent="0.2">
      <c r="B101" s="28" t="s">
        <v>95</v>
      </c>
      <c r="C101" s="110">
        <f>$AA$11</f>
        <v>1884.951</v>
      </c>
      <c r="D101" s="110">
        <f>$AB$11</f>
        <v>2826.7809999999999</v>
      </c>
      <c r="E101" s="111">
        <f>$AC$11</f>
        <v>13.59</v>
      </c>
      <c r="F101" s="110">
        <f>$AD$11</f>
        <v>1872.787</v>
      </c>
      <c r="G101" s="110">
        <f>$AE$11</f>
        <v>2892.6559999999999</v>
      </c>
      <c r="H101" s="112">
        <f>$AF$11</f>
        <v>13.66</v>
      </c>
    </row>
    <row r="102" spans="2:8" ht="15" customHeight="1" x14ac:dyDescent="0.2">
      <c r="B102" s="28" t="s">
        <v>96</v>
      </c>
      <c r="C102" s="110">
        <f>$AA$12</f>
        <v>10.435</v>
      </c>
      <c r="D102" s="110">
        <f>$AB$12</f>
        <v>787.08199999999999</v>
      </c>
      <c r="E102" s="111">
        <f>$AC$12</f>
        <v>17.75</v>
      </c>
      <c r="F102" s="110">
        <f>$AD$12</f>
        <v>10.407</v>
      </c>
      <c r="G102" s="110">
        <f>$AE$12</f>
        <v>806.79200000000003</v>
      </c>
      <c r="H102" s="112">
        <f>$AF$12</f>
        <v>17.71</v>
      </c>
    </row>
    <row r="103" spans="2:8" ht="15" customHeight="1" x14ac:dyDescent="0.2">
      <c r="B103" s="28" t="s">
        <v>97</v>
      </c>
      <c r="C103" s="110">
        <f>$AA$13</f>
        <v>57.36</v>
      </c>
      <c r="D103" s="110">
        <f>$AB$13</f>
        <v>4646.25</v>
      </c>
      <c r="E103" s="111">
        <f>$AC$13</f>
        <v>8.42</v>
      </c>
      <c r="F103" s="110">
        <f>$AD$13</f>
        <v>57.582000000000001</v>
      </c>
      <c r="G103" s="110">
        <f>$AE$13</f>
        <v>4658.6149999999998</v>
      </c>
      <c r="H103" s="112">
        <f>$AF$13</f>
        <v>8.52</v>
      </c>
    </row>
    <row r="104" spans="2:8" ht="15" customHeight="1" x14ac:dyDescent="0.2">
      <c r="B104" s="28" t="s">
        <v>98</v>
      </c>
      <c r="C104" s="110">
        <f>$AA$14</f>
        <v>126.967</v>
      </c>
      <c r="D104" s="110">
        <f>$AB$14</f>
        <v>2430.6019999999999</v>
      </c>
      <c r="E104" s="111">
        <f>$AC$14</f>
        <v>8.9</v>
      </c>
      <c r="F104" s="110">
        <f>$AD$14</f>
        <v>128.357</v>
      </c>
      <c r="G104" s="110">
        <f>$AE$14</f>
        <v>2472.2809999999999</v>
      </c>
      <c r="H104" s="112">
        <f>$AF$14</f>
        <v>8.9700000000000006</v>
      </c>
    </row>
    <row r="105" spans="2:8" ht="15" customHeight="1" x14ac:dyDescent="0.2">
      <c r="B105" s="28" t="s">
        <v>248</v>
      </c>
      <c r="C105" s="110">
        <f>$AA$15</f>
        <v>42.841999999999999</v>
      </c>
      <c r="D105" s="110">
        <f>$AB$15</f>
        <v>1945.6489999999999</v>
      </c>
      <c r="E105" s="111">
        <f>$AC$15</f>
        <v>16.37</v>
      </c>
      <c r="F105" s="110">
        <f>$AD$15</f>
        <v>40.930999999999997</v>
      </c>
      <c r="G105" s="110">
        <f>$AE$15</f>
        <v>2020.8969999999999</v>
      </c>
      <c r="H105" s="112">
        <f>$AF$15</f>
        <v>16.55</v>
      </c>
    </row>
    <row r="106" spans="2:8" ht="15" customHeight="1" x14ac:dyDescent="0.2">
      <c r="B106" s="28" t="s">
        <v>100</v>
      </c>
      <c r="C106" s="110">
        <f>$AA$16</f>
        <v>4.9669999999999996</v>
      </c>
      <c r="D106" s="110">
        <f>$AB$16</f>
        <v>1809.8030000000001</v>
      </c>
      <c r="E106" s="111">
        <f>$AC$16</f>
        <v>8.11</v>
      </c>
      <c r="F106" s="110">
        <f>$AD$16</f>
        <v>4.9930000000000003</v>
      </c>
      <c r="G106" s="110">
        <f>$AE$16</f>
        <v>1874.1179999999999</v>
      </c>
      <c r="H106" s="112">
        <f>$AF$16</f>
        <v>8.07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887.34400000000005</v>
      </c>
      <c r="E107" s="111">
        <f>$AC$17</f>
        <v>12.67</v>
      </c>
      <c r="F107" s="110">
        <f>$AD$17</f>
        <v>0</v>
      </c>
      <c r="G107" s="110">
        <f>$AE$17</f>
        <v>966.01800000000003</v>
      </c>
      <c r="H107" s="112">
        <f>$AF$17</f>
        <v>12.66</v>
      </c>
    </row>
    <row r="108" spans="2:8" ht="15" customHeight="1" x14ac:dyDescent="0.2">
      <c r="B108" s="28" t="s">
        <v>102</v>
      </c>
      <c r="C108" s="110">
        <f>$AA$18</f>
        <v>19.036999999999999</v>
      </c>
      <c r="D108" s="110">
        <f>$AB$18</f>
        <v>885.15200000000004</v>
      </c>
      <c r="E108" s="111">
        <f>$AC$18</f>
        <v>20.83</v>
      </c>
      <c r="F108" s="110">
        <f>$AD$18</f>
        <v>19.268000000000001</v>
      </c>
      <c r="G108" s="110">
        <f>$AE$18</f>
        <v>898.38800000000003</v>
      </c>
      <c r="H108" s="112">
        <f>$AF$18</f>
        <v>20.75</v>
      </c>
    </row>
    <row r="109" spans="2:8" ht="15" customHeight="1" x14ac:dyDescent="0.2">
      <c r="B109" s="28" t="s">
        <v>103</v>
      </c>
      <c r="C109" s="110">
        <f>$AA$19</f>
        <v>0</v>
      </c>
      <c r="D109" s="110">
        <f>$AB$19</f>
        <v>1007.336</v>
      </c>
      <c r="E109" s="111">
        <f>$AC$19</f>
        <v>18.32</v>
      </c>
      <c r="F109" s="110">
        <f>$AD$19</f>
        <v>0</v>
      </c>
      <c r="G109" s="110">
        <f>$AE$19</f>
        <v>1064.8489999999999</v>
      </c>
      <c r="H109" s="112">
        <f>$AF$19</f>
        <v>18.079999999999998</v>
      </c>
    </row>
    <row r="110" spans="2:8" ht="15" customHeight="1" x14ac:dyDescent="0.2">
      <c r="B110" s="29" t="s">
        <v>104</v>
      </c>
      <c r="C110" s="114">
        <f>$AA$20</f>
        <v>266.32299999999998</v>
      </c>
      <c r="D110" s="114">
        <f>$AB$20</f>
        <v>3669.8159999999998</v>
      </c>
      <c r="E110" s="115">
        <f>$AC$20</f>
        <v>10.64</v>
      </c>
      <c r="F110" s="114">
        <f>$AD$20</f>
        <v>267.80399999999997</v>
      </c>
      <c r="G110" s="114">
        <f>$AE$20</f>
        <v>3872.9110000000001</v>
      </c>
      <c r="H110" s="116">
        <f>$AF$20</f>
        <v>10.72</v>
      </c>
    </row>
    <row r="113" spans="2:5" ht="15" customHeight="1" x14ac:dyDescent="0.2">
      <c r="B113" s="901" t="s">
        <v>77</v>
      </c>
      <c r="C113" s="911" t="s">
        <v>233</v>
      </c>
      <c r="D113" s="911"/>
      <c r="E113" s="903"/>
    </row>
    <row r="114" spans="2:5" ht="15" customHeight="1" x14ac:dyDescent="0.2">
      <c r="B114" s="913"/>
      <c r="C114" s="322" t="s">
        <v>78</v>
      </c>
      <c r="D114" s="907" t="s">
        <v>79</v>
      </c>
      <c r="E114" s="897"/>
    </row>
    <row r="115" spans="2:5" ht="30" customHeight="1" x14ac:dyDescent="0.2">
      <c r="B115" s="914"/>
      <c r="C115" s="908" t="s">
        <v>325</v>
      </c>
      <c r="D115" s="908"/>
      <c r="E115" s="17" t="s">
        <v>82</v>
      </c>
    </row>
    <row r="116" spans="2:5" ht="15" customHeight="1" x14ac:dyDescent="0.2">
      <c r="B116" s="143" t="str">
        <f>Index!$B$4</f>
        <v>Solent and South Downs</v>
      </c>
      <c r="C116" s="105"/>
      <c r="D116" s="192"/>
      <c r="E116" s="192"/>
    </row>
    <row r="117" spans="2:5" ht="15" customHeight="1" x14ac:dyDescent="0.2">
      <c r="B117" s="118" t="s">
        <v>105</v>
      </c>
      <c r="C117" s="108">
        <f>$AG$9</f>
        <v>4165.1019999999999</v>
      </c>
      <c r="D117" s="108">
        <f>$AH$9</f>
        <v>30209.062999999998</v>
      </c>
      <c r="E117" s="120">
        <f>$AI$9</f>
        <v>3.01</v>
      </c>
    </row>
    <row r="118" spans="2:5" ht="15" customHeight="1" x14ac:dyDescent="0.2">
      <c r="B118" s="28" t="s">
        <v>94</v>
      </c>
      <c r="C118" s="110">
        <f>$AG$10</f>
        <v>1752.6479999999999</v>
      </c>
      <c r="D118" s="110">
        <f>$AH$10</f>
        <v>8079.4070000000002</v>
      </c>
      <c r="E118" s="112">
        <f>$AI$10</f>
        <v>7.96</v>
      </c>
    </row>
    <row r="119" spans="2:5" ht="15" customHeight="1" x14ac:dyDescent="0.2">
      <c r="B119" s="28" t="s">
        <v>95</v>
      </c>
      <c r="C119" s="110">
        <f>$AG$11</f>
        <v>1880.184</v>
      </c>
      <c r="D119" s="110">
        <f>$AH$11</f>
        <v>3019.1149999999998</v>
      </c>
      <c r="E119" s="112">
        <f>$AI$11</f>
        <v>13.49</v>
      </c>
    </row>
    <row r="120" spans="2:5" ht="15" customHeight="1" x14ac:dyDescent="0.2">
      <c r="B120" s="28" t="s">
        <v>96</v>
      </c>
      <c r="C120" s="110">
        <f>$AG$12</f>
        <v>10.504</v>
      </c>
      <c r="D120" s="110">
        <f>$AH$12</f>
        <v>812.57100000000003</v>
      </c>
      <c r="E120" s="112">
        <f>$AI$12</f>
        <v>17.89</v>
      </c>
    </row>
    <row r="121" spans="2:5" ht="15" customHeight="1" x14ac:dyDescent="0.2">
      <c r="B121" s="28" t="s">
        <v>97</v>
      </c>
      <c r="C121" s="110">
        <f>$AG$13</f>
        <v>56.438000000000002</v>
      </c>
      <c r="D121" s="110">
        <f>$AH$13</f>
        <v>4672.5280000000002</v>
      </c>
      <c r="E121" s="112">
        <f>$AI$13</f>
        <v>8.6300000000000008</v>
      </c>
    </row>
    <row r="122" spans="2:5" ht="15" customHeight="1" x14ac:dyDescent="0.2">
      <c r="B122" s="28" t="s">
        <v>98</v>
      </c>
      <c r="C122" s="110">
        <f>$AG$14</f>
        <v>129.23400000000001</v>
      </c>
      <c r="D122" s="110">
        <f>$AH$14</f>
        <v>2495.6019999999999</v>
      </c>
      <c r="E122" s="112">
        <f>$AI$14</f>
        <v>9.09</v>
      </c>
    </row>
    <row r="123" spans="2:5" ht="15" customHeight="1" x14ac:dyDescent="0.2">
      <c r="B123" s="28" t="s">
        <v>248</v>
      </c>
      <c r="C123" s="110">
        <f>$AG$15</f>
        <v>42</v>
      </c>
      <c r="D123" s="110">
        <f>$AH$15</f>
        <v>2095.9969999999998</v>
      </c>
      <c r="E123" s="112">
        <f>$AI$15</f>
        <v>16.690000000000001</v>
      </c>
    </row>
    <row r="124" spans="2:5" ht="15" customHeight="1" x14ac:dyDescent="0.2">
      <c r="B124" s="28" t="s">
        <v>100</v>
      </c>
      <c r="C124" s="110">
        <f>$AG$16</f>
        <v>5.0469999999999997</v>
      </c>
      <c r="D124" s="110">
        <f>$AH$16</f>
        <v>1937.4359999999999</v>
      </c>
      <c r="E124" s="112">
        <f>$AI$16</f>
        <v>8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1035.0820000000001</v>
      </c>
      <c r="E125" s="112">
        <f>$AI$17</f>
        <v>12.71</v>
      </c>
    </row>
    <row r="126" spans="2:5" ht="15" customHeight="1" x14ac:dyDescent="0.2">
      <c r="B126" s="28" t="s">
        <v>102</v>
      </c>
      <c r="C126" s="110">
        <f>$AG$18</f>
        <v>19.364999999999998</v>
      </c>
      <c r="D126" s="110">
        <f>$AH$18</f>
        <v>906.20699999999999</v>
      </c>
      <c r="E126" s="112">
        <f>$AI$18</f>
        <v>20.77</v>
      </c>
    </row>
    <row r="127" spans="2:5" ht="15" customHeight="1" x14ac:dyDescent="0.2">
      <c r="B127" s="28" t="s">
        <v>103</v>
      </c>
      <c r="C127" s="110">
        <f>$AG$19</f>
        <v>0</v>
      </c>
      <c r="D127" s="110">
        <f>$AH$19</f>
        <v>1121.316</v>
      </c>
      <c r="E127" s="112">
        <f>$AI$19</f>
        <v>17.86</v>
      </c>
    </row>
    <row r="128" spans="2:5" ht="15" customHeight="1" x14ac:dyDescent="0.2">
      <c r="B128" s="29" t="s">
        <v>104</v>
      </c>
      <c r="C128" s="114">
        <f>$AG$20</f>
        <v>269.68200000000002</v>
      </c>
      <c r="D128" s="114">
        <f>$AH$20</f>
        <v>4056.1509999999998</v>
      </c>
      <c r="E128" s="116">
        <f>$AI$20</f>
        <v>10.84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211</v>
      </c>
      <c r="C3" t="s">
        <v>763</v>
      </c>
    </row>
    <row r="5" spans="2:6" ht="15" customHeight="1" x14ac:dyDescent="0.2">
      <c r="B5" s="858" t="s">
        <v>229</v>
      </c>
      <c r="C5" s="40" t="s">
        <v>78</v>
      </c>
      <c r="D5" s="835" t="s">
        <v>79</v>
      </c>
      <c r="E5" s="835"/>
      <c r="F5" s="41" t="s">
        <v>80</v>
      </c>
    </row>
    <row r="6" spans="2:6" ht="30" customHeight="1" x14ac:dyDescent="0.2">
      <c r="B6" s="912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Solent and South Downs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data'!D35</f>
        <v>41.115000000000002</v>
      </c>
      <c r="D8" s="138">
        <f>'Section 11 chart data'!J35</f>
        <v>313.44900000000001</v>
      </c>
      <c r="E8" s="695">
        <f>'Section 11 chart data'!K35</f>
        <v>5</v>
      </c>
      <c r="F8" s="139">
        <f>SUM(C8,D8)</f>
        <v>354.56400000000002</v>
      </c>
    </row>
    <row r="9" spans="2:6" ht="15" customHeight="1" x14ac:dyDescent="0.2">
      <c r="B9" s="141" t="s">
        <v>222</v>
      </c>
      <c r="C9" s="137">
        <f>'Section 11 chart data'!D36</f>
        <v>40.091000000000001</v>
      </c>
      <c r="D9" s="138">
        <f>'Section 11 chart data'!J36</f>
        <v>364.065</v>
      </c>
      <c r="E9" s="695">
        <f>'Section 11 chart data'!K36</f>
        <v>3.31</v>
      </c>
      <c r="F9" s="139">
        <f t="shared" ref="F9:F18" si="0">SUM(C9,D9)</f>
        <v>404.15600000000001</v>
      </c>
    </row>
    <row r="10" spans="2:6" ht="15" customHeight="1" x14ac:dyDescent="0.2">
      <c r="B10" s="141" t="s">
        <v>225</v>
      </c>
      <c r="C10" s="137">
        <f>'Section 11 chart data'!D37</f>
        <v>38.503999999999998</v>
      </c>
      <c r="D10" s="138">
        <f>'Section 11 chart data'!J37</f>
        <v>396.83800000000002</v>
      </c>
      <c r="E10" s="695">
        <f>'Section 11 chart data'!K37</f>
        <v>2.93</v>
      </c>
      <c r="F10" s="139">
        <f t="shared" si="0"/>
        <v>435.34200000000004</v>
      </c>
    </row>
    <row r="11" spans="2:6" ht="15" customHeight="1" x14ac:dyDescent="0.2">
      <c r="B11" s="141" t="s">
        <v>226</v>
      </c>
      <c r="C11" s="137">
        <f>'Section 11 chart data'!D38</f>
        <v>37.524999999999999</v>
      </c>
      <c r="D11" s="138">
        <f>'Section 11 chart data'!J38</f>
        <v>406.303</v>
      </c>
      <c r="E11" s="695">
        <f>'Section 11 chart data'!K38</f>
        <v>2.92</v>
      </c>
      <c r="F11" s="139">
        <f t="shared" si="0"/>
        <v>443.82799999999997</v>
      </c>
    </row>
    <row r="12" spans="2:6" ht="15" customHeight="1" x14ac:dyDescent="0.2">
      <c r="B12" s="141" t="s">
        <v>227</v>
      </c>
      <c r="C12" s="137">
        <f>'Section 11 chart data'!D39</f>
        <v>37.101999999999997</v>
      </c>
      <c r="D12" s="138">
        <f>'Section 11 chart data'!J39</f>
        <v>400.36700000000002</v>
      </c>
      <c r="E12" s="695">
        <f>'Section 11 chart data'!K39</f>
        <v>3.1</v>
      </c>
      <c r="F12" s="139">
        <f t="shared" si="0"/>
        <v>437.46899999999999</v>
      </c>
    </row>
    <row r="13" spans="2:6" ht="15" customHeight="1" x14ac:dyDescent="0.2">
      <c r="B13" s="141" t="s">
        <v>354</v>
      </c>
      <c r="C13" s="137">
        <f>'Section 11 chart data'!D40</f>
        <v>35.459000000000003</v>
      </c>
      <c r="D13" s="138">
        <f>'Section 11 chart data'!J40</f>
        <v>387.89499999999998</v>
      </c>
      <c r="E13" s="695">
        <f>'Section 11 chart data'!K40</f>
        <v>3.3</v>
      </c>
      <c r="F13" s="139">
        <f t="shared" si="0"/>
        <v>423.35399999999998</v>
      </c>
    </row>
    <row r="14" spans="2:6" ht="15" customHeight="1" x14ac:dyDescent="0.2">
      <c r="B14" s="141" t="s">
        <v>332</v>
      </c>
      <c r="C14" s="137">
        <f>'Section 11 chart data'!D41</f>
        <v>35.738</v>
      </c>
      <c r="D14" s="138">
        <f>'Section 11 chart data'!J41</f>
        <v>363.16500000000002</v>
      </c>
      <c r="E14" s="695">
        <f>'Section 11 chart data'!K41</f>
        <v>3.51</v>
      </c>
      <c r="F14" s="139">
        <f t="shared" si="0"/>
        <v>398.90300000000002</v>
      </c>
    </row>
    <row r="15" spans="2:6" ht="15" customHeight="1" x14ac:dyDescent="0.2">
      <c r="B15" s="141" t="s">
        <v>333</v>
      </c>
      <c r="C15" s="137">
        <f>'Section 11 chart data'!D42</f>
        <v>35.576000000000001</v>
      </c>
      <c r="D15" s="138">
        <f>'Section 11 chart data'!J42</f>
        <v>336.78199999999998</v>
      </c>
      <c r="E15" s="695">
        <f>'Section 11 chart data'!K42</f>
        <v>3.66</v>
      </c>
      <c r="F15" s="139">
        <f t="shared" si="0"/>
        <v>372.358</v>
      </c>
    </row>
    <row r="16" spans="2:6" ht="15" customHeight="1" x14ac:dyDescent="0.2">
      <c r="B16" s="141" t="s">
        <v>231</v>
      </c>
      <c r="C16" s="137">
        <f>'Section 11 chart data'!D43</f>
        <v>35.781999999999996</v>
      </c>
      <c r="D16" s="138">
        <f>'Section 11 chart data'!J43</f>
        <v>310.98</v>
      </c>
      <c r="E16" s="695">
        <f>'Section 11 chart data'!K43</f>
        <v>3.71</v>
      </c>
      <c r="F16" s="139">
        <f t="shared" si="0"/>
        <v>346.762</v>
      </c>
    </row>
    <row r="17" spans="2:6" ht="15" customHeight="1" x14ac:dyDescent="0.2">
      <c r="B17" s="141" t="s">
        <v>232</v>
      </c>
      <c r="C17" s="137">
        <f>'Section 11 chart data'!D44</f>
        <v>35.777000000000001</v>
      </c>
      <c r="D17" s="138">
        <f>'Section 11 chart data'!J44</f>
        <v>279.08999999999997</v>
      </c>
      <c r="E17" s="695">
        <f>'Section 11 chart data'!K44</f>
        <v>3.7</v>
      </c>
      <c r="F17" s="139">
        <f t="shared" si="0"/>
        <v>314.86699999999996</v>
      </c>
    </row>
    <row r="18" spans="2:6" ht="15" customHeight="1" x14ac:dyDescent="0.2">
      <c r="B18" s="142" t="s">
        <v>233</v>
      </c>
      <c r="C18" s="137">
        <f>'Section 11 chart data'!D45</f>
        <v>36.137</v>
      </c>
      <c r="D18" s="138">
        <f>'Section 11 chart data'!J45</f>
        <v>257.79000000000002</v>
      </c>
      <c r="E18" s="695">
        <f>'Section 11 chart data'!K45</f>
        <v>3.71</v>
      </c>
      <c r="F18" s="140">
        <f t="shared" si="0"/>
        <v>293.92700000000002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234</v>
      </c>
      <c r="C3" t="s">
        <v>461</v>
      </c>
    </row>
    <row r="5" spans="2:35" ht="15" customHeight="1" x14ac:dyDescent="0.2">
      <c r="B5" s="915" t="s">
        <v>77</v>
      </c>
      <c r="C5" s="911" t="s">
        <v>331</v>
      </c>
      <c r="D5" s="911"/>
      <c r="E5" s="911"/>
      <c r="F5" s="911" t="s">
        <v>222</v>
      </c>
      <c r="G5" s="911"/>
      <c r="H5" s="911"/>
      <c r="I5" s="911" t="s">
        <v>225</v>
      </c>
      <c r="J5" s="911"/>
      <c r="K5" s="911"/>
      <c r="L5" s="911" t="s">
        <v>226</v>
      </c>
      <c r="M5" s="911"/>
      <c r="N5" s="911"/>
      <c r="O5" s="911" t="s">
        <v>227</v>
      </c>
      <c r="P5" s="911"/>
      <c r="Q5" s="911"/>
      <c r="R5" s="911" t="s">
        <v>228</v>
      </c>
      <c r="S5" s="911"/>
      <c r="T5" s="911"/>
      <c r="U5" s="911" t="s">
        <v>332</v>
      </c>
      <c r="V5" s="911"/>
      <c r="W5" s="911"/>
      <c r="X5" s="911" t="s">
        <v>333</v>
      </c>
      <c r="Y5" s="911"/>
      <c r="Z5" s="911"/>
      <c r="AA5" s="911" t="s">
        <v>231</v>
      </c>
      <c r="AB5" s="911"/>
      <c r="AC5" s="911"/>
      <c r="AD5" s="911" t="s">
        <v>232</v>
      </c>
      <c r="AE5" s="911"/>
      <c r="AF5" s="911"/>
      <c r="AG5" s="911" t="s">
        <v>233</v>
      </c>
      <c r="AH5" s="911"/>
      <c r="AI5" s="903"/>
    </row>
    <row r="6" spans="2:35" ht="15" customHeight="1" x14ac:dyDescent="0.2">
      <c r="B6" s="916"/>
      <c r="C6" s="103" t="s">
        <v>78</v>
      </c>
      <c r="D6" s="907" t="s">
        <v>79</v>
      </c>
      <c r="E6" s="907"/>
      <c r="F6" s="103" t="s">
        <v>78</v>
      </c>
      <c r="G6" s="907" t="s">
        <v>79</v>
      </c>
      <c r="H6" s="907"/>
      <c r="I6" s="103" t="s">
        <v>78</v>
      </c>
      <c r="J6" s="907" t="s">
        <v>79</v>
      </c>
      <c r="K6" s="907"/>
      <c r="L6" s="103" t="s">
        <v>78</v>
      </c>
      <c r="M6" s="907" t="s">
        <v>79</v>
      </c>
      <c r="N6" s="907"/>
      <c r="O6" s="103" t="s">
        <v>78</v>
      </c>
      <c r="P6" s="907" t="s">
        <v>79</v>
      </c>
      <c r="Q6" s="907"/>
      <c r="R6" s="103" t="s">
        <v>78</v>
      </c>
      <c r="S6" s="907" t="s">
        <v>79</v>
      </c>
      <c r="T6" s="907"/>
      <c r="U6" s="103" t="s">
        <v>78</v>
      </c>
      <c r="V6" s="907" t="s">
        <v>79</v>
      </c>
      <c r="W6" s="907"/>
      <c r="X6" s="103" t="s">
        <v>78</v>
      </c>
      <c r="Y6" s="907" t="s">
        <v>79</v>
      </c>
      <c r="Z6" s="907"/>
      <c r="AA6" s="103" t="s">
        <v>78</v>
      </c>
      <c r="AB6" s="907" t="s">
        <v>79</v>
      </c>
      <c r="AC6" s="907"/>
      <c r="AD6" s="103" t="s">
        <v>78</v>
      </c>
      <c r="AE6" s="907" t="s">
        <v>79</v>
      </c>
      <c r="AF6" s="907"/>
      <c r="AG6" s="694" t="s">
        <v>78</v>
      </c>
      <c r="AH6" s="907" t="s">
        <v>79</v>
      </c>
      <c r="AI6" s="897"/>
    </row>
    <row r="7" spans="2:35" ht="30" customHeight="1" x14ac:dyDescent="0.2">
      <c r="B7" s="916"/>
      <c r="C7" s="908" t="s">
        <v>325</v>
      </c>
      <c r="D7" s="908"/>
      <c r="E7" s="16" t="s">
        <v>82</v>
      </c>
      <c r="F7" s="908" t="s">
        <v>325</v>
      </c>
      <c r="G7" s="908"/>
      <c r="H7" s="16" t="s">
        <v>82</v>
      </c>
      <c r="I7" s="908" t="s">
        <v>325</v>
      </c>
      <c r="J7" s="908"/>
      <c r="K7" s="16" t="s">
        <v>82</v>
      </c>
      <c r="L7" s="908" t="s">
        <v>325</v>
      </c>
      <c r="M7" s="908"/>
      <c r="N7" s="16" t="s">
        <v>82</v>
      </c>
      <c r="O7" s="908" t="s">
        <v>325</v>
      </c>
      <c r="P7" s="908"/>
      <c r="Q7" s="16" t="s">
        <v>82</v>
      </c>
      <c r="R7" s="908" t="s">
        <v>325</v>
      </c>
      <c r="S7" s="908"/>
      <c r="T7" s="16" t="s">
        <v>82</v>
      </c>
      <c r="U7" s="908" t="s">
        <v>325</v>
      </c>
      <c r="V7" s="908"/>
      <c r="W7" s="16" t="s">
        <v>82</v>
      </c>
      <c r="X7" s="908" t="s">
        <v>325</v>
      </c>
      <c r="Y7" s="908"/>
      <c r="Z7" s="16" t="s">
        <v>82</v>
      </c>
      <c r="AA7" s="908" t="s">
        <v>325</v>
      </c>
      <c r="AB7" s="908"/>
      <c r="AC7" s="16" t="s">
        <v>82</v>
      </c>
      <c r="AD7" s="908" t="s">
        <v>325</v>
      </c>
      <c r="AE7" s="908"/>
      <c r="AF7" s="16" t="s">
        <v>82</v>
      </c>
      <c r="AG7" s="908" t="s">
        <v>325</v>
      </c>
      <c r="AH7" s="908"/>
      <c r="AI7" s="17" t="s">
        <v>82</v>
      </c>
    </row>
    <row r="8" spans="2:35" ht="15" customHeight="1" x14ac:dyDescent="0.2">
      <c r="B8" s="143" t="str">
        <f>Index!$B$4</f>
        <v>Solent and South Downs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41.115000000000002</v>
      </c>
      <c r="D9" s="108">
        <f>'Section 11 chart data'!$C$275</f>
        <v>313.44900000000001</v>
      </c>
      <c r="E9" s="119">
        <f>'Section 11 chart data'!$D$275</f>
        <v>5</v>
      </c>
      <c r="F9" s="108">
        <f>'Section 11 chart data'!$D$258</f>
        <v>40.091000000000001</v>
      </c>
      <c r="G9" s="108">
        <f>'Section 11 chart data'!$E$275</f>
        <v>364.065</v>
      </c>
      <c r="H9" s="119">
        <f>'Section 11 chart data'!$F$275</f>
        <v>3.31</v>
      </c>
      <c r="I9" s="108">
        <f>'Section 11 chart data'!$E$258</f>
        <v>38.503999999999998</v>
      </c>
      <c r="J9" s="108">
        <f>'Section 11 chart data'!$G$275</f>
        <v>396.83800000000002</v>
      </c>
      <c r="K9" s="119">
        <f>'Section 11 chart data'!$H$275</f>
        <v>2.93</v>
      </c>
      <c r="L9" s="108">
        <f>'Section 11 chart data'!$F$258</f>
        <v>37.524999999999999</v>
      </c>
      <c r="M9" s="108">
        <f>'Section 11 chart data'!$I$275</f>
        <v>406.303</v>
      </c>
      <c r="N9" s="119">
        <f>'Section 11 chart data'!$J$275</f>
        <v>2.92</v>
      </c>
      <c r="O9" s="108">
        <f>'Section 11 chart data'!$G$258</f>
        <v>37.101999999999997</v>
      </c>
      <c r="P9" s="108">
        <f>'Section 11 chart data'!$K$275</f>
        <v>400.36700000000002</v>
      </c>
      <c r="Q9" s="119">
        <f>'Section 11 chart data'!$L$275</f>
        <v>3.1</v>
      </c>
      <c r="R9" s="108">
        <f>'Section 11 chart data'!$H$258</f>
        <v>35.459000000000003</v>
      </c>
      <c r="S9" s="108">
        <f>'Section 11 chart data'!$M$275</f>
        <v>387.89499999999998</v>
      </c>
      <c r="T9" s="119">
        <f>'Section 11 chart data'!$N$275</f>
        <v>3.3</v>
      </c>
      <c r="U9" s="108">
        <f>'Section 11 chart data'!$I$258</f>
        <v>35.738</v>
      </c>
      <c r="V9" s="108">
        <f>'Section 11 chart data'!$O$275</f>
        <v>363.16500000000002</v>
      </c>
      <c r="W9" s="119">
        <f>'Section 11 chart data'!$P$275</f>
        <v>3.51</v>
      </c>
      <c r="X9" s="108">
        <f>'Section 11 chart data'!$J$258</f>
        <v>35.576000000000001</v>
      </c>
      <c r="Y9" s="108">
        <f>'Section 11 chart data'!$Q$275</f>
        <v>336.78199999999998</v>
      </c>
      <c r="Z9" s="119">
        <f>'Section 11 chart data'!$R$275</f>
        <v>3.66</v>
      </c>
      <c r="AA9" s="108">
        <f>'Section 11 chart data'!$K$258</f>
        <v>35.781999999999996</v>
      </c>
      <c r="AB9" s="108">
        <f>'Section 11 chart data'!$S$275</f>
        <v>310.98</v>
      </c>
      <c r="AC9" s="119">
        <f>'Section 11 chart data'!$T$275</f>
        <v>3.71</v>
      </c>
      <c r="AD9" s="108">
        <f>'Section 11 chart data'!$L$258</f>
        <v>35.777000000000001</v>
      </c>
      <c r="AE9" s="108">
        <f>'Section 11 chart data'!$U$275</f>
        <v>279.08999999999997</v>
      </c>
      <c r="AF9" s="119">
        <f>'Section 11 chart data'!$V$275</f>
        <v>3.7</v>
      </c>
      <c r="AG9" s="108">
        <f>'Section 11 chart data'!$M$258</f>
        <v>36.137</v>
      </c>
      <c r="AH9" s="108">
        <f>'Section 11 chart data'!$W$275</f>
        <v>257.79000000000002</v>
      </c>
      <c r="AI9" s="120">
        <f>'Section 11 chart data'!$X$275</f>
        <v>3.71</v>
      </c>
    </row>
    <row r="10" spans="2:35" ht="15" customHeight="1" x14ac:dyDescent="0.2">
      <c r="B10" s="109" t="s">
        <v>94</v>
      </c>
      <c r="C10" s="110">
        <f>'Section 11 chart data'!$C$259</f>
        <v>7.4429999999999996</v>
      </c>
      <c r="D10" s="110">
        <f>'Section 11 chart data'!$C$276</f>
        <v>56.941000000000003</v>
      </c>
      <c r="E10" s="111">
        <f>'Section 11 chart data'!$D$276</f>
        <v>13.93</v>
      </c>
      <c r="F10" s="110">
        <f>'Section 11 chart data'!$D$259</f>
        <v>7.41</v>
      </c>
      <c r="G10" s="110">
        <f>'Section 11 chart data'!$E$276</f>
        <v>65.762</v>
      </c>
      <c r="H10" s="111">
        <f>'Section 11 chart data'!$F$276</f>
        <v>8.56</v>
      </c>
      <c r="I10" s="110">
        <f>'Section 11 chart data'!$E$259</f>
        <v>7.3890000000000002</v>
      </c>
      <c r="J10" s="110">
        <f>'Section 11 chart data'!$G$276</f>
        <v>65.778999999999996</v>
      </c>
      <c r="K10" s="111">
        <f>'Section 11 chart data'!$H$276</f>
        <v>7.86</v>
      </c>
      <c r="L10" s="110">
        <f>'Section 11 chart data'!$F$259</f>
        <v>7.6619999999999999</v>
      </c>
      <c r="M10" s="110">
        <f>'Section 11 chart data'!$I$276</f>
        <v>62.417999999999999</v>
      </c>
      <c r="N10" s="111">
        <f>'Section 11 chart data'!$J$276</f>
        <v>7.83</v>
      </c>
      <c r="O10" s="110">
        <f>'Section 11 chart data'!$G$259</f>
        <v>7.742</v>
      </c>
      <c r="P10" s="110">
        <f>'Section 11 chart data'!$K$276</f>
        <v>59.469000000000001</v>
      </c>
      <c r="Q10" s="111">
        <f>'Section 11 chart data'!$L$276</f>
        <v>7.77</v>
      </c>
      <c r="R10" s="110">
        <f>'Section 11 chart data'!$H$259</f>
        <v>7.85</v>
      </c>
      <c r="S10" s="110">
        <f>'Section 11 chart data'!$M$276</f>
        <v>58.709000000000003</v>
      </c>
      <c r="T10" s="111">
        <f>'Section 11 chart data'!$N$276</f>
        <v>7.54</v>
      </c>
      <c r="U10" s="110">
        <f>'Section 11 chart data'!$I$259</f>
        <v>8.2639999999999993</v>
      </c>
      <c r="V10" s="110">
        <f>'Section 11 chart data'!$O$276</f>
        <v>56.47</v>
      </c>
      <c r="W10" s="111">
        <f>'Section 11 chart data'!$P$276</f>
        <v>7.47</v>
      </c>
      <c r="X10" s="110">
        <f>'Section 11 chart data'!$J$259</f>
        <v>8.4459999999999997</v>
      </c>
      <c r="Y10" s="110">
        <f>'Section 11 chart data'!$Q$276</f>
        <v>54.03</v>
      </c>
      <c r="Z10" s="111">
        <f>'Section 11 chart data'!$R$276</f>
        <v>7.46</v>
      </c>
      <c r="AA10" s="110">
        <f>'Section 11 chart data'!$K$259</f>
        <v>8.68</v>
      </c>
      <c r="AB10" s="110">
        <f>'Section 11 chart data'!$S$276</f>
        <v>51.276000000000003</v>
      </c>
      <c r="AC10" s="111">
        <f>'Section 11 chart data'!$T$276</f>
        <v>7.43</v>
      </c>
      <c r="AD10" s="110">
        <f>'Section 11 chart data'!$L$259</f>
        <v>9.0090000000000003</v>
      </c>
      <c r="AE10" s="110">
        <f>'Section 11 chart data'!$U$276</f>
        <v>48.744999999999997</v>
      </c>
      <c r="AF10" s="111">
        <f>'Section 11 chart data'!$V$276</f>
        <v>7.45</v>
      </c>
      <c r="AG10" s="110">
        <f>'Section 11 chart data'!$M$259</f>
        <v>9.0139999999999993</v>
      </c>
      <c r="AH10" s="110">
        <f>'Section 11 chart data'!$W$276</f>
        <v>46.314999999999998</v>
      </c>
      <c r="AI10" s="112">
        <f>'Section 11 chart data'!$X$276</f>
        <v>7.58</v>
      </c>
    </row>
    <row r="11" spans="2:35" ht="15" customHeight="1" x14ac:dyDescent="0.2">
      <c r="B11" s="109" t="s">
        <v>95</v>
      </c>
      <c r="C11" s="110">
        <f>'Section 11 chart data'!$C$260</f>
        <v>27.23</v>
      </c>
      <c r="D11" s="110">
        <f>'Section 11 chart data'!$C$277</f>
        <v>36.887999999999998</v>
      </c>
      <c r="E11" s="111">
        <f>'Section 11 chart data'!$D$277</f>
        <v>14.71</v>
      </c>
      <c r="F11" s="110">
        <f>'Section 11 chart data'!$D$260</f>
        <v>26.443000000000001</v>
      </c>
      <c r="G11" s="110">
        <f>'Section 11 chart data'!$E$277</f>
        <v>40.046999999999997</v>
      </c>
      <c r="H11" s="111">
        <f>'Section 11 chart data'!$F$277</f>
        <v>12.78</v>
      </c>
      <c r="I11" s="110">
        <f>'Section 11 chart data'!$E$260</f>
        <v>25.192</v>
      </c>
      <c r="J11" s="110">
        <f>'Section 11 chart data'!$G$277</f>
        <v>41.110999999999997</v>
      </c>
      <c r="K11" s="111">
        <f>'Section 11 chart data'!$H$277</f>
        <v>12.49</v>
      </c>
      <c r="L11" s="110">
        <f>'Section 11 chart data'!$F$260</f>
        <v>24.123000000000001</v>
      </c>
      <c r="M11" s="110">
        <f>'Section 11 chart data'!$I$277</f>
        <v>40.628999999999998</v>
      </c>
      <c r="N11" s="111">
        <f>'Section 11 chart data'!$J$277</f>
        <v>12.32</v>
      </c>
      <c r="O11" s="110">
        <f>'Section 11 chart data'!$G$260</f>
        <v>23.728000000000002</v>
      </c>
      <c r="P11" s="110">
        <f>'Section 11 chart data'!$K$277</f>
        <v>39.378</v>
      </c>
      <c r="Q11" s="111">
        <f>'Section 11 chart data'!$L$277</f>
        <v>12.24</v>
      </c>
      <c r="R11" s="110">
        <f>'Section 11 chart data'!$H$260</f>
        <v>21.991</v>
      </c>
      <c r="S11" s="110">
        <f>'Section 11 chart data'!$M$277</f>
        <v>37.118000000000002</v>
      </c>
      <c r="T11" s="111">
        <f>'Section 11 chart data'!$N$277</f>
        <v>11.97</v>
      </c>
      <c r="U11" s="110">
        <f>'Section 11 chart data'!$I$260</f>
        <v>21.853999999999999</v>
      </c>
      <c r="V11" s="110">
        <f>'Section 11 chart data'!$O$277</f>
        <v>33.533000000000001</v>
      </c>
      <c r="W11" s="111">
        <f>'Section 11 chart data'!$P$277</f>
        <v>12.12</v>
      </c>
      <c r="X11" s="110">
        <f>'Section 11 chart data'!$J$260</f>
        <v>21.548999999999999</v>
      </c>
      <c r="Y11" s="110">
        <f>'Section 11 chart data'!$Q$277</f>
        <v>34.335000000000001</v>
      </c>
      <c r="Z11" s="111">
        <f>'Section 11 chart data'!$R$277</f>
        <v>11.8</v>
      </c>
      <c r="AA11" s="110">
        <f>'Section 11 chart data'!$K$260</f>
        <v>21.649000000000001</v>
      </c>
      <c r="AB11" s="110">
        <f>'Section 11 chart data'!$S$277</f>
        <v>34.987000000000002</v>
      </c>
      <c r="AC11" s="111">
        <f>'Section 11 chart data'!$T$277</f>
        <v>11.46</v>
      </c>
      <c r="AD11" s="110">
        <f>'Section 11 chart data'!$L$260</f>
        <v>21.673999999999999</v>
      </c>
      <c r="AE11" s="110">
        <f>'Section 11 chart data'!$U$277</f>
        <v>34.051000000000002</v>
      </c>
      <c r="AF11" s="111">
        <f>'Section 11 chart data'!$V$277</f>
        <v>11.74</v>
      </c>
      <c r="AG11" s="110">
        <f>'Section 11 chart data'!$M$260</f>
        <v>22.4</v>
      </c>
      <c r="AH11" s="110">
        <f>'Section 11 chart data'!$W$277</f>
        <v>35.262</v>
      </c>
      <c r="AI11" s="112">
        <f>'Section 11 chart data'!$X$277</f>
        <v>12.25</v>
      </c>
    </row>
    <row r="12" spans="2:35" ht="15" customHeight="1" x14ac:dyDescent="0.2">
      <c r="B12" s="109" t="s">
        <v>96</v>
      </c>
      <c r="C12" s="110">
        <f>'Section 11 chart data'!$C$261</f>
        <v>0.21099999999999999</v>
      </c>
      <c r="D12" s="110">
        <f>'Section 11 chart data'!$C$278</f>
        <v>7.5350000000000001</v>
      </c>
      <c r="E12" s="111">
        <f>'Section 11 chart data'!$D$278</f>
        <v>21.94</v>
      </c>
      <c r="F12" s="110">
        <f>'Section 11 chart data'!$D$261</f>
        <v>0.20599999999999999</v>
      </c>
      <c r="G12" s="110">
        <f>'Section 11 chart data'!$E$278</f>
        <v>9.0649999999999995</v>
      </c>
      <c r="H12" s="111">
        <f>'Section 11 chart data'!$F$278</f>
        <v>16.88</v>
      </c>
      <c r="I12" s="110">
        <f>'Section 11 chart data'!$E$261</f>
        <v>0.192</v>
      </c>
      <c r="J12" s="110">
        <f>'Section 11 chart data'!$G$278</f>
        <v>12.233000000000001</v>
      </c>
      <c r="K12" s="111">
        <f>'Section 11 chart data'!$H$278</f>
        <v>17.61</v>
      </c>
      <c r="L12" s="110">
        <f>'Section 11 chart data'!$F$261</f>
        <v>0.17499999999999999</v>
      </c>
      <c r="M12" s="110">
        <f>'Section 11 chart data'!$I$278</f>
        <v>12.875999999999999</v>
      </c>
      <c r="N12" s="111">
        <f>'Section 11 chart data'!$J$278</f>
        <v>18.739999999999998</v>
      </c>
      <c r="O12" s="110">
        <f>'Section 11 chart data'!$G$261</f>
        <v>0.16900000000000001</v>
      </c>
      <c r="P12" s="110">
        <f>'Section 11 chart data'!$K$278</f>
        <v>12.885999999999999</v>
      </c>
      <c r="Q12" s="111">
        <f>'Section 11 chart data'!$L$278</f>
        <v>18.98</v>
      </c>
      <c r="R12" s="110">
        <f>'Section 11 chart data'!$H$261</f>
        <v>0.187</v>
      </c>
      <c r="S12" s="110">
        <f>'Section 11 chart data'!$M$278</f>
        <v>12.24</v>
      </c>
      <c r="T12" s="111">
        <f>'Section 11 chart data'!$N$278</f>
        <v>19.559999999999999</v>
      </c>
      <c r="U12" s="110">
        <f>'Section 11 chart data'!$I$261</f>
        <v>0.22500000000000001</v>
      </c>
      <c r="V12" s="110">
        <f>'Section 11 chart data'!$O$278</f>
        <v>10.933</v>
      </c>
      <c r="W12" s="111">
        <f>'Section 11 chart data'!$P$278</f>
        <v>19.53</v>
      </c>
      <c r="X12" s="110">
        <f>'Section 11 chart data'!$J$261</f>
        <v>0.25</v>
      </c>
      <c r="Y12" s="110">
        <f>'Section 11 chart data'!$Q$278</f>
        <v>9.8030000000000008</v>
      </c>
      <c r="Z12" s="111">
        <f>'Section 11 chart data'!$R$278</f>
        <v>20.010000000000002</v>
      </c>
      <c r="AA12" s="110">
        <f>'Section 11 chart data'!$K$261</f>
        <v>0.25900000000000001</v>
      </c>
      <c r="AB12" s="110">
        <f>'Section 11 chart data'!$S$278</f>
        <v>8.2579999999999991</v>
      </c>
      <c r="AC12" s="111">
        <f>'Section 11 chart data'!$T$278</f>
        <v>20.37</v>
      </c>
      <c r="AD12" s="110">
        <f>'Section 11 chart data'!$L$261</f>
        <v>0.26200000000000001</v>
      </c>
      <c r="AE12" s="110">
        <f>'Section 11 chart data'!$U$278</f>
        <v>6.9059999999999997</v>
      </c>
      <c r="AF12" s="111">
        <f>'Section 11 chart data'!$V$278</f>
        <v>19.59</v>
      </c>
      <c r="AG12" s="110">
        <f>'Section 11 chart data'!$M$261</f>
        <v>0.25700000000000001</v>
      </c>
      <c r="AH12" s="110">
        <f>'Section 11 chart data'!$W$278</f>
        <v>5.5650000000000004</v>
      </c>
      <c r="AI12" s="112">
        <f>'Section 11 chart data'!$X$278</f>
        <v>18.57</v>
      </c>
    </row>
    <row r="13" spans="2:35" ht="15" customHeight="1" x14ac:dyDescent="0.2">
      <c r="B13" s="109" t="s">
        <v>97</v>
      </c>
      <c r="C13" s="110">
        <f>'Section 11 chart data'!$C$262</f>
        <v>0.95499999999999996</v>
      </c>
      <c r="D13" s="110">
        <f>'Section 11 chart data'!$C$279</f>
        <v>45.616999999999997</v>
      </c>
      <c r="E13" s="111">
        <f>'Section 11 chart data'!$D$279</f>
        <v>14.16</v>
      </c>
      <c r="F13" s="110">
        <f>'Section 11 chart data'!$D$262</f>
        <v>0.91</v>
      </c>
      <c r="G13" s="110">
        <f>'Section 11 chart data'!$E$279</f>
        <v>50.750999999999998</v>
      </c>
      <c r="H13" s="111">
        <f>'Section 11 chart data'!$F$279</f>
        <v>9.74</v>
      </c>
      <c r="I13" s="110">
        <f>'Section 11 chart data'!$E$262</f>
        <v>0.85699999999999998</v>
      </c>
      <c r="J13" s="110">
        <f>'Section 11 chart data'!$G$279</f>
        <v>60.505000000000003</v>
      </c>
      <c r="K13" s="111">
        <f>'Section 11 chart data'!$H$279</f>
        <v>8.01</v>
      </c>
      <c r="L13" s="110">
        <f>'Section 11 chart data'!$F$262</f>
        <v>0.82</v>
      </c>
      <c r="M13" s="110">
        <f>'Section 11 chart data'!$I$279</f>
        <v>69.254000000000005</v>
      </c>
      <c r="N13" s="111">
        <f>'Section 11 chart data'!$J$279</f>
        <v>8.18</v>
      </c>
      <c r="O13" s="110">
        <f>'Section 11 chart data'!$G$262</f>
        <v>0.84099999999999997</v>
      </c>
      <c r="P13" s="110">
        <f>'Section 11 chart data'!$K$279</f>
        <v>70.350999999999999</v>
      </c>
      <c r="Q13" s="111">
        <f>'Section 11 chart data'!$L$279</f>
        <v>8.94</v>
      </c>
      <c r="R13" s="110">
        <f>'Section 11 chart data'!$H$262</f>
        <v>0.88400000000000001</v>
      </c>
      <c r="S13" s="110">
        <f>'Section 11 chart data'!$M$279</f>
        <v>67.855999999999995</v>
      </c>
      <c r="T13" s="111">
        <f>'Section 11 chart data'!$N$279</f>
        <v>9.6199999999999992</v>
      </c>
      <c r="U13" s="110">
        <f>'Section 11 chart data'!$I$262</f>
        <v>0.92400000000000004</v>
      </c>
      <c r="V13" s="110">
        <f>'Section 11 chart data'!$O$279</f>
        <v>62.149000000000001</v>
      </c>
      <c r="W13" s="111">
        <f>'Section 11 chart data'!$P$279</f>
        <v>10.18</v>
      </c>
      <c r="X13" s="110">
        <f>'Section 11 chart data'!$J$262</f>
        <v>0.96299999999999997</v>
      </c>
      <c r="Y13" s="110">
        <f>'Section 11 chart data'!$Q$279</f>
        <v>55.915999999999997</v>
      </c>
      <c r="Z13" s="111">
        <f>'Section 11 chart data'!$R$279</f>
        <v>10.71</v>
      </c>
      <c r="AA13" s="110">
        <f>'Section 11 chart data'!$K$262</f>
        <v>0.91700000000000004</v>
      </c>
      <c r="AB13" s="110">
        <f>'Section 11 chart data'!$S$279</f>
        <v>47.936999999999998</v>
      </c>
      <c r="AC13" s="111">
        <f>'Section 11 chart data'!$T$279</f>
        <v>11.08</v>
      </c>
      <c r="AD13" s="110">
        <f>'Section 11 chart data'!$L$262</f>
        <v>0.83699999999999997</v>
      </c>
      <c r="AE13" s="110">
        <f>'Section 11 chart data'!$U$279</f>
        <v>36.006</v>
      </c>
      <c r="AF13" s="111">
        <f>'Section 11 chart data'!$V$279</f>
        <v>10.119999999999999</v>
      </c>
      <c r="AG13" s="110">
        <f>'Section 11 chart data'!$M$262</f>
        <v>0.72199999999999998</v>
      </c>
      <c r="AH13" s="110">
        <f>'Section 11 chart data'!$W$279</f>
        <v>28.433</v>
      </c>
      <c r="AI13" s="112">
        <f>'Section 11 chart data'!$X$279</f>
        <v>8.7799999999999994</v>
      </c>
    </row>
    <row r="14" spans="2:35" ht="15" customHeight="1" x14ac:dyDescent="0.2">
      <c r="B14" s="109" t="s">
        <v>98</v>
      </c>
      <c r="C14" s="110">
        <f>'Section 11 chart data'!$C$263</f>
        <v>1.9430000000000001</v>
      </c>
      <c r="D14" s="110">
        <f>'Section 11 chart data'!$C$280</f>
        <v>51.116</v>
      </c>
      <c r="E14" s="111">
        <f>'Section 11 chart data'!$D$280</f>
        <v>9.98</v>
      </c>
      <c r="F14" s="110">
        <f>'Section 11 chart data'!$D$263</f>
        <v>1.931</v>
      </c>
      <c r="G14" s="110">
        <f>'Section 11 chart data'!$E$280</f>
        <v>48.515000000000001</v>
      </c>
      <c r="H14" s="111">
        <f>'Section 11 chart data'!$F$280</f>
        <v>9.85</v>
      </c>
      <c r="I14" s="110">
        <f>'Section 11 chart data'!$E$263</f>
        <v>1.9179999999999999</v>
      </c>
      <c r="J14" s="110">
        <f>'Section 11 chart data'!$G$280</f>
        <v>44.406999999999996</v>
      </c>
      <c r="K14" s="111">
        <f>'Section 11 chart data'!$H$280</f>
        <v>9.65</v>
      </c>
      <c r="L14" s="110">
        <f>'Section 11 chart data'!$F$263</f>
        <v>1.861</v>
      </c>
      <c r="M14" s="110">
        <f>'Section 11 chart data'!$I$280</f>
        <v>42.908000000000001</v>
      </c>
      <c r="N14" s="111">
        <f>'Section 11 chart data'!$J$280</f>
        <v>9.7100000000000009</v>
      </c>
      <c r="O14" s="110">
        <f>'Section 11 chart data'!$G$263</f>
        <v>1.774</v>
      </c>
      <c r="P14" s="110">
        <f>'Section 11 chart data'!$K$280</f>
        <v>41.960999999999999</v>
      </c>
      <c r="Q14" s="111">
        <f>'Section 11 chart data'!$L$280</f>
        <v>10.119999999999999</v>
      </c>
      <c r="R14" s="110">
        <f>'Section 11 chart data'!$H$263</f>
        <v>1.6459999999999999</v>
      </c>
      <c r="S14" s="110">
        <f>'Section 11 chart data'!$M$280</f>
        <v>41.405000000000001</v>
      </c>
      <c r="T14" s="111">
        <f>'Section 11 chart data'!$N$280</f>
        <v>10.85</v>
      </c>
      <c r="U14" s="110">
        <f>'Section 11 chart data'!$I$263</f>
        <v>1.5629999999999999</v>
      </c>
      <c r="V14" s="110">
        <f>'Section 11 chart data'!$O$280</f>
        <v>39.567</v>
      </c>
      <c r="W14" s="111">
        <f>'Section 11 chart data'!$P$280</f>
        <v>11.71</v>
      </c>
      <c r="X14" s="110">
        <f>'Section 11 chart data'!$J$263</f>
        <v>1.5049999999999999</v>
      </c>
      <c r="Y14" s="110">
        <f>'Section 11 chart data'!$Q$280</f>
        <v>35.825000000000003</v>
      </c>
      <c r="Z14" s="111">
        <f>'Section 11 chart data'!$R$280</f>
        <v>12.14</v>
      </c>
      <c r="AA14" s="110">
        <f>'Section 11 chart data'!$K$263</f>
        <v>1.4350000000000001</v>
      </c>
      <c r="AB14" s="110">
        <f>'Section 11 chart data'!$S$280</f>
        <v>32.433</v>
      </c>
      <c r="AC14" s="111">
        <f>'Section 11 chart data'!$T$280</f>
        <v>12.07</v>
      </c>
      <c r="AD14" s="110">
        <f>'Section 11 chart data'!$L$263</f>
        <v>1.3160000000000001</v>
      </c>
      <c r="AE14" s="110">
        <f>'Section 11 chart data'!$U$280</f>
        <v>26.710999999999999</v>
      </c>
      <c r="AF14" s="111">
        <f>'Section 11 chart data'!$V$280</f>
        <v>11.25</v>
      </c>
      <c r="AG14" s="110">
        <f>'Section 11 chart data'!$M$263</f>
        <v>1.2430000000000001</v>
      </c>
      <c r="AH14" s="110">
        <f>'Section 11 chart data'!$W$280</f>
        <v>23.442</v>
      </c>
      <c r="AI14" s="112">
        <f>'Section 11 chart data'!$X$280</f>
        <v>10.87</v>
      </c>
    </row>
    <row r="15" spans="2:35" ht="15" customHeight="1" x14ac:dyDescent="0.2">
      <c r="B15" s="109" t="s">
        <v>248</v>
      </c>
      <c r="C15" s="110">
        <f>'Section 11 chart data'!$C$264</f>
        <v>0.504</v>
      </c>
      <c r="D15" s="110">
        <f>'Section 11 chart data'!$C$281</f>
        <v>18.245999999999999</v>
      </c>
      <c r="E15" s="111">
        <f>'Section 11 chart data'!$D$281</f>
        <v>26.44</v>
      </c>
      <c r="F15" s="110">
        <f>'Section 11 chart data'!$D$264</f>
        <v>0.502</v>
      </c>
      <c r="G15" s="110">
        <f>'Section 11 chart data'!$E$281</f>
        <v>24.884</v>
      </c>
      <c r="H15" s="111">
        <f>'Section 11 chart data'!$F$281</f>
        <v>19.440000000000001</v>
      </c>
      <c r="I15" s="110">
        <f>'Section 11 chart data'!$E$264</f>
        <v>0.496</v>
      </c>
      <c r="J15" s="110">
        <f>'Section 11 chart data'!$G$281</f>
        <v>28.475000000000001</v>
      </c>
      <c r="K15" s="111">
        <f>'Section 11 chart data'!$H$281</f>
        <v>17.82</v>
      </c>
      <c r="L15" s="110">
        <f>'Section 11 chart data'!$F$264</f>
        <v>0.48199999999999998</v>
      </c>
      <c r="M15" s="110">
        <f>'Section 11 chart data'!$I$281</f>
        <v>28.481999999999999</v>
      </c>
      <c r="N15" s="111">
        <f>'Section 11 chart data'!$J$281</f>
        <v>17.36</v>
      </c>
      <c r="O15" s="110">
        <f>'Section 11 chart data'!$G$264</f>
        <v>0.47599999999999998</v>
      </c>
      <c r="P15" s="110">
        <f>'Section 11 chart data'!$K$281</f>
        <v>27.885999999999999</v>
      </c>
      <c r="Q15" s="111">
        <f>'Section 11 chart data'!$L$281</f>
        <v>17.3</v>
      </c>
      <c r="R15" s="110">
        <f>'Section 11 chart data'!$H$264</f>
        <v>0.47399999999999998</v>
      </c>
      <c r="S15" s="110">
        <f>'Section 11 chart data'!$M$281</f>
        <v>26.95</v>
      </c>
      <c r="T15" s="111">
        <f>'Section 11 chart data'!$N$281</f>
        <v>17.3</v>
      </c>
      <c r="U15" s="110">
        <f>'Section 11 chart data'!$I$264</f>
        <v>0.48399999999999999</v>
      </c>
      <c r="V15" s="110">
        <f>'Section 11 chart data'!$O$281</f>
        <v>25.292999999999999</v>
      </c>
      <c r="W15" s="111">
        <f>'Section 11 chart data'!$P$281</f>
        <v>17.420000000000002</v>
      </c>
      <c r="X15" s="110">
        <f>'Section 11 chart data'!$J$264</f>
        <v>0.49099999999999999</v>
      </c>
      <c r="Y15" s="110">
        <f>'Section 11 chart data'!$Q$281</f>
        <v>22.715</v>
      </c>
      <c r="Z15" s="111">
        <f>'Section 11 chart data'!$R$281</f>
        <v>17.88</v>
      </c>
      <c r="AA15" s="110">
        <f>'Section 11 chart data'!$K$264</f>
        <v>0.51</v>
      </c>
      <c r="AB15" s="110">
        <f>'Section 11 chart data'!$S$281</f>
        <v>21.238</v>
      </c>
      <c r="AC15" s="111">
        <f>'Section 11 chart data'!$T$281</f>
        <v>17.940000000000001</v>
      </c>
      <c r="AD15" s="110">
        <f>'Section 11 chart data'!$L$264</f>
        <v>0.49099999999999999</v>
      </c>
      <c r="AE15" s="110">
        <f>'Section 11 chart data'!$U$281</f>
        <v>19.664999999999999</v>
      </c>
      <c r="AF15" s="111">
        <f>'Section 11 chart data'!$V$281</f>
        <v>17.920000000000002</v>
      </c>
      <c r="AG15" s="110">
        <f>'Section 11 chart data'!$M$264</f>
        <v>0.49399999999999999</v>
      </c>
      <c r="AH15" s="110">
        <f>'Section 11 chart data'!$W$281</f>
        <v>18.379000000000001</v>
      </c>
      <c r="AI15" s="112">
        <f>'Section 11 chart data'!$X$281</f>
        <v>18.02</v>
      </c>
    </row>
    <row r="16" spans="2:35" ht="15" customHeight="1" x14ac:dyDescent="0.2">
      <c r="B16" s="109" t="s">
        <v>100</v>
      </c>
      <c r="C16" s="110">
        <f>'Section 11 chart data'!$C$265</f>
        <v>7.6999999999999999E-2</v>
      </c>
      <c r="D16" s="110">
        <f>'Section 11 chart data'!$C$282</f>
        <v>31.236999999999998</v>
      </c>
      <c r="E16" s="111">
        <f>'Section 11 chart data'!$D$282</f>
        <v>11.15</v>
      </c>
      <c r="F16" s="110">
        <f>'Section 11 chart data'!$D$265</f>
        <v>7.0999999999999994E-2</v>
      </c>
      <c r="G16" s="110">
        <f>'Section 11 chart data'!$E$282</f>
        <v>33.301000000000002</v>
      </c>
      <c r="H16" s="111">
        <f>'Section 11 chart data'!$F$282</f>
        <v>10.11</v>
      </c>
      <c r="I16" s="110">
        <f>'Section 11 chart data'!$E$265</f>
        <v>6.5000000000000002E-2</v>
      </c>
      <c r="J16" s="110">
        <f>'Section 11 chart data'!$G$282</f>
        <v>36.185000000000002</v>
      </c>
      <c r="K16" s="111">
        <f>'Section 11 chart data'!$H$282</f>
        <v>9.2100000000000009</v>
      </c>
      <c r="L16" s="110">
        <f>'Section 11 chart data'!$F$265</f>
        <v>0.06</v>
      </c>
      <c r="M16" s="110">
        <f>'Section 11 chart data'!$I$282</f>
        <v>35.348999999999997</v>
      </c>
      <c r="N16" s="111">
        <f>'Section 11 chart data'!$J$282</f>
        <v>8.8699999999999992</v>
      </c>
      <c r="O16" s="110">
        <f>'Section 11 chart data'!$G$265</f>
        <v>5.6000000000000001E-2</v>
      </c>
      <c r="P16" s="110">
        <f>'Section 11 chart data'!$K$282</f>
        <v>31.547000000000001</v>
      </c>
      <c r="Q16" s="111">
        <f>'Section 11 chart data'!$L$282</f>
        <v>8.94</v>
      </c>
      <c r="R16" s="110">
        <f>'Section 11 chart data'!$H$265</f>
        <v>5.5E-2</v>
      </c>
      <c r="S16" s="110">
        <f>'Section 11 chart data'!$M$282</f>
        <v>27.562000000000001</v>
      </c>
      <c r="T16" s="111">
        <f>'Section 11 chart data'!$N$282</f>
        <v>9.25</v>
      </c>
      <c r="U16" s="110">
        <f>'Section 11 chart data'!$I$265</f>
        <v>4.9000000000000002E-2</v>
      </c>
      <c r="V16" s="110">
        <f>'Section 11 chart data'!$O$282</f>
        <v>23.428999999999998</v>
      </c>
      <c r="W16" s="111">
        <f>'Section 11 chart data'!$P$282</f>
        <v>10.57</v>
      </c>
      <c r="X16" s="110">
        <f>'Section 11 chart data'!$J$265</f>
        <v>3.9E-2</v>
      </c>
      <c r="Y16" s="110">
        <f>'Section 11 chart data'!$Q$282</f>
        <v>19.806000000000001</v>
      </c>
      <c r="Z16" s="111">
        <f>'Section 11 chart data'!$R$282</f>
        <v>11.5</v>
      </c>
      <c r="AA16" s="110">
        <f>'Section 11 chart data'!$K$265</f>
        <v>3.3000000000000002E-2</v>
      </c>
      <c r="AB16" s="110">
        <f>'Section 11 chart data'!$S$282</f>
        <v>17.32</v>
      </c>
      <c r="AC16" s="111">
        <f>'Section 11 chart data'!$T$282</f>
        <v>12.08</v>
      </c>
      <c r="AD16" s="110">
        <f>'Section 11 chart data'!$L$265</f>
        <v>2.8000000000000001E-2</v>
      </c>
      <c r="AE16" s="110">
        <f>'Section 11 chart data'!$U$282</f>
        <v>15.916</v>
      </c>
      <c r="AF16" s="111">
        <f>'Section 11 chart data'!$V$282</f>
        <v>12.61</v>
      </c>
      <c r="AG16" s="110">
        <f>'Section 11 chart data'!$M$265</f>
        <v>2.5000000000000001E-2</v>
      </c>
      <c r="AH16" s="110">
        <f>'Section 11 chart data'!$W$282</f>
        <v>15.455</v>
      </c>
      <c r="AI16" s="112">
        <f>'Section 11 chart data'!$X$282</f>
        <v>12.25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9.1189999999999998</v>
      </c>
      <c r="E17" s="111">
        <f>'Section 11 chart data'!$D$283</f>
        <v>15.85</v>
      </c>
      <c r="F17" s="110">
        <f>'Section 11 chart data'!$D$266</f>
        <v>0</v>
      </c>
      <c r="G17" s="110">
        <f>'Section 11 chart data'!$E$283</f>
        <v>12.756</v>
      </c>
      <c r="H17" s="111">
        <f>'Section 11 chart data'!$F$283</f>
        <v>12.97</v>
      </c>
      <c r="I17" s="110">
        <f>'Section 11 chart data'!$E$266</f>
        <v>0</v>
      </c>
      <c r="J17" s="110">
        <f>'Section 11 chart data'!$G$283</f>
        <v>16.29</v>
      </c>
      <c r="K17" s="111">
        <f>'Section 11 chart data'!$H$283</f>
        <v>12.64</v>
      </c>
      <c r="L17" s="110">
        <f>'Section 11 chart data'!$F$266</f>
        <v>0</v>
      </c>
      <c r="M17" s="110">
        <f>'Section 11 chart data'!$I$283</f>
        <v>17.867000000000001</v>
      </c>
      <c r="N17" s="111">
        <f>'Section 11 chart data'!$J$283</f>
        <v>12.33</v>
      </c>
      <c r="O17" s="110">
        <f>'Section 11 chart data'!$G$266</f>
        <v>0</v>
      </c>
      <c r="P17" s="110">
        <f>'Section 11 chart data'!$K$283</f>
        <v>19.248999999999999</v>
      </c>
      <c r="Q17" s="111">
        <f>'Section 11 chart data'!$L$283</f>
        <v>12.8</v>
      </c>
      <c r="R17" s="110">
        <f>'Section 11 chart data'!$H$266</f>
        <v>0</v>
      </c>
      <c r="S17" s="110">
        <f>'Section 11 chart data'!$M$283</f>
        <v>19.414000000000001</v>
      </c>
      <c r="T17" s="111">
        <f>'Section 11 chart data'!$N$283</f>
        <v>13.01</v>
      </c>
      <c r="U17" s="110">
        <f>'Section 11 chart data'!$I$266</f>
        <v>0</v>
      </c>
      <c r="V17" s="110">
        <f>'Section 11 chart data'!$O$283</f>
        <v>18.98</v>
      </c>
      <c r="W17" s="111">
        <f>'Section 11 chart data'!$P$283</f>
        <v>13.08</v>
      </c>
      <c r="X17" s="110">
        <f>'Section 11 chart data'!$J$266</f>
        <v>0</v>
      </c>
      <c r="Y17" s="110">
        <f>'Section 11 chart data'!$Q$283</f>
        <v>18.283999999999999</v>
      </c>
      <c r="Z17" s="111">
        <f>'Section 11 chart data'!$R$283</f>
        <v>13.18</v>
      </c>
      <c r="AA17" s="110">
        <f>'Section 11 chart data'!$K$266</f>
        <v>0</v>
      </c>
      <c r="AB17" s="110">
        <f>'Section 11 chart data'!$S$283</f>
        <v>17.596</v>
      </c>
      <c r="AC17" s="111">
        <f>'Section 11 chart data'!$T$283</f>
        <v>13.33</v>
      </c>
      <c r="AD17" s="110">
        <f>'Section 11 chart data'!$L$266</f>
        <v>0</v>
      </c>
      <c r="AE17" s="110">
        <f>'Section 11 chart data'!$U$283</f>
        <v>16.811</v>
      </c>
      <c r="AF17" s="111">
        <f>'Section 11 chart data'!$V$283</f>
        <v>13.44</v>
      </c>
      <c r="AG17" s="110">
        <f>'Section 11 chart data'!$M$266</f>
        <v>0</v>
      </c>
      <c r="AH17" s="110">
        <f>'Section 11 chart data'!$W$283</f>
        <v>15.912000000000001</v>
      </c>
      <c r="AI17" s="112">
        <f>'Section 11 chart data'!$X$283</f>
        <v>13.54</v>
      </c>
    </row>
    <row r="18" spans="2:35" ht="15" customHeight="1" x14ac:dyDescent="0.2">
      <c r="B18" s="109" t="s">
        <v>102</v>
      </c>
      <c r="C18" s="110">
        <f>'Section 11 chart data'!$C$267</f>
        <v>0.12</v>
      </c>
      <c r="D18" s="110">
        <f>'Section 11 chart data'!$C$284</f>
        <v>8.1430000000000007</v>
      </c>
      <c r="E18" s="111">
        <f>'Section 11 chart data'!$D$284</f>
        <v>22.99</v>
      </c>
      <c r="F18" s="110">
        <f>'Section 11 chart data'!$D$267</f>
        <v>0.106</v>
      </c>
      <c r="G18" s="110">
        <f>'Section 11 chart data'!$E$284</f>
        <v>8.6440000000000001</v>
      </c>
      <c r="H18" s="111">
        <f>'Section 11 chart data'!$F$284</f>
        <v>19.41</v>
      </c>
      <c r="I18" s="110">
        <f>'Section 11 chart data'!$E$267</f>
        <v>0.09</v>
      </c>
      <c r="J18" s="110">
        <f>'Section 11 chart data'!$G$284</f>
        <v>8.423</v>
      </c>
      <c r="K18" s="111">
        <f>'Section 11 chart data'!$H$284</f>
        <v>18.510000000000002</v>
      </c>
      <c r="L18" s="110">
        <f>'Section 11 chart data'!$F$267</f>
        <v>7.2999999999999995E-2</v>
      </c>
      <c r="M18" s="110">
        <f>'Section 11 chart data'!$I$284</f>
        <v>7.9820000000000002</v>
      </c>
      <c r="N18" s="111">
        <f>'Section 11 chart data'!$J$284</f>
        <v>18.25</v>
      </c>
      <c r="O18" s="110">
        <f>'Section 11 chart data'!$G$267</f>
        <v>6.7000000000000004E-2</v>
      </c>
      <c r="P18" s="110">
        <f>'Section 11 chart data'!$K$284</f>
        <v>7.11</v>
      </c>
      <c r="Q18" s="111">
        <f>'Section 11 chart data'!$L$284</f>
        <v>18.670000000000002</v>
      </c>
      <c r="R18" s="110">
        <f>'Section 11 chart data'!$H$267</f>
        <v>7.2999999999999995E-2</v>
      </c>
      <c r="S18" s="110">
        <f>'Section 11 chart data'!$M$284</f>
        <v>6.7850000000000001</v>
      </c>
      <c r="T18" s="111">
        <f>'Section 11 chart data'!$N$284</f>
        <v>21.25</v>
      </c>
      <c r="U18" s="110">
        <f>'Section 11 chart data'!$I$267</f>
        <v>7.0999999999999994E-2</v>
      </c>
      <c r="V18" s="110">
        <f>'Section 11 chart data'!$O$284</f>
        <v>6.4109999999999996</v>
      </c>
      <c r="W18" s="111">
        <f>'Section 11 chart data'!$P$284</f>
        <v>22.93</v>
      </c>
      <c r="X18" s="110">
        <f>'Section 11 chart data'!$J$267</f>
        <v>7.2999999999999995E-2</v>
      </c>
      <c r="Y18" s="110">
        <f>'Section 11 chart data'!$Q$284</f>
        <v>5.6890000000000001</v>
      </c>
      <c r="Z18" s="111">
        <f>'Section 11 chart data'!$R$284</f>
        <v>24.39</v>
      </c>
      <c r="AA18" s="110">
        <f>'Section 11 chart data'!$K$267</f>
        <v>6.8000000000000005E-2</v>
      </c>
      <c r="AB18" s="110">
        <f>'Section 11 chart data'!$S$284</f>
        <v>5.2380000000000004</v>
      </c>
      <c r="AC18" s="111">
        <f>'Section 11 chart data'!$T$284</f>
        <v>26.33</v>
      </c>
      <c r="AD18" s="110">
        <f>'Section 11 chart data'!$L$267</f>
        <v>6.2E-2</v>
      </c>
      <c r="AE18" s="110">
        <f>'Section 11 chart data'!$U$284</f>
        <v>4.5549999999999997</v>
      </c>
      <c r="AF18" s="111">
        <f>'Section 11 chart data'!$V$284</f>
        <v>27.04</v>
      </c>
      <c r="AG18" s="110">
        <f>'Section 11 chart data'!$M$267</f>
        <v>6.3E-2</v>
      </c>
      <c r="AH18" s="110">
        <f>'Section 11 chart data'!$W$284</f>
        <v>3.782</v>
      </c>
      <c r="AI18" s="112">
        <f>'Section 11 chart data'!$X$284</f>
        <v>26.53</v>
      </c>
    </row>
    <row r="19" spans="2:35" ht="15" customHeight="1" x14ac:dyDescent="0.2">
      <c r="B19" s="109" t="s">
        <v>103</v>
      </c>
      <c r="C19" s="110">
        <f>'Section 11 chart data'!$C$268</f>
        <v>0</v>
      </c>
      <c r="D19" s="110">
        <f>'Section 11 chart data'!$C$285</f>
        <v>5.5430000000000001</v>
      </c>
      <c r="E19" s="111">
        <f>'Section 11 chart data'!$D$285</f>
        <v>97.3</v>
      </c>
      <c r="F19" s="110">
        <f>'Section 11 chart data'!$D$268</f>
        <v>0</v>
      </c>
      <c r="G19" s="110">
        <f>'Section 11 chart data'!$E$285</f>
        <v>13.254</v>
      </c>
      <c r="H19" s="111">
        <f>'Section 11 chart data'!$F$285</f>
        <v>22.82</v>
      </c>
      <c r="I19" s="110">
        <f>'Section 11 chart data'!$E$268</f>
        <v>0</v>
      </c>
      <c r="J19" s="110">
        <f>'Section 11 chart data'!$G$285</f>
        <v>16.728999999999999</v>
      </c>
      <c r="K19" s="111">
        <f>'Section 11 chart data'!$H$285</f>
        <v>17.399999999999999</v>
      </c>
      <c r="L19" s="110">
        <f>'Section 11 chart data'!$F$268</f>
        <v>0</v>
      </c>
      <c r="M19" s="110">
        <f>'Section 11 chart data'!$I$285</f>
        <v>17.518000000000001</v>
      </c>
      <c r="N19" s="111">
        <f>'Section 11 chart data'!$J$285</f>
        <v>16.86</v>
      </c>
      <c r="O19" s="110">
        <f>'Section 11 chart data'!$G$268</f>
        <v>0</v>
      </c>
      <c r="P19" s="110">
        <f>'Section 11 chart data'!$K$285</f>
        <v>17.433</v>
      </c>
      <c r="Q19" s="111">
        <f>'Section 11 chart data'!$L$285</f>
        <v>16.760000000000002</v>
      </c>
      <c r="R19" s="110">
        <f>'Section 11 chart data'!$H$268</f>
        <v>0</v>
      </c>
      <c r="S19" s="110">
        <f>'Section 11 chart data'!$M$285</f>
        <v>17.036000000000001</v>
      </c>
      <c r="T19" s="111">
        <f>'Section 11 chart data'!$N$285</f>
        <v>16.54</v>
      </c>
      <c r="U19" s="110">
        <f>'Section 11 chart data'!$I$268</f>
        <v>0</v>
      </c>
      <c r="V19" s="110">
        <f>'Section 11 chart data'!$O$285</f>
        <v>16.321000000000002</v>
      </c>
      <c r="W19" s="111">
        <f>'Section 11 chart data'!$P$285</f>
        <v>16.489999999999998</v>
      </c>
      <c r="X19" s="110">
        <f>'Section 11 chart data'!$J$268</f>
        <v>0</v>
      </c>
      <c r="Y19" s="110">
        <f>'Section 11 chart data'!$Q$285</f>
        <v>15.365</v>
      </c>
      <c r="Z19" s="111">
        <f>'Section 11 chart data'!$R$285</f>
        <v>16.52</v>
      </c>
      <c r="AA19" s="110">
        <f>'Section 11 chart data'!$K$268</f>
        <v>0</v>
      </c>
      <c r="AB19" s="110">
        <f>'Section 11 chart data'!$S$285</f>
        <v>14.287000000000001</v>
      </c>
      <c r="AC19" s="111">
        <f>'Section 11 chart data'!$T$285</f>
        <v>16.440000000000001</v>
      </c>
      <c r="AD19" s="110">
        <f>'Section 11 chart data'!$L$268</f>
        <v>0</v>
      </c>
      <c r="AE19" s="110">
        <f>'Section 11 chart data'!$U$285</f>
        <v>13.451000000000001</v>
      </c>
      <c r="AF19" s="111">
        <f>'Section 11 chart data'!$V$285</f>
        <v>16.07</v>
      </c>
      <c r="AG19" s="110">
        <f>'Section 11 chart data'!$M$268</f>
        <v>0</v>
      </c>
      <c r="AH19" s="110">
        <f>'Section 11 chart data'!$W$285</f>
        <v>12.667</v>
      </c>
      <c r="AI19" s="112">
        <f>'Section 11 chart data'!$X$285</f>
        <v>15.91</v>
      </c>
    </row>
    <row r="20" spans="2:35" ht="15" customHeight="1" x14ac:dyDescent="0.2">
      <c r="B20" s="113" t="s">
        <v>104</v>
      </c>
      <c r="C20" s="114">
        <f>'Section 11 chart data'!$C$269</f>
        <v>2.633</v>
      </c>
      <c r="D20" s="114">
        <f>'Section 11 chart data'!$C$286</f>
        <v>42.923000000000002</v>
      </c>
      <c r="E20" s="115">
        <f>'Section 11 chart data'!$D$286</f>
        <v>12.37</v>
      </c>
      <c r="F20" s="114">
        <f>'Section 11 chart data'!$D$269</f>
        <v>2.512</v>
      </c>
      <c r="G20" s="114">
        <f>'Section 11 chart data'!$E$286</f>
        <v>56.418999999999997</v>
      </c>
      <c r="H20" s="115">
        <f>'Section 11 chart data'!$F$286</f>
        <v>11.86</v>
      </c>
      <c r="I20" s="114">
        <f>'Section 11 chart data'!$E$269</f>
        <v>2.3039999999999998</v>
      </c>
      <c r="J20" s="114">
        <f>'Section 11 chart data'!$G$286</f>
        <v>65.671000000000006</v>
      </c>
      <c r="K20" s="115">
        <f>'Section 11 chart data'!$H$286</f>
        <v>11</v>
      </c>
      <c r="L20" s="114">
        <f>'Section 11 chart data'!$F$269</f>
        <v>2.2679999999999998</v>
      </c>
      <c r="M20" s="114">
        <f>'Section 11 chart data'!$I$286</f>
        <v>69.783000000000001</v>
      </c>
      <c r="N20" s="115">
        <f>'Section 11 chart data'!$J$286</f>
        <v>10.91</v>
      </c>
      <c r="O20" s="114">
        <f>'Section 11 chart data'!$G$269</f>
        <v>2.2490000000000001</v>
      </c>
      <c r="P20" s="114">
        <f>'Section 11 chart data'!$K$286</f>
        <v>71.763000000000005</v>
      </c>
      <c r="Q20" s="115">
        <f>'Section 11 chart data'!$L$286</f>
        <v>10.97</v>
      </c>
      <c r="R20" s="114">
        <f>'Section 11 chart data'!$H$269</f>
        <v>2.3010000000000002</v>
      </c>
      <c r="S20" s="114">
        <f>'Section 11 chart data'!$M$286</f>
        <v>71.447000000000003</v>
      </c>
      <c r="T20" s="115">
        <f>'Section 11 chart data'!$N$286</f>
        <v>11.42</v>
      </c>
      <c r="U20" s="114">
        <f>'Section 11 chart data'!$I$269</f>
        <v>2.3029999999999999</v>
      </c>
      <c r="V20" s="114">
        <f>'Section 11 chart data'!$O$286</f>
        <v>68.754999999999995</v>
      </c>
      <c r="W20" s="115">
        <f>'Section 11 chart data'!$P$286</f>
        <v>11.77</v>
      </c>
      <c r="X20" s="114">
        <f>'Section 11 chart data'!$J$269</f>
        <v>2.2599999999999998</v>
      </c>
      <c r="Y20" s="114">
        <f>'Section 11 chart data'!$Q$286</f>
        <v>63.933</v>
      </c>
      <c r="Z20" s="115">
        <f>'Section 11 chart data'!$R$286</f>
        <v>12.09</v>
      </c>
      <c r="AA20" s="114">
        <f>'Section 11 chart data'!$K$269</f>
        <v>2.23</v>
      </c>
      <c r="AB20" s="114">
        <f>'Section 11 chart data'!$S$286</f>
        <v>59.460999999999999</v>
      </c>
      <c r="AC20" s="115">
        <f>'Section 11 chart data'!$T$286</f>
        <v>12.24</v>
      </c>
      <c r="AD20" s="114">
        <f>'Section 11 chart data'!$L$269</f>
        <v>2.097</v>
      </c>
      <c r="AE20" s="114">
        <f>'Section 11 chart data'!$U$286</f>
        <v>55.540999999999997</v>
      </c>
      <c r="AF20" s="115">
        <f>'Section 11 chart data'!$V$286</f>
        <v>12.27</v>
      </c>
      <c r="AG20" s="114">
        <f>'Section 11 chart data'!$M$269</f>
        <v>1.919</v>
      </c>
      <c r="AH20" s="114">
        <f>'Section 11 chart data'!$W$286</f>
        <v>52.045999999999999</v>
      </c>
      <c r="AI20" s="116">
        <f>'Section 11 chart data'!$X$286</f>
        <v>12.34</v>
      </c>
    </row>
    <row r="23" spans="2:35" ht="15" customHeight="1" x14ac:dyDescent="0.2">
      <c r="B23" s="915" t="s">
        <v>77</v>
      </c>
      <c r="C23" s="911" t="s">
        <v>331</v>
      </c>
      <c r="D23" s="911"/>
      <c r="E23" s="911"/>
      <c r="F23" s="911" t="s">
        <v>222</v>
      </c>
      <c r="G23" s="911"/>
      <c r="H23" s="903"/>
    </row>
    <row r="24" spans="2:35" ht="15" customHeight="1" x14ac:dyDescent="0.2">
      <c r="B24" s="916"/>
      <c r="C24" s="322" t="s">
        <v>78</v>
      </c>
      <c r="D24" s="907" t="s">
        <v>79</v>
      </c>
      <c r="E24" s="907"/>
      <c r="F24" s="694" t="s">
        <v>78</v>
      </c>
      <c r="G24" s="907" t="s">
        <v>79</v>
      </c>
      <c r="H24" s="897"/>
    </row>
    <row r="25" spans="2:35" ht="30" customHeight="1" x14ac:dyDescent="0.2">
      <c r="B25" s="916"/>
      <c r="C25" s="908" t="s">
        <v>325</v>
      </c>
      <c r="D25" s="908"/>
      <c r="E25" s="16" t="s">
        <v>82</v>
      </c>
      <c r="F25" s="908" t="s">
        <v>325</v>
      </c>
      <c r="G25" s="908"/>
      <c r="H25" s="17" t="s">
        <v>82</v>
      </c>
    </row>
    <row r="26" spans="2:35" ht="15" customHeight="1" x14ac:dyDescent="0.2">
      <c r="B26" s="143" t="str">
        <f>Index!$B$4</f>
        <v>Solent and South Downs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41.115000000000002</v>
      </c>
      <c r="D27" s="108">
        <f>$D$9</f>
        <v>313.44900000000001</v>
      </c>
      <c r="E27" s="119">
        <f>$E$9</f>
        <v>5</v>
      </c>
      <c r="F27" s="108">
        <f>$F$9</f>
        <v>40.091000000000001</v>
      </c>
      <c r="G27" s="108">
        <f>$G$9</f>
        <v>364.065</v>
      </c>
      <c r="H27" s="120">
        <f>$H$9</f>
        <v>3.31</v>
      </c>
    </row>
    <row r="28" spans="2:35" ht="15" customHeight="1" x14ac:dyDescent="0.2">
      <c r="B28" s="109" t="s">
        <v>94</v>
      </c>
      <c r="C28" s="110">
        <f>$C$10</f>
        <v>7.4429999999999996</v>
      </c>
      <c r="D28" s="110">
        <f>$D$10</f>
        <v>56.941000000000003</v>
      </c>
      <c r="E28" s="111">
        <f>$E$10</f>
        <v>13.93</v>
      </c>
      <c r="F28" s="110">
        <f>$F$10</f>
        <v>7.41</v>
      </c>
      <c r="G28" s="110">
        <f>$G$10</f>
        <v>65.762</v>
      </c>
      <c r="H28" s="112">
        <f>$H$10</f>
        <v>8.56</v>
      </c>
    </row>
    <row r="29" spans="2:35" ht="15" customHeight="1" x14ac:dyDescent="0.2">
      <c r="B29" s="109" t="s">
        <v>95</v>
      </c>
      <c r="C29" s="110">
        <f>$C$11</f>
        <v>27.23</v>
      </c>
      <c r="D29" s="110">
        <f>$D$11</f>
        <v>36.887999999999998</v>
      </c>
      <c r="E29" s="111">
        <f>$E$11</f>
        <v>14.71</v>
      </c>
      <c r="F29" s="110">
        <f>$F$11</f>
        <v>26.443000000000001</v>
      </c>
      <c r="G29" s="110">
        <f>$G$11</f>
        <v>40.046999999999997</v>
      </c>
      <c r="H29" s="112">
        <f>$H$11</f>
        <v>12.78</v>
      </c>
    </row>
    <row r="30" spans="2:35" ht="15" customHeight="1" x14ac:dyDescent="0.2">
      <c r="B30" s="109" t="s">
        <v>96</v>
      </c>
      <c r="C30" s="110">
        <f>$C$12</f>
        <v>0.21099999999999999</v>
      </c>
      <c r="D30" s="110">
        <f>$D$12</f>
        <v>7.5350000000000001</v>
      </c>
      <c r="E30" s="111">
        <f>$E$12</f>
        <v>21.94</v>
      </c>
      <c r="F30" s="110">
        <f>$F$12</f>
        <v>0.20599999999999999</v>
      </c>
      <c r="G30" s="110">
        <f>$G$12</f>
        <v>9.0649999999999995</v>
      </c>
      <c r="H30" s="112">
        <f>$H$12</f>
        <v>16.88</v>
      </c>
    </row>
    <row r="31" spans="2:35" ht="15" customHeight="1" x14ac:dyDescent="0.2">
      <c r="B31" s="109" t="s">
        <v>97</v>
      </c>
      <c r="C31" s="110">
        <f>$C$13</f>
        <v>0.95499999999999996</v>
      </c>
      <c r="D31" s="110">
        <f>$D$13</f>
        <v>45.616999999999997</v>
      </c>
      <c r="E31" s="111">
        <f>$E$13</f>
        <v>14.16</v>
      </c>
      <c r="F31" s="110">
        <f>$F$13</f>
        <v>0.91</v>
      </c>
      <c r="G31" s="110">
        <f>$G$13</f>
        <v>50.750999999999998</v>
      </c>
      <c r="H31" s="112">
        <f>$H$13</f>
        <v>9.74</v>
      </c>
    </row>
    <row r="32" spans="2:35" ht="15" customHeight="1" x14ac:dyDescent="0.2">
      <c r="B32" s="109" t="s">
        <v>98</v>
      </c>
      <c r="C32" s="110">
        <f>$C$14</f>
        <v>1.9430000000000001</v>
      </c>
      <c r="D32" s="110">
        <f>$D$14</f>
        <v>51.116</v>
      </c>
      <c r="E32" s="111">
        <f>$E$14</f>
        <v>9.98</v>
      </c>
      <c r="F32" s="110">
        <f>$F$14</f>
        <v>1.931</v>
      </c>
      <c r="G32" s="110">
        <f>$G$14</f>
        <v>48.515000000000001</v>
      </c>
      <c r="H32" s="112">
        <f>$H$14</f>
        <v>9.85</v>
      </c>
    </row>
    <row r="33" spans="2:8" ht="15" customHeight="1" x14ac:dyDescent="0.2">
      <c r="B33" s="109" t="s">
        <v>248</v>
      </c>
      <c r="C33" s="110">
        <f>$C$15</f>
        <v>0.504</v>
      </c>
      <c r="D33" s="110">
        <f>$D$15</f>
        <v>18.245999999999999</v>
      </c>
      <c r="E33" s="111">
        <f>$E$15</f>
        <v>26.44</v>
      </c>
      <c r="F33" s="110">
        <f>$F$15</f>
        <v>0.502</v>
      </c>
      <c r="G33" s="110">
        <f>$G$15</f>
        <v>24.884</v>
      </c>
      <c r="H33" s="112">
        <f>$H$15</f>
        <v>19.440000000000001</v>
      </c>
    </row>
    <row r="34" spans="2:8" ht="15" customHeight="1" x14ac:dyDescent="0.2">
      <c r="B34" s="109" t="s">
        <v>100</v>
      </c>
      <c r="C34" s="110">
        <f>$C$16</f>
        <v>7.6999999999999999E-2</v>
      </c>
      <c r="D34" s="110">
        <f>$D$16</f>
        <v>31.236999999999998</v>
      </c>
      <c r="E34" s="111">
        <f>$E$16</f>
        <v>11.15</v>
      </c>
      <c r="F34" s="110">
        <f>$F$16</f>
        <v>7.0999999999999994E-2</v>
      </c>
      <c r="G34" s="110">
        <f>$G$16</f>
        <v>33.301000000000002</v>
      </c>
      <c r="H34" s="112">
        <f>$H$16</f>
        <v>10.11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9.1189999999999998</v>
      </c>
      <c r="E35" s="111">
        <f>$E$17</f>
        <v>15.85</v>
      </c>
      <c r="F35" s="110">
        <f>$F$17</f>
        <v>0</v>
      </c>
      <c r="G35" s="110">
        <f>$G$17</f>
        <v>12.756</v>
      </c>
      <c r="H35" s="112">
        <f>$H$17</f>
        <v>12.97</v>
      </c>
    </row>
    <row r="36" spans="2:8" ht="15" customHeight="1" x14ac:dyDescent="0.2">
      <c r="B36" s="109" t="s">
        <v>102</v>
      </c>
      <c r="C36" s="110">
        <f>$C$18</f>
        <v>0.12</v>
      </c>
      <c r="D36" s="110">
        <f>$D$18</f>
        <v>8.1430000000000007</v>
      </c>
      <c r="E36" s="111">
        <f>$E$18</f>
        <v>22.99</v>
      </c>
      <c r="F36" s="110">
        <f>$F$18</f>
        <v>0.106</v>
      </c>
      <c r="G36" s="110">
        <f>$G$18</f>
        <v>8.6440000000000001</v>
      </c>
      <c r="H36" s="112">
        <f>$H$18</f>
        <v>19.41</v>
      </c>
    </row>
    <row r="37" spans="2:8" ht="15" customHeight="1" x14ac:dyDescent="0.2">
      <c r="B37" s="109" t="s">
        <v>103</v>
      </c>
      <c r="C37" s="110">
        <f>$C$19</f>
        <v>0</v>
      </c>
      <c r="D37" s="110">
        <f>$D$19</f>
        <v>5.5430000000000001</v>
      </c>
      <c r="E37" s="111">
        <f>$E$19</f>
        <v>97.3</v>
      </c>
      <c r="F37" s="110">
        <f>$F$19</f>
        <v>0</v>
      </c>
      <c r="G37" s="110">
        <f>$G$19</f>
        <v>13.254</v>
      </c>
      <c r="H37" s="112">
        <f>$H$19</f>
        <v>22.82</v>
      </c>
    </row>
    <row r="38" spans="2:8" ht="15" customHeight="1" x14ac:dyDescent="0.2">
      <c r="B38" s="113" t="s">
        <v>104</v>
      </c>
      <c r="C38" s="114">
        <f>$C$20</f>
        <v>2.633</v>
      </c>
      <c r="D38" s="114">
        <f>$D$20</f>
        <v>42.923000000000002</v>
      </c>
      <c r="E38" s="115">
        <f>$E$20</f>
        <v>12.37</v>
      </c>
      <c r="F38" s="114">
        <f>$F$20</f>
        <v>2.512</v>
      </c>
      <c r="G38" s="114">
        <f>$G$20</f>
        <v>56.418999999999997</v>
      </c>
      <c r="H38" s="116">
        <f>$H$20</f>
        <v>11.86</v>
      </c>
    </row>
    <row r="41" spans="2:8" ht="15" customHeight="1" x14ac:dyDescent="0.2">
      <c r="B41" s="915" t="s">
        <v>77</v>
      </c>
      <c r="C41" s="911" t="s">
        <v>225</v>
      </c>
      <c r="D41" s="911"/>
      <c r="E41" s="911"/>
      <c r="F41" s="911" t="s">
        <v>226</v>
      </c>
      <c r="G41" s="911"/>
      <c r="H41" s="903"/>
    </row>
    <row r="42" spans="2:8" ht="15" customHeight="1" x14ac:dyDescent="0.2">
      <c r="B42" s="916"/>
      <c r="C42" s="322" t="s">
        <v>78</v>
      </c>
      <c r="D42" s="907" t="s">
        <v>79</v>
      </c>
      <c r="E42" s="907"/>
      <c r="F42" s="694" t="s">
        <v>78</v>
      </c>
      <c r="G42" s="907" t="s">
        <v>79</v>
      </c>
      <c r="H42" s="897"/>
    </row>
    <row r="43" spans="2:8" ht="30" customHeight="1" x14ac:dyDescent="0.2">
      <c r="B43" s="916"/>
      <c r="C43" s="908" t="s">
        <v>325</v>
      </c>
      <c r="D43" s="908"/>
      <c r="E43" s="16" t="s">
        <v>82</v>
      </c>
      <c r="F43" s="908" t="s">
        <v>325</v>
      </c>
      <c r="G43" s="908"/>
      <c r="H43" s="17" t="s">
        <v>82</v>
      </c>
    </row>
    <row r="44" spans="2:8" ht="15" customHeight="1" x14ac:dyDescent="0.2">
      <c r="B44" s="143" t="str">
        <f>Index!$B$4</f>
        <v>Solent and South Downs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38.503999999999998</v>
      </c>
      <c r="D45" s="108">
        <f>$J$9</f>
        <v>396.83800000000002</v>
      </c>
      <c r="E45" s="119">
        <f>$K$9</f>
        <v>2.93</v>
      </c>
      <c r="F45" s="108">
        <f>$L$9</f>
        <v>37.524999999999999</v>
      </c>
      <c r="G45" s="108">
        <f>$M$9</f>
        <v>406.303</v>
      </c>
      <c r="H45" s="120">
        <f>$N$9</f>
        <v>2.92</v>
      </c>
    </row>
    <row r="46" spans="2:8" ht="15" customHeight="1" x14ac:dyDescent="0.2">
      <c r="B46" s="109" t="s">
        <v>94</v>
      </c>
      <c r="C46" s="110">
        <f>$I$10</f>
        <v>7.3890000000000002</v>
      </c>
      <c r="D46" s="110">
        <f>$J$10</f>
        <v>65.778999999999996</v>
      </c>
      <c r="E46" s="111">
        <f>$K$10</f>
        <v>7.86</v>
      </c>
      <c r="F46" s="110">
        <f>$L$10</f>
        <v>7.6619999999999999</v>
      </c>
      <c r="G46" s="110">
        <f>$M$10</f>
        <v>62.417999999999999</v>
      </c>
      <c r="H46" s="112">
        <f>$N$10</f>
        <v>7.83</v>
      </c>
    </row>
    <row r="47" spans="2:8" ht="15" customHeight="1" x14ac:dyDescent="0.2">
      <c r="B47" s="109" t="s">
        <v>95</v>
      </c>
      <c r="C47" s="110">
        <f>$I$11</f>
        <v>25.192</v>
      </c>
      <c r="D47" s="110">
        <f>$J$11</f>
        <v>41.110999999999997</v>
      </c>
      <c r="E47" s="111">
        <f>$K$11</f>
        <v>12.49</v>
      </c>
      <c r="F47" s="110">
        <f>$L$11</f>
        <v>24.123000000000001</v>
      </c>
      <c r="G47" s="110">
        <f>$M$11</f>
        <v>40.628999999999998</v>
      </c>
      <c r="H47" s="112">
        <f>$N$11</f>
        <v>12.32</v>
      </c>
    </row>
    <row r="48" spans="2:8" ht="15" customHeight="1" x14ac:dyDescent="0.2">
      <c r="B48" s="109" t="s">
        <v>96</v>
      </c>
      <c r="C48" s="110">
        <f>$I$12</f>
        <v>0.192</v>
      </c>
      <c r="D48" s="110">
        <f>$J$12</f>
        <v>12.233000000000001</v>
      </c>
      <c r="E48" s="111">
        <f>$K$12</f>
        <v>17.61</v>
      </c>
      <c r="F48" s="110">
        <f>$L$12</f>
        <v>0.17499999999999999</v>
      </c>
      <c r="G48" s="110">
        <f>$M$12</f>
        <v>12.875999999999999</v>
      </c>
      <c r="H48" s="112">
        <f>$N$12</f>
        <v>18.739999999999998</v>
      </c>
    </row>
    <row r="49" spans="2:8" ht="15" customHeight="1" x14ac:dyDescent="0.2">
      <c r="B49" s="109" t="s">
        <v>97</v>
      </c>
      <c r="C49" s="110">
        <f>$I$13</f>
        <v>0.85699999999999998</v>
      </c>
      <c r="D49" s="110">
        <f>$J$13</f>
        <v>60.505000000000003</v>
      </c>
      <c r="E49" s="111">
        <f>$K$13</f>
        <v>8.01</v>
      </c>
      <c r="F49" s="110">
        <f>$L$13</f>
        <v>0.82</v>
      </c>
      <c r="G49" s="110">
        <f>$M$13</f>
        <v>69.254000000000005</v>
      </c>
      <c r="H49" s="112">
        <f>$N$13</f>
        <v>8.18</v>
      </c>
    </row>
    <row r="50" spans="2:8" ht="15" customHeight="1" x14ac:dyDescent="0.2">
      <c r="B50" s="109" t="s">
        <v>98</v>
      </c>
      <c r="C50" s="110">
        <f>$I$14</f>
        <v>1.9179999999999999</v>
      </c>
      <c r="D50" s="110">
        <f>$J$14</f>
        <v>44.406999999999996</v>
      </c>
      <c r="E50" s="111">
        <f>$K$14</f>
        <v>9.65</v>
      </c>
      <c r="F50" s="110">
        <f>$L$14</f>
        <v>1.861</v>
      </c>
      <c r="G50" s="110">
        <f>$M$14</f>
        <v>42.908000000000001</v>
      </c>
      <c r="H50" s="112">
        <f>$N$14</f>
        <v>9.7100000000000009</v>
      </c>
    </row>
    <row r="51" spans="2:8" ht="15" customHeight="1" x14ac:dyDescent="0.2">
      <c r="B51" s="109" t="s">
        <v>248</v>
      </c>
      <c r="C51" s="110">
        <f>$I$15</f>
        <v>0.496</v>
      </c>
      <c r="D51" s="110">
        <f>$J$15</f>
        <v>28.475000000000001</v>
      </c>
      <c r="E51" s="111">
        <f>$K$15</f>
        <v>17.82</v>
      </c>
      <c r="F51" s="110">
        <f>$L$15</f>
        <v>0.48199999999999998</v>
      </c>
      <c r="G51" s="110">
        <f>$M$15</f>
        <v>28.481999999999999</v>
      </c>
      <c r="H51" s="112">
        <f>$N$15</f>
        <v>17.36</v>
      </c>
    </row>
    <row r="52" spans="2:8" ht="15" customHeight="1" x14ac:dyDescent="0.2">
      <c r="B52" s="109" t="s">
        <v>100</v>
      </c>
      <c r="C52" s="110">
        <f>$I$16</f>
        <v>6.5000000000000002E-2</v>
      </c>
      <c r="D52" s="110">
        <f>$J$16</f>
        <v>36.185000000000002</v>
      </c>
      <c r="E52" s="111">
        <f>$K$16</f>
        <v>9.2100000000000009</v>
      </c>
      <c r="F52" s="110">
        <f>$L$16</f>
        <v>0.06</v>
      </c>
      <c r="G52" s="110">
        <f>$M$16</f>
        <v>35.348999999999997</v>
      </c>
      <c r="H52" s="112">
        <f>$N$16</f>
        <v>8.8699999999999992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16.29</v>
      </c>
      <c r="E53" s="111">
        <f>$K$17</f>
        <v>12.64</v>
      </c>
      <c r="F53" s="110">
        <f>$L$17</f>
        <v>0</v>
      </c>
      <c r="G53" s="110">
        <f>$M$17</f>
        <v>17.867000000000001</v>
      </c>
      <c r="H53" s="112">
        <f>$N$17</f>
        <v>12.33</v>
      </c>
    </row>
    <row r="54" spans="2:8" ht="15" customHeight="1" x14ac:dyDescent="0.2">
      <c r="B54" s="109" t="s">
        <v>102</v>
      </c>
      <c r="C54" s="110">
        <f>$I$18</f>
        <v>0.09</v>
      </c>
      <c r="D54" s="110">
        <f>$J$18</f>
        <v>8.423</v>
      </c>
      <c r="E54" s="111">
        <f>$K$18</f>
        <v>18.510000000000002</v>
      </c>
      <c r="F54" s="110">
        <f>$L$18</f>
        <v>7.2999999999999995E-2</v>
      </c>
      <c r="G54" s="110">
        <f>$M$18</f>
        <v>7.9820000000000002</v>
      </c>
      <c r="H54" s="112">
        <f>$N$18</f>
        <v>18.25</v>
      </c>
    </row>
    <row r="55" spans="2:8" ht="15" customHeight="1" x14ac:dyDescent="0.2">
      <c r="B55" s="109" t="s">
        <v>103</v>
      </c>
      <c r="C55" s="110">
        <f>$I$19</f>
        <v>0</v>
      </c>
      <c r="D55" s="110">
        <f>$J$19</f>
        <v>16.728999999999999</v>
      </c>
      <c r="E55" s="111">
        <f>$K$19</f>
        <v>17.399999999999999</v>
      </c>
      <c r="F55" s="110">
        <f>$L$19</f>
        <v>0</v>
      </c>
      <c r="G55" s="110">
        <f>$M$19</f>
        <v>17.518000000000001</v>
      </c>
      <c r="H55" s="112">
        <f>$N$19</f>
        <v>16.86</v>
      </c>
    </row>
    <row r="56" spans="2:8" ht="15" customHeight="1" x14ac:dyDescent="0.2">
      <c r="B56" s="113" t="s">
        <v>104</v>
      </c>
      <c r="C56" s="114">
        <f>$I$20</f>
        <v>2.3039999999999998</v>
      </c>
      <c r="D56" s="114">
        <f>$J$20</f>
        <v>65.671000000000006</v>
      </c>
      <c r="E56" s="115">
        <f>$K$20</f>
        <v>11</v>
      </c>
      <c r="F56" s="114">
        <f>$L$20</f>
        <v>2.2679999999999998</v>
      </c>
      <c r="G56" s="114">
        <f>$M$20</f>
        <v>69.783000000000001</v>
      </c>
      <c r="H56" s="116">
        <f>$N$20</f>
        <v>10.91</v>
      </c>
    </row>
    <row r="59" spans="2:8" ht="15" customHeight="1" x14ac:dyDescent="0.2">
      <c r="B59" s="915" t="s">
        <v>77</v>
      </c>
      <c r="C59" s="911" t="s">
        <v>227</v>
      </c>
      <c r="D59" s="911"/>
      <c r="E59" s="911"/>
      <c r="F59" s="911" t="s">
        <v>228</v>
      </c>
      <c r="G59" s="911"/>
      <c r="H59" s="903"/>
    </row>
    <row r="60" spans="2:8" ht="15" customHeight="1" x14ac:dyDescent="0.2">
      <c r="B60" s="916"/>
      <c r="C60" s="322" t="s">
        <v>78</v>
      </c>
      <c r="D60" s="907" t="s">
        <v>79</v>
      </c>
      <c r="E60" s="907"/>
      <c r="F60" s="694" t="s">
        <v>78</v>
      </c>
      <c r="G60" s="907" t="s">
        <v>79</v>
      </c>
      <c r="H60" s="897"/>
    </row>
    <row r="61" spans="2:8" ht="30" customHeight="1" x14ac:dyDescent="0.2">
      <c r="B61" s="916"/>
      <c r="C61" s="908" t="s">
        <v>325</v>
      </c>
      <c r="D61" s="908"/>
      <c r="E61" s="16" t="s">
        <v>82</v>
      </c>
      <c r="F61" s="908" t="s">
        <v>325</v>
      </c>
      <c r="G61" s="908"/>
      <c r="H61" s="17" t="s">
        <v>82</v>
      </c>
    </row>
    <row r="62" spans="2:8" ht="15" customHeight="1" x14ac:dyDescent="0.2">
      <c r="B62" s="143" t="str">
        <f>Index!$B$4</f>
        <v>Solent and South Downs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37.101999999999997</v>
      </c>
      <c r="D63" s="108">
        <f>$P$9</f>
        <v>400.36700000000002</v>
      </c>
      <c r="E63" s="119">
        <f>$Q$9</f>
        <v>3.1</v>
      </c>
      <c r="F63" s="108">
        <f>$R$9</f>
        <v>35.459000000000003</v>
      </c>
      <c r="G63" s="108">
        <f>$S$9</f>
        <v>387.89499999999998</v>
      </c>
      <c r="H63" s="120">
        <f>$T$9</f>
        <v>3.3</v>
      </c>
    </row>
    <row r="64" spans="2:8" ht="15" customHeight="1" x14ac:dyDescent="0.2">
      <c r="B64" s="109" t="s">
        <v>94</v>
      </c>
      <c r="C64" s="110">
        <f>$O$10</f>
        <v>7.742</v>
      </c>
      <c r="D64" s="110">
        <f>$P$10</f>
        <v>59.469000000000001</v>
      </c>
      <c r="E64" s="111">
        <f>$Q$10</f>
        <v>7.77</v>
      </c>
      <c r="F64" s="110">
        <f>$R$10</f>
        <v>7.85</v>
      </c>
      <c r="G64" s="110">
        <f>$S$10</f>
        <v>58.709000000000003</v>
      </c>
      <c r="H64" s="112">
        <f>$T$10</f>
        <v>7.54</v>
      </c>
    </row>
    <row r="65" spans="2:8" ht="15" customHeight="1" x14ac:dyDescent="0.2">
      <c r="B65" s="109" t="s">
        <v>95</v>
      </c>
      <c r="C65" s="110">
        <f>$O$11</f>
        <v>23.728000000000002</v>
      </c>
      <c r="D65" s="110">
        <f>$P$11</f>
        <v>39.378</v>
      </c>
      <c r="E65" s="111">
        <f>$Q$11</f>
        <v>12.24</v>
      </c>
      <c r="F65" s="110">
        <f>$R$11</f>
        <v>21.991</v>
      </c>
      <c r="G65" s="110">
        <f>$S$11</f>
        <v>37.118000000000002</v>
      </c>
      <c r="H65" s="112">
        <f>$T$11</f>
        <v>11.97</v>
      </c>
    </row>
    <row r="66" spans="2:8" ht="15" customHeight="1" x14ac:dyDescent="0.2">
      <c r="B66" s="109" t="s">
        <v>96</v>
      </c>
      <c r="C66" s="110">
        <f>$O$12</f>
        <v>0.16900000000000001</v>
      </c>
      <c r="D66" s="110">
        <f>$P$12</f>
        <v>12.885999999999999</v>
      </c>
      <c r="E66" s="111">
        <f>$Q$12</f>
        <v>18.98</v>
      </c>
      <c r="F66" s="110">
        <f>$R$12</f>
        <v>0.187</v>
      </c>
      <c r="G66" s="110">
        <f>$S$12</f>
        <v>12.24</v>
      </c>
      <c r="H66" s="112">
        <f>$T$12</f>
        <v>19.559999999999999</v>
      </c>
    </row>
    <row r="67" spans="2:8" ht="15" customHeight="1" x14ac:dyDescent="0.2">
      <c r="B67" s="109" t="s">
        <v>97</v>
      </c>
      <c r="C67" s="110">
        <f>$O$13</f>
        <v>0.84099999999999997</v>
      </c>
      <c r="D67" s="110">
        <f>$P$13</f>
        <v>70.350999999999999</v>
      </c>
      <c r="E67" s="111">
        <f>$Q$13</f>
        <v>8.94</v>
      </c>
      <c r="F67" s="110">
        <f>$R$13</f>
        <v>0.88400000000000001</v>
      </c>
      <c r="G67" s="110">
        <f>$S$13</f>
        <v>67.855999999999995</v>
      </c>
      <c r="H67" s="112">
        <f>$T$13</f>
        <v>9.6199999999999992</v>
      </c>
    </row>
    <row r="68" spans="2:8" ht="15" customHeight="1" x14ac:dyDescent="0.2">
      <c r="B68" s="109" t="s">
        <v>98</v>
      </c>
      <c r="C68" s="110">
        <f>$O$14</f>
        <v>1.774</v>
      </c>
      <c r="D68" s="110">
        <f>$P$14</f>
        <v>41.960999999999999</v>
      </c>
      <c r="E68" s="111">
        <f>$Q$14</f>
        <v>10.119999999999999</v>
      </c>
      <c r="F68" s="110">
        <f>$R$14</f>
        <v>1.6459999999999999</v>
      </c>
      <c r="G68" s="110">
        <f>$S$14</f>
        <v>41.405000000000001</v>
      </c>
      <c r="H68" s="112">
        <f>$T$14</f>
        <v>10.85</v>
      </c>
    </row>
    <row r="69" spans="2:8" ht="15" customHeight="1" x14ac:dyDescent="0.2">
      <c r="B69" s="109" t="s">
        <v>248</v>
      </c>
      <c r="C69" s="110">
        <f>$O$15</f>
        <v>0.47599999999999998</v>
      </c>
      <c r="D69" s="110">
        <f>$P$15</f>
        <v>27.885999999999999</v>
      </c>
      <c r="E69" s="111">
        <f>$Q$15</f>
        <v>17.3</v>
      </c>
      <c r="F69" s="110">
        <f>$R$15</f>
        <v>0.47399999999999998</v>
      </c>
      <c r="G69" s="110">
        <f>$S$15</f>
        <v>26.95</v>
      </c>
      <c r="H69" s="112">
        <f>$T$15</f>
        <v>17.3</v>
      </c>
    </row>
    <row r="70" spans="2:8" ht="15" customHeight="1" x14ac:dyDescent="0.2">
      <c r="B70" s="109" t="s">
        <v>100</v>
      </c>
      <c r="C70" s="110">
        <f>$O$16</f>
        <v>5.6000000000000001E-2</v>
      </c>
      <c r="D70" s="110">
        <f>$P$16</f>
        <v>31.547000000000001</v>
      </c>
      <c r="E70" s="111">
        <f>$Q$16</f>
        <v>8.94</v>
      </c>
      <c r="F70" s="110">
        <f>$R$16</f>
        <v>5.5E-2</v>
      </c>
      <c r="G70" s="110">
        <f>$S$16</f>
        <v>27.562000000000001</v>
      </c>
      <c r="H70" s="112">
        <f>$T$16</f>
        <v>9.25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19.248999999999999</v>
      </c>
      <c r="E71" s="111">
        <f>$Q$17</f>
        <v>12.8</v>
      </c>
      <c r="F71" s="110">
        <f>$R$17</f>
        <v>0</v>
      </c>
      <c r="G71" s="110">
        <f>$S$17</f>
        <v>19.414000000000001</v>
      </c>
      <c r="H71" s="112">
        <f>$T$17</f>
        <v>13.01</v>
      </c>
    </row>
    <row r="72" spans="2:8" ht="15" customHeight="1" x14ac:dyDescent="0.2">
      <c r="B72" s="109" t="s">
        <v>102</v>
      </c>
      <c r="C72" s="110">
        <f>$O$18</f>
        <v>6.7000000000000004E-2</v>
      </c>
      <c r="D72" s="110">
        <f>$P$18</f>
        <v>7.11</v>
      </c>
      <c r="E72" s="111">
        <f>$Q$18</f>
        <v>18.670000000000002</v>
      </c>
      <c r="F72" s="110">
        <f>$R$18</f>
        <v>7.2999999999999995E-2</v>
      </c>
      <c r="G72" s="110">
        <f>$S$18</f>
        <v>6.7850000000000001</v>
      </c>
      <c r="H72" s="112">
        <f>$T$18</f>
        <v>21.25</v>
      </c>
    </row>
    <row r="73" spans="2:8" ht="15" customHeight="1" x14ac:dyDescent="0.2">
      <c r="B73" s="109" t="s">
        <v>103</v>
      </c>
      <c r="C73" s="110">
        <f>$O$19</f>
        <v>0</v>
      </c>
      <c r="D73" s="110">
        <f>$P$19</f>
        <v>17.433</v>
      </c>
      <c r="E73" s="111">
        <f>$Q$19</f>
        <v>16.760000000000002</v>
      </c>
      <c r="F73" s="110">
        <f>$R$19</f>
        <v>0</v>
      </c>
      <c r="G73" s="110">
        <f>$S$19</f>
        <v>17.036000000000001</v>
      </c>
      <c r="H73" s="112">
        <f>$T$19</f>
        <v>16.54</v>
      </c>
    </row>
    <row r="74" spans="2:8" ht="15" customHeight="1" x14ac:dyDescent="0.2">
      <c r="B74" s="113" t="s">
        <v>104</v>
      </c>
      <c r="C74" s="114">
        <f>$O$20</f>
        <v>2.2490000000000001</v>
      </c>
      <c r="D74" s="114">
        <f>$P$20</f>
        <v>71.763000000000005</v>
      </c>
      <c r="E74" s="115">
        <f>$Q$20</f>
        <v>10.97</v>
      </c>
      <c r="F74" s="114">
        <f>$R$20</f>
        <v>2.3010000000000002</v>
      </c>
      <c r="G74" s="114">
        <f>$S$20</f>
        <v>71.447000000000003</v>
      </c>
      <c r="H74" s="116">
        <f>$T$20</f>
        <v>11.42</v>
      </c>
    </row>
    <row r="77" spans="2:8" ht="15" customHeight="1" x14ac:dyDescent="0.2">
      <c r="B77" s="915" t="s">
        <v>77</v>
      </c>
      <c r="C77" s="911" t="s">
        <v>332</v>
      </c>
      <c r="D77" s="911"/>
      <c r="E77" s="911"/>
      <c r="F77" s="911" t="s">
        <v>333</v>
      </c>
      <c r="G77" s="911"/>
      <c r="H77" s="903"/>
    </row>
    <row r="78" spans="2:8" ht="15" customHeight="1" x14ac:dyDescent="0.2">
      <c r="B78" s="916"/>
      <c r="C78" s="322" t="s">
        <v>78</v>
      </c>
      <c r="D78" s="907" t="s">
        <v>79</v>
      </c>
      <c r="E78" s="907"/>
      <c r="F78" s="694" t="s">
        <v>78</v>
      </c>
      <c r="G78" s="907" t="s">
        <v>79</v>
      </c>
      <c r="H78" s="897"/>
    </row>
    <row r="79" spans="2:8" ht="30" customHeight="1" x14ac:dyDescent="0.2">
      <c r="B79" s="916"/>
      <c r="C79" s="908" t="s">
        <v>325</v>
      </c>
      <c r="D79" s="908"/>
      <c r="E79" s="16" t="s">
        <v>82</v>
      </c>
      <c r="F79" s="908" t="s">
        <v>325</v>
      </c>
      <c r="G79" s="908"/>
      <c r="H79" s="17" t="s">
        <v>82</v>
      </c>
    </row>
    <row r="80" spans="2:8" ht="15" customHeight="1" x14ac:dyDescent="0.2">
      <c r="B80" s="143" t="str">
        <f>Index!$B$4</f>
        <v>Solent and South Downs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35.738</v>
      </c>
      <c r="D81" s="108">
        <f>$V$9</f>
        <v>363.16500000000002</v>
      </c>
      <c r="E81" s="119">
        <f>$W$9</f>
        <v>3.51</v>
      </c>
      <c r="F81" s="108">
        <f>$X$9</f>
        <v>35.576000000000001</v>
      </c>
      <c r="G81" s="108">
        <f>$Y$9</f>
        <v>336.78199999999998</v>
      </c>
      <c r="H81" s="120">
        <f>$Z$9</f>
        <v>3.66</v>
      </c>
    </row>
    <row r="82" spans="2:8" ht="15" customHeight="1" x14ac:dyDescent="0.2">
      <c r="B82" s="109" t="s">
        <v>94</v>
      </c>
      <c r="C82" s="110">
        <f>$U$10</f>
        <v>8.2639999999999993</v>
      </c>
      <c r="D82" s="110">
        <f>$V$10</f>
        <v>56.47</v>
      </c>
      <c r="E82" s="111">
        <f>$W$10</f>
        <v>7.47</v>
      </c>
      <c r="F82" s="110">
        <f>$X$10</f>
        <v>8.4459999999999997</v>
      </c>
      <c r="G82" s="110">
        <f>$Y$10</f>
        <v>54.03</v>
      </c>
      <c r="H82" s="112">
        <f>$Z$10</f>
        <v>7.46</v>
      </c>
    </row>
    <row r="83" spans="2:8" ht="15" customHeight="1" x14ac:dyDescent="0.2">
      <c r="B83" s="109" t="s">
        <v>95</v>
      </c>
      <c r="C83" s="110">
        <f>$U$11</f>
        <v>21.853999999999999</v>
      </c>
      <c r="D83" s="110">
        <f>$V$11</f>
        <v>33.533000000000001</v>
      </c>
      <c r="E83" s="111">
        <f>$W$11</f>
        <v>12.12</v>
      </c>
      <c r="F83" s="110">
        <f>$X$11</f>
        <v>21.548999999999999</v>
      </c>
      <c r="G83" s="110">
        <f>$Y$11</f>
        <v>34.335000000000001</v>
      </c>
      <c r="H83" s="112">
        <f>$Z$11</f>
        <v>11.8</v>
      </c>
    </row>
    <row r="84" spans="2:8" ht="15" customHeight="1" x14ac:dyDescent="0.2">
      <c r="B84" s="109" t="s">
        <v>96</v>
      </c>
      <c r="C84" s="110">
        <f>$U$12</f>
        <v>0.22500000000000001</v>
      </c>
      <c r="D84" s="110">
        <f>$V$12</f>
        <v>10.933</v>
      </c>
      <c r="E84" s="111">
        <f>$W$12</f>
        <v>19.53</v>
      </c>
      <c r="F84" s="110">
        <f>$X$12</f>
        <v>0.25</v>
      </c>
      <c r="G84" s="110">
        <f>$Y$12</f>
        <v>9.8030000000000008</v>
      </c>
      <c r="H84" s="112">
        <f>$Z$12</f>
        <v>20.010000000000002</v>
      </c>
    </row>
    <row r="85" spans="2:8" ht="15" customHeight="1" x14ac:dyDescent="0.2">
      <c r="B85" s="109" t="s">
        <v>97</v>
      </c>
      <c r="C85" s="110">
        <f>$U$13</f>
        <v>0.92400000000000004</v>
      </c>
      <c r="D85" s="110">
        <f>$V$13</f>
        <v>62.149000000000001</v>
      </c>
      <c r="E85" s="111">
        <f>$W$13</f>
        <v>10.18</v>
      </c>
      <c r="F85" s="110">
        <f>$X$13</f>
        <v>0.96299999999999997</v>
      </c>
      <c r="G85" s="110">
        <f>$Y$13</f>
        <v>55.915999999999997</v>
      </c>
      <c r="H85" s="112">
        <f>$Z$13</f>
        <v>10.71</v>
      </c>
    </row>
    <row r="86" spans="2:8" ht="15" customHeight="1" x14ac:dyDescent="0.2">
      <c r="B86" s="109" t="s">
        <v>98</v>
      </c>
      <c r="C86" s="110">
        <f>$U$14</f>
        <v>1.5629999999999999</v>
      </c>
      <c r="D86" s="110">
        <f>$V$14</f>
        <v>39.567</v>
      </c>
      <c r="E86" s="111">
        <f>$W$14</f>
        <v>11.71</v>
      </c>
      <c r="F86" s="110">
        <f>$X$14</f>
        <v>1.5049999999999999</v>
      </c>
      <c r="G86" s="110">
        <f>$Y$14</f>
        <v>35.825000000000003</v>
      </c>
      <c r="H86" s="112">
        <f>$Z$14</f>
        <v>12.14</v>
      </c>
    </row>
    <row r="87" spans="2:8" ht="15" customHeight="1" x14ac:dyDescent="0.2">
      <c r="B87" s="109" t="s">
        <v>248</v>
      </c>
      <c r="C87" s="110">
        <f>$U$15</f>
        <v>0.48399999999999999</v>
      </c>
      <c r="D87" s="110">
        <f>$V$15</f>
        <v>25.292999999999999</v>
      </c>
      <c r="E87" s="111">
        <f>$W$15</f>
        <v>17.420000000000002</v>
      </c>
      <c r="F87" s="110">
        <f>$X$15</f>
        <v>0.49099999999999999</v>
      </c>
      <c r="G87" s="110">
        <f>$Y$15</f>
        <v>22.715</v>
      </c>
      <c r="H87" s="112">
        <f>$Z$15</f>
        <v>17.88</v>
      </c>
    </row>
    <row r="88" spans="2:8" ht="15" customHeight="1" x14ac:dyDescent="0.2">
      <c r="B88" s="109" t="s">
        <v>100</v>
      </c>
      <c r="C88" s="110">
        <f>$U$16</f>
        <v>4.9000000000000002E-2</v>
      </c>
      <c r="D88" s="110">
        <f>$V$16</f>
        <v>23.428999999999998</v>
      </c>
      <c r="E88" s="111">
        <f>$W$16</f>
        <v>10.57</v>
      </c>
      <c r="F88" s="110">
        <f>$X$16</f>
        <v>3.9E-2</v>
      </c>
      <c r="G88" s="110">
        <f>$Y$16</f>
        <v>19.806000000000001</v>
      </c>
      <c r="H88" s="112">
        <f>$Z$16</f>
        <v>11.5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18.98</v>
      </c>
      <c r="E89" s="111">
        <f>$W$17</f>
        <v>13.08</v>
      </c>
      <c r="F89" s="110">
        <f>$X$17</f>
        <v>0</v>
      </c>
      <c r="G89" s="110">
        <f>$Y$17</f>
        <v>18.283999999999999</v>
      </c>
      <c r="H89" s="112">
        <f>$Z$17</f>
        <v>13.18</v>
      </c>
    </row>
    <row r="90" spans="2:8" ht="15" customHeight="1" x14ac:dyDescent="0.2">
      <c r="B90" s="109" t="s">
        <v>102</v>
      </c>
      <c r="C90" s="110">
        <f>$U$18</f>
        <v>7.0999999999999994E-2</v>
      </c>
      <c r="D90" s="110">
        <f>$V$18</f>
        <v>6.4109999999999996</v>
      </c>
      <c r="E90" s="111">
        <f>$W$18</f>
        <v>22.93</v>
      </c>
      <c r="F90" s="110">
        <f>$X$18</f>
        <v>7.2999999999999995E-2</v>
      </c>
      <c r="G90" s="110">
        <f>$Y$18</f>
        <v>5.6890000000000001</v>
      </c>
      <c r="H90" s="112">
        <f>$Z$18</f>
        <v>24.39</v>
      </c>
    </row>
    <row r="91" spans="2:8" ht="15" customHeight="1" x14ac:dyDescent="0.2">
      <c r="B91" s="109" t="s">
        <v>103</v>
      </c>
      <c r="C91" s="110">
        <f>$U$19</f>
        <v>0</v>
      </c>
      <c r="D91" s="110">
        <f>$V$19</f>
        <v>16.321000000000002</v>
      </c>
      <c r="E91" s="111">
        <f>$W$19</f>
        <v>16.489999999999998</v>
      </c>
      <c r="F91" s="110">
        <f>$X$19</f>
        <v>0</v>
      </c>
      <c r="G91" s="110">
        <f>$Y$19</f>
        <v>15.365</v>
      </c>
      <c r="H91" s="112">
        <f>$Z$19</f>
        <v>16.52</v>
      </c>
    </row>
    <row r="92" spans="2:8" ht="15" customHeight="1" x14ac:dyDescent="0.2">
      <c r="B92" s="113" t="s">
        <v>104</v>
      </c>
      <c r="C92" s="114">
        <f>$U$20</f>
        <v>2.3029999999999999</v>
      </c>
      <c r="D92" s="114">
        <f>$V$20</f>
        <v>68.754999999999995</v>
      </c>
      <c r="E92" s="115">
        <f>$W$20</f>
        <v>11.77</v>
      </c>
      <c r="F92" s="114">
        <f>$X$20</f>
        <v>2.2599999999999998</v>
      </c>
      <c r="G92" s="114">
        <f>$Y$20</f>
        <v>63.933</v>
      </c>
      <c r="H92" s="116">
        <f>$Z$20</f>
        <v>12.09</v>
      </c>
    </row>
    <row r="95" spans="2:8" ht="15" customHeight="1" x14ac:dyDescent="0.2">
      <c r="B95" s="915" t="s">
        <v>77</v>
      </c>
      <c r="C95" s="911" t="s">
        <v>231</v>
      </c>
      <c r="D95" s="911"/>
      <c r="E95" s="911"/>
      <c r="F95" s="911" t="s">
        <v>232</v>
      </c>
      <c r="G95" s="911"/>
      <c r="H95" s="903"/>
    </row>
    <row r="96" spans="2:8" ht="15" customHeight="1" x14ac:dyDescent="0.2">
      <c r="B96" s="916"/>
      <c r="C96" s="322" t="s">
        <v>78</v>
      </c>
      <c r="D96" s="907" t="s">
        <v>79</v>
      </c>
      <c r="E96" s="907"/>
      <c r="F96" s="694" t="s">
        <v>78</v>
      </c>
      <c r="G96" s="907" t="s">
        <v>79</v>
      </c>
      <c r="H96" s="897"/>
    </row>
    <row r="97" spans="2:8" ht="30" customHeight="1" x14ac:dyDescent="0.2">
      <c r="B97" s="916"/>
      <c r="C97" s="908" t="s">
        <v>325</v>
      </c>
      <c r="D97" s="908"/>
      <c r="E97" s="16" t="s">
        <v>82</v>
      </c>
      <c r="F97" s="908" t="s">
        <v>325</v>
      </c>
      <c r="G97" s="908"/>
      <c r="H97" s="17" t="s">
        <v>82</v>
      </c>
    </row>
    <row r="98" spans="2:8" ht="15" customHeight="1" x14ac:dyDescent="0.2">
      <c r="B98" s="143" t="str">
        <f>Index!$B$4</f>
        <v>Solent and South Downs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35.781999999999996</v>
      </c>
      <c r="D99" s="108">
        <f>$AB$9</f>
        <v>310.98</v>
      </c>
      <c r="E99" s="119">
        <f>$AC$9</f>
        <v>3.71</v>
      </c>
      <c r="F99" s="108">
        <f>$AD$9</f>
        <v>35.777000000000001</v>
      </c>
      <c r="G99" s="108">
        <f>$AE$9</f>
        <v>279.08999999999997</v>
      </c>
      <c r="H99" s="120">
        <f>$AF$9</f>
        <v>3.7</v>
      </c>
    </row>
    <row r="100" spans="2:8" ht="15" customHeight="1" x14ac:dyDescent="0.2">
      <c r="B100" s="109" t="s">
        <v>94</v>
      </c>
      <c r="C100" s="110">
        <f>$AA$10</f>
        <v>8.68</v>
      </c>
      <c r="D100" s="110">
        <f>$AB$10</f>
        <v>51.276000000000003</v>
      </c>
      <c r="E100" s="111">
        <f>$AC$10</f>
        <v>7.43</v>
      </c>
      <c r="F100" s="110">
        <f>$AD$10</f>
        <v>9.0090000000000003</v>
      </c>
      <c r="G100" s="110">
        <f>$AE$10</f>
        <v>48.744999999999997</v>
      </c>
      <c r="H100" s="112">
        <f>$AF$10</f>
        <v>7.45</v>
      </c>
    </row>
    <row r="101" spans="2:8" ht="15" customHeight="1" x14ac:dyDescent="0.2">
      <c r="B101" s="109" t="s">
        <v>95</v>
      </c>
      <c r="C101" s="110">
        <f>$AA$11</f>
        <v>21.649000000000001</v>
      </c>
      <c r="D101" s="110">
        <f>$AB$11</f>
        <v>34.987000000000002</v>
      </c>
      <c r="E101" s="111">
        <f>$AC$11</f>
        <v>11.46</v>
      </c>
      <c r="F101" s="110">
        <f>$AD$11</f>
        <v>21.673999999999999</v>
      </c>
      <c r="G101" s="110">
        <f>$AE$11</f>
        <v>34.051000000000002</v>
      </c>
      <c r="H101" s="112">
        <f>$AF$11</f>
        <v>11.74</v>
      </c>
    </row>
    <row r="102" spans="2:8" ht="15" customHeight="1" x14ac:dyDescent="0.2">
      <c r="B102" s="109" t="s">
        <v>96</v>
      </c>
      <c r="C102" s="110">
        <f>$AA$12</f>
        <v>0.25900000000000001</v>
      </c>
      <c r="D102" s="110">
        <f>$AB$12</f>
        <v>8.2579999999999991</v>
      </c>
      <c r="E102" s="111">
        <f>$AC$12</f>
        <v>20.37</v>
      </c>
      <c r="F102" s="110">
        <f>$AD$12</f>
        <v>0.26200000000000001</v>
      </c>
      <c r="G102" s="110">
        <f>$AE$12</f>
        <v>6.9059999999999997</v>
      </c>
      <c r="H102" s="112">
        <f>$AF$12</f>
        <v>19.59</v>
      </c>
    </row>
    <row r="103" spans="2:8" ht="15" customHeight="1" x14ac:dyDescent="0.2">
      <c r="B103" s="109" t="s">
        <v>97</v>
      </c>
      <c r="C103" s="110">
        <f>$AA$13</f>
        <v>0.91700000000000004</v>
      </c>
      <c r="D103" s="110">
        <f>$AB$13</f>
        <v>47.936999999999998</v>
      </c>
      <c r="E103" s="111">
        <f>$AC$13</f>
        <v>11.08</v>
      </c>
      <c r="F103" s="110">
        <f>$AD$13</f>
        <v>0.83699999999999997</v>
      </c>
      <c r="G103" s="110">
        <f>$AE$13</f>
        <v>36.006</v>
      </c>
      <c r="H103" s="112">
        <f>$AF$13</f>
        <v>10.119999999999999</v>
      </c>
    </row>
    <row r="104" spans="2:8" ht="15" customHeight="1" x14ac:dyDescent="0.2">
      <c r="B104" s="109" t="s">
        <v>98</v>
      </c>
      <c r="C104" s="110">
        <f>$AA$14</f>
        <v>1.4350000000000001</v>
      </c>
      <c r="D104" s="110">
        <f>$AB$14</f>
        <v>32.433</v>
      </c>
      <c r="E104" s="111">
        <f>$AC$14</f>
        <v>12.07</v>
      </c>
      <c r="F104" s="110">
        <f>$AD$14</f>
        <v>1.3160000000000001</v>
      </c>
      <c r="G104" s="110">
        <f>$AE$14</f>
        <v>26.710999999999999</v>
      </c>
      <c r="H104" s="112">
        <f>$AF$14</f>
        <v>11.25</v>
      </c>
    </row>
    <row r="105" spans="2:8" ht="15" customHeight="1" x14ac:dyDescent="0.2">
      <c r="B105" s="109" t="s">
        <v>248</v>
      </c>
      <c r="C105" s="110">
        <f>$AA$15</f>
        <v>0.51</v>
      </c>
      <c r="D105" s="110">
        <f>$AB$15</f>
        <v>21.238</v>
      </c>
      <c r="E105" s="111">
        <f>$AC$15</f>
        <v>17.940000000000001</v>
      </c>
      <c r="F105" s="110">
        <f>$AD$15</f>
        <v>0.49099999999999999</v>
      </c>
      <c r="G105" s="110">
        <f>$AE$15</f>
        <v>19.664999999999999</v>
      </c>
      <c r="H105" s="112">
        <f>$AF$15</f>
        <v>17.920000000000002</v>
      </c>
    </row>
    <row r="106" spans="2:8" ht="15" customHeight="1" x14ac:dyDescent="0.2">
      <c r="B106" s="109" t="s">
        <v>100</v>
      </c>
      <c r="C106" s="110">
        <f>$AA$16</f>
        <v>3.3000000000000002E-2</v>
      </c>
      <c r="D106" s="110">
        <f>$AB$16</f>
        <v>17.32</v>
      </c>
      <c r="E106" s="111">
        <f>$AC$16</f>
        <v>12.08</v>
      </c>
      <c r="F106" s="110">
        <f>$AD$16</f>
        <v>2.8000000000000001E-2</v>
      </c>
      <c r="G106" s="110">
        <f>$AE$16</f>
        <v>15.916</v>
      </c>
      <c r="H106" s="112">
        <f>$AF$16</f>
        <v>12.61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17.596</v>
      </c>
      <c r="E107" s="111">
        <f>$AC$17</f>
        <v>13.33</v>
      </c>
      <c r="F107" s="110">
        <f>$AD$17</f>
        <v>0</v>
      </c>
      <c r="G107" s="110">
        <f>$AE$17</f>
        <v>16.811</v>
      </c>
      <c r="H107" s="112">
        <f>$AF$17</f>
        <v>13.44</v>
      </c>
    </row>
    <row r="108" spans="2:8" ht="15" customHeight="1" x14ac:dyDescent="0.2">
      <c r="B108" s="109" t="s">
        <v>102</v>
      </c>
      <c r="C108" s="110">
        <f>$AA$18</f>
        <v>6.8000000000000005E-2</v>
      </c>
      <c r="D108" s="110">
        <f>$AB$18</f>
        <v>5.2380000000000004</v>
      </c>
      <c r="E108" s="111">
        <f>$AC$18</f>
        <v>26.33</v>
      </c>
      <c r="F108" s="110">
        <f>$AD$18</f>
        <v>6.2E-2</v>
      </c>
      <c r="G108" s="110">
        <f>$AE$18</f>
        <v>4.5549999999999997</v>
      </c>
      <c r="H108" s="112">
        <f>$AF$18</f>
        <v>27.04</v>
      </c>
    </row>
    <row r="109" spans="2:8" ht="15" customHeight="1" x14ac:dyDescent="0.2">
      <c r="B109" s="109" t="s">
        <v>103</v>
      </c>
      <c r="C109" s="110">
        <f>$AA$19</f>
        <v>0</v>
      </c>
      <c r="D109" s="110">
        <f>$AB$19</f>
        <v>14.287000000000001</v>
      </c>
      <c r="E109" s="111">
        <f>$AC$19</f>
        <v>16.440000000000001</v>
      </c>
      <c r="F109" s="110">
        <f>$AD$19</f>
        <v>0</v>
      </c>
      <c r="G109" s="110">
        <f>$AE$19</f>
        <v>13.451000000000001</v>
      </c>
      <c r="H109" s="112">
        <f>$AF$19</f>
        <v>16.07</v>
      </c>
    </row>
    <row r="110" spans="2:8" ht="15" customHeight="1" x14ac:dyDescent="0.2">
      <c r="B110" s="113" t="s">
        <v>104</v>
      </c>
      <c r="C110" s="114">
        <f>$AA$20</f>
        <v>2.23</v>
      </c>
      <c r="D110" s="114">
        <f>$AB$20</f>
        <v>59.460999999999999</v>
      </c>
      <c r="E110" s="115">
        <f>$AC$20</f>
        <v>12.24</v>
      </c>
      <c r="F110" s="114">
        <f>$AD$20</f>
        <v>2.097</v>
      </c>
      <c r="G110" s="114">
        <f>$AE$20</f>
        <v>55.540999999999997</v>
      </c>
      <c r="H110" s="116">
        <f>$AF$20</f>
        <v>12.27</v>
      </c>
    </row>
    <row r="113" spans="2:5" ht="15" customHeight="1" x14ac:dyDescent="0.2">
      <c r="B113" s="915" t="s">
        <v>77</v>
      </c>
      <c r="C113" s="911" t="s">
        <v>233</v>
      </c>
      <c r="D113" s="911"/>
      <c r="E113" s="903"/>
    </row>
    <row r="114" spans="2:5" ht="15" customHeight="1" x14ac:dyDescent="0.2">
      <c r="B114" s="916"/>
      <c r="C114" s="322" t="s">
        <v>78</v>
      </c>
      <c r="D114" s="907" t="s">
        <v>79</v>
      </c>
      <c r="E114" s="897"/>
    </row>
    <row r="115" spans="2:5" ht="30" customHeight="1" x14ac:dyDescent="0.2">
      <c r="B115" s="916"/>
      <c r="C115" s="908" t="s">
        <v>325</v>
      </c>
      <c r="D115" s="908"/>
      <c r="E115" s="17" t="s">
        <v>82</v>
      </c>
    </row>
    <row r="116" spans="2:5" ht="15" customHeight="1" x14ac:dyDescent="0.2">
      <c r="B116" s="143" t="str">
        <f>Index!$B$4</f>
        <v>Solent and South Downs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36.137</v>
      </c>
      <c r="D117" s="108">
        <f>$AH$9</f>
        <v>257.79000000000002</v>
      </c>
      <c r="E117" s="120">
        <f>$AI$9</f>
        <v>3.71</v>
      </c>
    </row>
    <row r="118" spans="2:5" ht="15" customHeight="1" x14ac:dyDescent="0.2">
      <c r="B118" s="109" t="s">
        <v>94</v>
      </c>
      <c r="C118" s="110">
        <f>$AG$10</f>
        <v>9.0139999999999993</v>
      </c>
      <c r="D118" s="110">
        <f>$AH$10</f>
        <v>46.314999999999998</v>
      </c>
      <c r="E118" s="112">
        <f>$AI$10</f>
        <v>7.58</v>
      </c>
    </row>
    <row r="119" spans="2:5" ht="15" customHeight="1" x14ac:dyDescent="0.2">
      <c r="B119" s="109" t="s">
        <v>95</v>
      </c>
      <c r="C119" s="110">
        <f>$AG$11</f>
        <v>22.4</v>
      </c>
      <c r="D119" s="110">
        <f>$AH$11</f>
        <v>35.262</v>
      </c>
      <c r="E119" s="112">
        <f>$AI$11</f>
        <v>12.25</v>
      </c>
    </row>
    <row r="120" spans="2:5" ht="15" customHeight="1" x14ac:dyDescent="0.2">
      <c r="B120" s="109" t="s">
        <v>96</v>
      </c>
      <c r="C120" s="110">
        <f>$AG$12</f>
        <v>0.25700000000000001</v>
      </c>
      <c r="D120" s="110">
        <f>$AH$12</f>
        <v>5.5650000000000004</v>
      </c>
      <c r="E120" s="112">
        <f>$AI$12</f>
        <v>18.57</v>
      </c>
    </row>
    <row r="121" spans="2:5" ht="15" customHeight="1" x14ac:dyDescent="0.2">
      <c r="B121" s="109" t="s">
        <v>97</v>
      </c>
      <c r="C121" s="110">
        <f>$AG$13</f>
        <v>0.72199999999999998</v>
      </c>
      <c r="D121" s="110">
        <f>$AH$13</f>
        <v>28.433</v>
      </c>
      <c r="E121" s="112">
        <f>$AI$13</f>
        <v>8.7799999999999994</v>
      </c>
    </row>
    <row r="122" spans="2:5" ht="15" customHeight="1" x14ac:dyDescent="0.2">
      <c r="B122" s="109" t="s">
        <v>98</v>
      </c>
      <c r="C122" s="110">
        <f>$AG$14</f>
        <v>1.2430000000000001</v>
      </c>
      <c r="D122" s="110">
        <f>$AH$14</f>
        <v>23.442</v>
      </c>
      <c r="E122" s="112">
        <f>$AI$14</f>
        <v>10.87</v>
      </c>
    </row>
    <row r="123" spans="2:5" ht="15" customHeight="1" x14ac:dyDescent="0.2">
      <c r="B123" s="109" t="s">
        <v>248</v>
      </c>
      <c r="C123" s="110">
        <f>$AG$15</f>
        <v>0.49399999999999999</v>
      </c>
      <c r="D123" s="110">
        <f>$AH$15</f>
        <v>18.379000000000001</v>
      </c>
      <c r="E123" s="112">
        <f>$AI$15</f>
        <v>18.02</v>
      </c>
    </row>
    <row r="124" spans="2:5" ht="15" customHeight="1" x14ac:dyDescent="0.2">
      <c r="B124" s="109" t="s">
        <v>100</v>
      </c>
      <c r="C124" s="110">
        <f>$AG$16</f>
        <v>2.5000000000000001E-2</v>
      </c>
      <c r="D124" s="110">
        <f>$AH$16</f>
        <v>15.455</v>
      </c>
      <c r="E124" s="112">
        <f>$AI$16</f>
        <v>12.25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15.912000000000001</v>
      </c>
      <c r="E125" s="112">
        <f>$AI$17</f>
        <v>13.54</v>
      </c>
    </row>
    <row r="126" spans="2:5" ht="15" customHeight="1" x14ac:dyDescent="0.2">
      <c r="B126" s="109" t="s">
        <v>102</v>
      </c>
      <c r="C126" s="110">
        <f>$AG$18</f>
        <v>6.3E-2</v>
      </c>
      <c r="D126" s="110">
        <f>$AH$18</f>
        <v>3.782</v>
      </c>
      <c r="E126" s="112">
        <f>$AI$18</f>
        <v>26.53</v>
      </c>
    </row>
    <row r="127" spans="2:5" ht="15" customHeight="1" x14ac:dyDescent="0.2">
      <c r="B127" s="109" t="s">
        <v>103</v>
      </c>
      <c r="C127" s="110">
        <f>$AG$19</f>
        <v>0</v>
      </c>
      <c r="D127" s="110">
        <f>$AH$19</f>
        <v>12.667</v>
      </c>
      <c r="E127" s="112">
        <f>$AI$19</f>
        <v>15.91</v>
      </c>
    </row>
    <row r="128" spans="2:5" ht="15" customHeight="1" x14ac:dyDescent="0.2">
      <c r="B128" s="113" t="s">
        <v>104</v>
      </c>
      <c r="C128" s="114">
        <f>$AG$20</f>
        <v>1.919</v>
      </c>
      <c r="D128" s="114">
        <f>$AH$20</f>
        <v>52.045999999999999</v>
      </c>
      <c r="E128" s="116">
        <f>$AI$20</f>
        <v>12.34</v>
      </c>
    </row>
  </sheetData>
  <mergeCells count="73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236</v>
      </c>
      <c r="C3" t="s">
        <v>397</v>
      </c>
    </row>
    <row r="5" spans="2:6" ht="15" customHeight="1" x14ac:dyDescent="0.2">
      <c r="B5" s="917" t="s">
        <v>267</v>
      </c>
      <c r="C5" s="88" t="s">
        <v>78</v>
      </c>
      <c r="D5" s="919" t="s">
        <v>79</v>
      </c>
      <c r="E5" s="919"/>
      <c r="F5" s="89" t="s">
        <v>80</v>
      </c>
    </row>
    <row r="6" spans="2:6" ht="30" customHeight="1" x14ac:dyDescent="0.2">
      <c r="B6" s="918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Solent and South Downs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12 data'!$C$13</f>
        <v>1.9129999999999998E-2</v>
      </c>
      <c r="D8" s="650">
        <f>'Section 12 data'!$D$13</f>
        <v>2.15909</v>
      </c>
      <c r="E8" s="202">
        <f>'Section 12 data'!$E$13</f>
        <v>15.58</v>
      </c>
      <c r="F8" s="651">
        <f>SUM(C8,D8)</f>
        <v>2.17822</v>
      </c>
    </row>
    <row r="9" spans="2:6" ht="15" customHeight="1" x14ac:dyDescent="0.2">
      <c r="B9" s="100" t="s">
        <v>335</v>
      </c>
      <c r="C9" s="649">
        <f>'Section 12 data'!$C$14</f>
        <v>2.2539999999999998E-2</v>
      </c>
      <c r="D9" s="650">
        <f>'Section 12 data'!$D$14</f>
        <v>1.1100300000000001</v>
      </c>
      <c r="E9" s="202">
        <f>'Section 12 data'!$E$14</f>
        <v>18.7</v>
      </c>
      <c r="F9" s="651">
        <f t="shared" ref="F9:F15" si="0">SUM(C9,D9)</f>
        <v>1.1325700000000001</v>
      </c>
    </row>
    <row r="10" spans="2:6" ht="15" customHeight="1" x14ac:dyDescent="0.2">
      <c r="B10" s="99" t="s">
        <v>336</v>
      </c>
      <c r="C10" s="649">
        <f>'Section 12 data'!$C$15</f>
        <v>4.0480000000000002E-2</v>
      </c>
      <c r="D10" s="650">
        <f>'Section 12 data'!$D$15</f>
        <v>2.0263100000000001</v>
      </c>
      <c r="E10" s="202">
        <f>'Section 12 data'!$E$15</f>
        <v>14.123178508072492</v>
      </c>
      <c r="F10" s="651">
        <f t="shared" si="0"/>
        <v>2.0667900000000001</v>
      </c>
    </row>
    <row r="11" spans="2:6" ht="15" customHeight="1" x14ac:dyDescent="0.2">
      <c r="B11" s="99" t="s">
        <v>337</v>
      </c>
      <c r="C11" s="649">
        <f>'Section 12 data'!$C$16</f>
        <v>0.10218000000000001</v>
      </c>
      <c r="D11" s="650">
        <f>'Section 12 data'!$D$16</f>
        <v>2.3323100000000001</v>
      </c>
      <c r="E11" s="202">
        <f>'Section 12 data'!$E$16</f>
        <v>14.341591391783727</v>
      </c>
      <c r="F11" s="651">
        <f t="shared" si="0"/>
        <v>2.4344900000000003</v>
      </c>
    </row>
    <row r="12" spans="2:6" ht="15" customHeight="1" x14ac:dyDescent="0.2">
      <c r="B12" s="99" t="s">
        <v>338</v>
      </c>
      <c r="C12" s="649">
        <f>'Section 12 data'!$C$17</f>
        <v>8.931E-2</v>
      </c>
      <c r="D12" s="650">
        <f>'Section 12 data'!$D$17</f>
        <v>2.0418599999999998</v>
      </c>
      <c r="E12" s="202">
        <f>'Section 12 data'!$E$17</f>
        <v>19.3</v>
      </c>
      <c r="F12" s="651">
        <f t="shared" si="0"/>
        <v>2.13117</v>
      </c>
    </row>
    <row r="13" spans="2:6" ht="15" customHeight="1" x14ac:dyDescent="0.2">
      <c r="B13" s="99" t="s">
        <v>339</v>
      </c>
      <c r="C13" s="649">
        <f>'Section 12 data'!$C$18</f>
        <v>3.9130000000000005E-2</v>
      </c>
      <c r="D13" s="650">
        <f>'Section 12 data'!$D$18</f>
        <v>1.90741</v>
      </c>
      <c r="E13" s="202">
        <f>'Section 12 data'!$E$18</f>
        <v>16.489999999999998</v>
      </c>
      <c r="F13" s="651">
        <f t="shared" si="0"/>
        <v>1.9465400000000002</v>
      </c>
    </row>
    <row r="14" spans="2:6" ht="15" customHeight="1" x14ac:dyDescent="0.2">
      <c r="B14" s="99" t="s">
        <v>268</v>
      </c>
      <c r="C14" s="649">
        <f>'Section 12 data'!$C$19</f>
        <v>2.4590000000000001E-2</v>
      </c>
      <c r="D14" s="650">
        <f>'Section 12 data'!$D$19</f>
        <v>0.16714999999999999</v>
      </c>
      <c r="E14" s="202">
        <f>'Section 12 data'!$E$19</f>
        <v>38.03979940511357</v>
      </c>
      <c r="F14" s="651">
        <f t="shared" si="0"/>
        <v>0.19173999999999999</v>
      </c>
    </row>
    <row r="15" spans="2:6" ht="15" customHeight="1" x14ac:dyDescent="0.2">
      <c r="B15" s="101" t="s">
        <v>80</v>
      </c>
      <c r="C15" s="102">
        <f>'Section 12 data'!$C$8</f>
        <v>0.33735999999999999</v>
      </c>
      <c r="D15" s="102">
        <f>'Section 12 data'!$D$8</f>
        <v>11.74414</v>
      </c>
      <c r="E15" s="318">
        <f>'Section 12 data'!$E$8</f>
        <v>6.98</v>
      </c>
      <c r="F15" s="102">
        <f t="shared" si="0"/>
        <v>12.0815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5"/>
      <c r="B3" s="796" t="s">
        <v>482</v>
      </c>
      <c r="C3" s="797"/>
      <c r="D3" s="797"/>
      <c r="E3" s="797"/>
      <c r="F3" s="798"/>
      <c r="H3" s="796" t="s">
        <v>482</v>
      </c>
      <c r="I3" s="799"/>
      <c r="J3" s="799"/>
      <c r="K3" s="799"/>
      <c r="L3" s="799"/>
      <c r="M3" s="799"/>
      <c r="N3" s="800"/>
      <c r="P3" s="796" t="s">
        <v>482</v>
      </c>
      <c r="Q3" s="797"/>
      <c r="R3" s="797"/>
      <c r="S3" s="797"/>
      <c r="T3" s="798"/>
    </row>
    <row r="4" spans="1:20" ht="13.5" thickBot="1" x14ac:dyDescent="0.25">
      <c r="A4" s="275"/>
      <c r="B4" s="283" t="s">
        <v>78</v>
      </c>
      <c r="C4" s="284" t="s">
        <v>379</v>
      </c>
      <c r="D4" s="284" t="s">
        <v>481</v>
      </c>
      <c r="E4" s="287" t="s">
        <v>479</v>
      </c>
      <c r="F4" s="285" t="s">
        <v>378</v>
      </c>
      <c r="H4" s="286" t="s">
        <v>308</v>
      </c>
      <c r="I4" s="287" t="s">
        <v>379</v>
      </c>
      <c r="J4" s="284" t="s">
        <v>481</v>
      </c>
      <c r="K4" s="287" t="s">
        <v>82</v>
      </c>
      <c r="L4" s="287" t="s">
        <v>309</v>
      </c>
      <c r="M4" s="287" t="s">
        <v>479</v>
      </c>
      <c r="N4" s="288" t="s">
        <v>378</v>
      </c>
      <c r="P4" s="283" t="s">
        <v>486</v>
      </c>
      <c r="Q4" s="284" t="s">
        <v>379</v>
      </c>
      <c r="R4" s="284" t="s">
        <v>481</v>
      </c>
      <c r="S4" s="287" t="s">
        <v>479</v>
      </c>
      <c r="T4" s="285" t="s">
        <v>378</v>
      </c>
    </row>
    <row r="5" spans="1:20" x14ac:dyDescent="0.2">
      <c r="A5" s="275"/>
      <c r="B5" s="301" t="s">
        <v>92</v>
      </c>
      <c r="C5" s="302">
        <v>2013</v>
      </c>
      <c r="D5" s="291">
        <v>2183.2530000000002</v>
      </c>
      <c r="E5" s="331"/>
      <c r="F5" s="339"/>
      <c r="G5" s="323"/>
      <c r="H5" s="334" t="s">
        <v>92</v>
      </c>
      <c r="I5" s="302">
        <v>2013</v>
      </c>
      <c r="J5" s="278">
        <v>4593.7299999999996</v>
      </c>
      <c r="K5" s="278">
        <v>6.56</v>
      </c>
      <c r="L5" s="291">
        <f t="shared" ref="L5:L15" si="0">(K5*J5)/100</f>
        <v>301.34868799999998</v>
      </c>
      <c r="M5" s="331"/>
      <c r="N5" s="339"/>
      <c r="O5" s="323"/>
      <c r="P5" s="334" t="s">
        <v>92</v>
      </c>
      <c r="Q5" s="302">
        <v>2013</v>
      </c>
      <c r="R5" s="291">
        <f>D5+J5</f>
        <v>6776.9830000000002</v>
      </c>
      <c r="S5" s="331"/>
      <c r="T5" s="339"/>
    </row>
    <row r="6" spans="1:20" x14ac:dyDescent="0.2">
      <c r="A6" s="275"/>
      <c r="B6" s="289"/>
      <c r="C6" s="290">
        <v>2017</v>
      </c>
      <c r="D6" s="281">
        <v>2328.0839999999998</v>
      </c>
      <c r="E6" s="332"/>
      <c r="F6" s="340"/>
      <c r="G6" s="323"/>
      <c r="H6" s="335"/>
      <c r="I6" s="290">
        <v>2017</v>
      </c>
      <c r="J6" s="279">
        <v>4376.1589999999997</v>
      </c>
      <c r="K6" s="279">
        <v>6.43</v>
      </c>
      <c r="L6" s="281">
        <f t="shared" si="0"/>
        <v>281.38702369999993</v>
      </c>
      <c r="M6" s="332"/>
      <c r="N6" s="340"/>
      <c r="O6" s="323"/>
      <c r="P6" s="335"/>
      <c r="Q6" s="290">
        <v>2017</v>
      </c>
      <c r="R6" s="281">
        <f t="shared" ref="R6:R15" si="1">D6+J6</f>
        <v>6704.2429999999995</v>
      </c>
      <c r="S6" s="332"/>
      <c r="T6" s="340"/>
    </row>
    <row r="7" spans="1:20" x14ac:dyDescent="0.2">
      <c r="A7" s="275"/>
      <c r="B7" s="289"/>
      <c r="C7" s="290">
        <v>2022</v>
      </c>
      <c r="D7" s="281">
        <v>2417.335</v>
      </c>
      <c r="E7" s="332"/>
      <c r="F7" s="340"/>
      <c r="G7" s="323"/>
      <c r="H7" s="335"/>
      <c r="I7" s="290">
        <v>2022</v>
      </c>
      <c r="J7" s="279">
        <v>3912.36</v>
      </c>
      <c r="K7" s="279">
        <v>7.17</v>
      </c>
      <c r="L7" s="281">
        <f t="shared" si="0"/>
        <v>280.516212</v>
      </c>
      <c r="M7" s="332"/>
      <c r="N7" s="340"/>
      <c r="O7" s="323"/>
      <c r="P7" s="335"/>
      <c r="Q7" s="290">
        <v>2022</v>
      </c>
      <c r="R7" s="281">
        <f t="shared" si="1"/>
        <v>6329.6949999999997</v>
      </c>
      <c r="S7" s="332"/>
      <c r="T7" s="340"/>
    </row>
    <row r="8" spans="1:20" x14ac:dyDescent="0.2">
      <c r="A8" s="275"/>
      <c r="B8" s="289"/>
      <c r="C8" s="290">
        <v>2027</v>
      </c>
      <c r="D8" s="281">
        <v>2529.4389999999999</v>
      </c>
      <c r="E8" s="332"/>
      <c r="F8" s="340"/>
      <c r="G8" s="323"/>
      <c r="H8" s="335"/>
      <c r="I8" s="290">
        <v>2027</v>
      </c>
      <c r="J8" s="279">
        <v>3508.4830000000002</v>
      </c>
      <c r="K8" s="279">
        <v>8.08</v>
      </c>
      <c r="L8" s="281">
        <f t="shared" si="0"/>
        <v>283.48542640000005</v>
      </c>
      <c r="M8" s="332"/>
      <c r="N8" s="340"/>
      <c r="O8" s="323"/>
      <c r="P8" s="335"/>
      <c r="Q8" s="290">
        <v>2027</v>
      </c>
      <c r="R8" s="281">
        <f t="shared" si="1"/>
        <v>6037.9220000000005</v>
      </c>
      <c r="S8" s="332"/>
      <c r="T8" s="340"/>
    </row>
    <row r="9" spans="1:20" x14ac:dyDescent="0.2">
      <c r="A9" s="275"/>
      <c r="B9" s="289"/>
      <c r="C9" s="290">
        <v>2032</v>
      </c>
      <c r="D9" s="281">
        <v>2580.79</v>
      </c>
      <c r="E9" s="332"/>
      <c r="F9" s="340"/>
      <c r="G9" s="323"/>
      <c r="H9" s="335"/>
      <c r="I9" s="290">
        <v>2032</v>
      </c>
      <c r="J9" s="279">
        <v>2983.748</v>
      </c>
      <c r="K9" s="279">
        <v>9.67</v>
      </c>
      <c r="L9" s="281">
        <f t="shared" si="0"/>
        <v>288.52843159999998</v>
      </c>
      <c r="M9" s="332"/>
      <c r="N9" s="340"/>
      <c r="O9" s="323"/>
      <c r="P9" s="335"/>
      <c r="Q9" s="290">
        <v>2032</v>
      </c>
      <c r="R9" s="281">
        <f t="shared" si="1"/>
        <v>5564.5380000000005</v>
      </c>
      <c r="S9" s="332"/>
      <c r="T9" s="340"/>
    </row>
    <row r="10" spans="1:20" x14ac:dyDescent="0.2">
      <c r="A10" s="275"/>
      <c r="B10" s="289"/>
      <c r="C10" s="290">
        <v>2037</v>
      </c>
      <c r="D10" s="281">
        <v>2615.1170000000002</v>
      </c>
      <c r="E10" s="332"/>
      <c r="F10" s="340"/>
      <c r="G10" s="323"/>
      <c r="H10" s="335"/>
      <c r="I10" s="290">
        <v>2037</v>
      </c>
      <c r="J10" s="279">
        <v>2384.9299999999998</v>
      </c>
      <c r="K10" s="279">
        <v>10.87</v>
      </c>
      <c r="L10" s="281">
        <f>(K10*J10)/100</f>
        <v>259.24189099999995</v>
      </c>
      <c r="M10" s="332"/>
      <c r="N10" s="340"/>
      <c r="O10" s="323"/>
      <c r="P10" s="335"/>
      <c r="Q10" s="290">
        <v>2037</v>
      </c>
      <c r="R10" s="281">
        <f>D10+J10</f>
        <v>5000.0470000000005</v>
      </c>
      <c r="S10" s="332"/>
      <c r="T10" s="340"/>
    </row>
    <row r="11" spans="1:20" x14ac:dyDescent="0.2">
      <c r="A11" s="275"/>
      <c r="B11" s="289"/>
      <c r="C11" s="290">
        <v>2042</v>
      </c>
      <c r="D11" s="281">
        <v>2578.4639999999999</v>
      </c>
      <c r="E11" s="332"/>
      <c r="F11" s="340"/>
      <c r="G11" s="323"/>
      <c r="H11" s="335"/>
      <c r="I11" s="290">
        <v>2042</v>
      </c>
      <c r="J11" s="279">
        <v>2223.7510000000002</v>
      </c>
      <c r="K11" s="279">
        <v>10.78</v>
      </c>
      <c r="L11" s="281">
        <f>(K11*J11)/100</f>
        <v>239.72035780000002</v>
      </c>
      <c r="M11" s="332"/>
      <c r="N11" s="340"/>
      <c r="O11" s="323"/>
      <c r="P11" s="335"/>
      <c r="Q11" s="290">
        <v>2042</v>
      </c>
      <c r="R11" s="281">
        <f>D11+J11</f>
        <v>4802.2150000000001</v>
      </c>
      <c r="S11" s="332"/>
      <c r="T11" s="340"/>
    </row>
    <row r="12" spans="1:20" x14ac:dyDescent="0.2">
      <c r="A12" s="275"/>
      <c r="B12" s="289"/>
      <c r="C12" s="290">
        <v>2047</v>
      </c>
      <c r="D12" s="281">
        <v>2457.2370000000001</v>
      </c>
      <c r="E12" s="332"/>
      <c r="F12" s="340"/>
      <c r="G12" s="323"/>
      <c r="H12" s="335"/>
      <c r="I12" s="290">
        <v>2047</v>
      </c>
      <c r="J12" s="279">
        <v>2036.4190000000001</v>
      </c>
      <c r="K12" s="279">
        <v>11.37</v>
      </c>
      <c r="L12" s="281">
        <f>(K12*J12)/100</f>
        <v>231.54084029999999</v>
      </c>
      <c r="M12" s="332"/>
      <c r="N12" s="340"/>
      <c r="O12" s="323"/>
      <c r="P12" s="335"/>
      <c r="Q12" s="290">
        <v>2047</v>
      </c>
      <c r="R12" s="281">
        <f>D12+J12</f>
        <v>4493.6559999999999</v>
      </c>
      <c r="S12" s="332"/>
      <c r="T12" s="340"/>
    </row>
    <row r="13" spans="1:20" x14ac:dyDescent="0.2">
      <c r="A13" s="275"/>
      <c r="B13" s="289"/>
      <c r="C13" s="290">
        <v>2052</v>
      </c>
      <c r="D13" s="281">
        <v>2383.1239999999998</v>
      </c>
      <c r="E13" s="332"/>
      <c r="F13" s="340"/>
      <c r="G13" s="323"/>
      <c r="H13" s="335"/>
      <c r="I13" s="290">
        <v>2052</v>
      </c>
      <c r="J13" s="279">
        <v>2081.0509999999999</v>
      </c>
      <c r="K13" s="279">
        <v>10.84</v>
      </c>
      <c r="L13" s="281">
        <f>(K13*J13)/100</f>
        <v>225.58592839999997</v>
      </c>
      <c r="M13" s="332"/>
      <c r="N13" s="340"/>
      <c r="O13" s="323"/>
      <c r="P13" s="335"/>
      <c r="Q13" s="290">
        <v>2052</v>
      </c>
      <c r="R13" s="281">
        <f>D13+J13</f>
        <v>4464.1749999999993</v>
      </c>
      <c r="S13" s="332"/>
      <c r="T13" s="340"/>
    </row>
    <row r="14" spans="1:20" x14ac:dyDescent="0.2">
      <c r="A14" s="275"/>
      <c r="B14" s="289"/>
      <c r="C14" s="290">
        <v>2057</v>
      </c>
      <c r="D14" s="281">
        <v>2371.402</v>
      </c>
      <c r="E14" s="332"/>
      <c r="F14" s="340"/>
      <c r="G14" s="323"/>
      <c r="H14" s="335"/>
      <c r="I14" s="290">
        <v>2057</v>
      </c>
      <c r="J14" s="279">
        <v>2011.412</v>
      </c>
      <c r="K14" s="279">
        <v>8.5</v>
      </c>
      <c r="L14" s="281">
        <f>(K14*J14)/100</f>
        <v>170.97002000000001</v>
      </c>
      <c r="M14" s="332"/>
      <c r="N14" s="340"/>
      <c r="O14" s="323"/>
      <c r="P14" s="335"/>
      <c r="Q14" s="290">
        <v>2057</v>
      </c>
      <c r="R14" s="281">
        <f>D14+J14</f>
        <v>4382.8140000000003</v>
      </c>
      <c r="S14" s="332"/>
      <c r="T14" s="340"/>
    </row>
    <row r="15" spans="1:20" ht="13.5" thickBot="1" x14ac:dyDescent="0.25">
      <c r="A15" s="275"/>
      <c r="B15" s="294"/>
      <c r="C15" s="295">
        <v>2062</v>
      </c>
      <c r="D15" s="296">
        <v>2208.4430000000002</v>
      </c>
      <c r="E15" s="333"/>
      <c r="F15" s="341"/>
      <c r="G15" s="323"/>
      <c r="H15" s="336"/>
      <c r="I15" s="295">
        <v>2062</v>
      </c>
      <c r="J15" s="337">
        <v>2207.4340000000002</v>
      </c>
      <c r="K15" s="337">
        <v>7.64</v>
      </c>
      <c r="L15" s="296">
        <f t="shared" si="0"/>
        <v>168.64795760000001</v>
      </c>
      <c r="M15" s="333"/>
      <c r="N15" s="341"/>
      <c r="O15" s="323"/>
      <c r="P15" s="336"/>
      <c r="Q15" s="295">
        <v>2062</v>
      </c>
      <c r="R15" s="296">
        <f t="shared" si="1"/>
        <v>4415.8770000000004</v>
      </c>
      <c r="S15" s="333"/>
      <c r="T15" s="341"/>
    </row>
    <row r="16" spans="1:20" x14ac:dyDescent="0.2">
      <c r="A16" s="275"/>
      <c r="B16" s="299"/>
      <c r="C16" s="300"/>
      <c r="D16" s="281"/>
      <c r="E16" s="281"/>
      <c r="F16" s="276"/>
      <c r="G16" s="323"/>
      <c r="H16" s="338"/>
      <c r="I16" s="300"/>
      <c r="J16" s="281"/>
      <c r="K16" s="281"/>
      <c r="L16" s="281"/>
      <c r="M16" s="281"/>
      <c r="N16" s="276"/>
      <c r="O16" s="323"/>
      <c r="P16" s="338"/>
      <c r="Q16" s="300"/>
      <c r="R16" s="281"/>
      <c r="S16" s="281"/>
      <c r="T16" s="276"/>
    </row>
    <row r="17" spans="1:20" ht="13.5" thickBot="1" x14ac:dyDescent="0.25"/>
    <row r="18" spans="1:20" x14ac:dyDescent="0.2">
      <c r="A18" s="275"/>
      <c r="B18" s="796" t="s">
        <v>483</v>
      </c>
      <c r="C18" s="801"/>
      <c r="D18" s="801"/>
      <c r="E18" s="801"/>
      <c r="F18" s="802"/>
      <c r="H18" s="796" t="s">
        <v>483</v>
      </c>
      <c r="I18" s="799"/>
      <c r="J18" s="799"/>
      <c r="K18" s="799"/>
      <c r="L18" s="799"/>
      <c r="M18" s="799"/>
      <c r="N18" s="800"/>
      <c r="P18" s="796" t="s">
        <v>483</v>
      </c>
      <c r="Q18" s="801"/>
      <c r="R18" s="801"/>
      <c r="S18" s="801"/>
      <c r="T18" s="802"/>
    </row>
    <row r="19" spans="1:20" ht="13.5" thickBot="1" x14ac:dyDescent="0.25">
      <c r="A19" s="275"/>
      <c r="B19" s="283" t="s">
        <v>78</v>
      </c>
      <c r="C19" s="284" t="s">
        <v>480</v>
      </c>
      <c r="D19" s="284" t="s">
        <v>377</v>
      </c>
      <c r="E19" s="287" t="s">
        <v>479</v>
      </c>
      <c r="F19" s="285" t="s">
        <v>378</v>
      </c>
      <c r="H19" s="286" t="s">
        <v>308</v>
      </c>
      <c r="I19" s="284" t="s">
        <v>480</v>
      </c>
      <c r="J19" s="284" t="s">
        <v>377</v>
      </c>
      <c r="K19" s="287" t="s">
        <v>82</v>
      </c>
      <c r="L19" s="287" t="s">
        <v>309</v>
      </c>
      <c r="M19" s="287" t="s">
        <v>479</v>
      </c>
      <c r="N19" s="288" t="s">
        <v>378</v>
      </c>
      <c r="P19" s="283" t="s">
        <v>486</v>
      </c>
      <c r="Q19" s="284" t="s">
        <v>480</v>
      </c>
      <c r="R19" s="284" t="s">
        <v>377</v>
      </c>
      <c r="S19" s="287" t="s">
        <v>479</v>
      </c>
      <c r="T19" s="285" t="s">
        <v>378</v>
      </c>
    </row>
    <row r="20" spans="1:20" x14ac:dyDescent="0.2">
      <c r="A20" s="275"/>
      <c r="B20" s="301" t="s">
        <v>92</v>
      </c>
      <c r="C20" s="302" t="s">
        <v>331</v>
      </c>
      <c r="D20" s="291">
        <v>2248.4409999999998</v>
      </c>
      <c r="E20" s="293">
        <v>4</v>
      </c>
      <c r="F20" s="329">
        <f>D20*E20</f>
        <v>8993.7639999999992</v>
      </c>
      <c r="H20" s="301" t="s">
        <v>92</v>
      </c>
      <c r="I20" s="302" t="s">
        <v>331</v>
      </c>
      <c r="J20" s="292">
        <v>4449.9650000000001</v>
      </c>
      <c r="K20" s="292">
        <v>6.4</v>
      </c>
      <c r="L20" s="293">
        <f t="shared" ref="L20:L30" si="2">(K20*J20)/100</f>
        <v>284.79776000000004</v>
      </c>
      <c r="M20" s="293">
        <v>4</v>
      </c>
      <c r="N20" s="329">
        <f>J20*M20</f>
        <v>17799.86</v>
      </c>
      <c r="P20" s="301" t="s">
        <v>92</v>
      </c>
      <c r="Q20" s="302" t="s">
        <v>331</v>
      </c>
      <c r="R20" s="291">
        <f>D20+J20</f>
        <v>6698.4059999999999</v>
      </c>
      <c r="S20" s="293">
        <v>4</v>
      </c>
      <c r="T20" s="329">
        <f>R20*S20</f>
        <v>26793.624</v>
      </c>
    </row>
    <row r="21" spans="1:20" x14ac:dyDescent="0.2">
      <c r="A21" s="275"/>
      <c r="B21" s="289"/>
      <c r="C21" s="290" t="s">
        <v>222</v>
      </c>
      <c r="D21" s="281">
        <v>2361.5619999999999</v>
      </c>
      <c r="E21" s="282">
        <v>5</v>
      </c>
      <c r="F21" s="280">
        <f t="shared" ref="F21:F30" si="3">D21*E21</f>
        <v>11807.81</v>
      </c>
      <c r="H21" s="289"/>
      <c r="I21" s="290" t="s">
        <v>222</v>
      </c>
      <c r="J21" s="277">
        <v>4146.527</v>
      </c>
      <c r="K21" s="277">
        <v>6.69</v>
      </c>
      <c r="L21" s="282">
        <f t="shared" si="2"/>
        <v>277.40265629999999</v>
      </c>
      <c r="M21" s="282">
        <v>5</v>
      </c>
      <c r="N21" s="280">
        <f t="shared" ref="N21:N30" si="4">J21*M21</f>
        <v>20732.635000000002</v>
      </c>
      <c r="P21" s="289"/>
      <c r="Q21" s="290" t="s">
        <v>222</v>
      </c>
      <c r="R21" s="281">
        <f t="shared" ref="R21:R30" si="5">D21+J21</f>
        <v>6508.0889999999999</v>
      </c>
      <c r="S21" s="282">
        <v>5</v>
      </c>
      <c r="T21" s="280">
        <f t="shared" ref="T21:T30" si="6">R21*S21</f>
        <v>32540.445</v>
      </c>
    </row>
    <row r="22" spans="1:20" x14ac:dyDescent="0.2">
      <c r="A22" s="275"/>
      <c r="B22" s="289"/>
      <c r="C22" s="290" t="s">
        <v>225</v>
      </c>
      <c r="D22" s="281">
        <v>2476.241</v>
      </c>
      <c r="E22" s="282">
        <v>5</v>
      </c>
      <c r="F22" s="280">
        <f t="shared" si="3"/>
        <v>12381.205</v>
      </c>
      <c r="H22" s="289"/>
      <c r="I22" s="290" t="s">
        <v>225</v>
      </c>
      <c r="J22" s="277">
        <v>3608.3620000000001</v>
      </c>
      <c r="K22" s="277">
        <v>7.69</v>
      </c>
      <c r="L22" s="282">
        <f t="shared" si="2"/>
        <v>277.48303780000003</v>
      </c>
      <c r="M22" s="282">
        <v>5</v>
      </c>
      <c r="N22" s="280">
        <f t="shared" si="4"/>
        <v>18041.810000000001</v>
      </c>
      <c r="P22" s="289"/>
      <c r="Q22" s="290" t="s">
        <v>225</v>
      </c>
      <c r="R22" s="281">
        <f t="shared" si="5"/>
        <v>6084.6030000000001</v>
      </c>
      <c r="S22" s="282">
        <v>5</v>
      </c>
      <c r="T22" s="280">
        <f t="shared" si="6"/>
        <v>30423.014999999999</v>
      </c>
    </row>
    <row r="23" spans="1:20" x14ac:dyDescent="0.2">
      <c r="A23" s="275"/>
      <c r="B23" s="289"/>
      <c r="C23" s="290" t="s">
        <v>226</v>
      </c>
      <c r="D23" s="281">
        <v>2560.89</v>
      </c>
      <c r="E23" s="282">
        <v>5</v>
      </c>
      <c r="F23" s="280">
        <f t="shared" si="3"/>
        <v>12804.449999999999</v>
      </c>
      <c r="H23" s="289"/>
      <c r="I23" s="290" t="s">
        <v>226</v>
      </c>
      <c r="J23" s="277">
        <v>3171.3029999999999</v>
      </c>
      <c r="K23" s="277">
        <v>8.98</v>
      </c>
      <c r="L23" s="282">
        <f t="shared" si="2"/>
        <v>284.78300940000003</v>
      </c>
      <c r="M23" s="282">
        <v>5</v>
      </c>
      <c r="N23" s="280">
        <f t="shared" si="4"/>
        <v>15856.514999999999</v>
      </c>
      <c r="P23" s="289"/>
      <c r="Q23" s="290" t="s">
        <v>226</v>
      </c>
      <c r="R23" s="281">
        <f t="shared" si="5"/>
        <v>5732.1929999999993</v>
      </c>
      <c r="S23" s="282">
        <v>5</v>
      </c>
      <c r="T23" s="280">
        <f t="shared" si="6"/>
        <v>28660.964999999997</v>
      </c>
    </row>
    <row r="24" spans="1:20" x14ac:dyDescent="0.2">
      <c r="A24" s="275"/>
      <c r="B24" s="289"/>
      <c r="C24" s="290" t="s">
        <v>227</v>
      </c>
      <c r="D24" s="281">
        <v>2609.424</v>
      </c>
      <c r="E24" s="282">
        <v>5</v>
      </c>
      <c r="F24" s="280">
        <f t="shared" si="3"/>
        <v>13047.119999999999</v>
      </c>
      <c r="H24" s="289"/>
      <c r="I24" s="290" t="s">
        <v>227</v>
      </c>
      <c r="J24" s="277">
        <v>2557.67</v>
      </c>
      <c r="K24" s="277">
        <v>10.29</v>
      </c>
      <c r="L24" s="282">
        <f t="shared" si="2"/>
        <v>263.18424299999998</v>
      </c>
      <c r="M24" s="282">
        <v>5</v>
      </c>
      <c r="N24" s="280">
        <f t="shared" si="4"/>
        <v>12788.35</v>
      </c>
      <c r="P24" s="289"/>
      <c r="Q24" s="290" t="s">
        <v>227</v>
      </c>
      <c r="R24" s="281">
        <f t="shared" si="5"/>
        <v>5167.0940000000001</v>
      </c>
      <c r="S24" s="282">
        <v>5</v>
      </c>
      <c r="T24" s="280">
        <f t="shared" si="6"/>
        <v>25835.47</v>
      </c>
    </row>
    <row r="25" spans="1:20" x14ac:dyDescent="0.2">
      <c r="A25" s="275"/>
      <c r="B25" s="289"/>
      <c r="C25" s="290" t="s">
        <v>228</v>
      </c>
      <c r="D25" s="281">
        <v>2578.2370000000001</v>
      </c>
      <c r="E25" s="282">
        <v>5</v>
      </c>
      <c r="F25" s="280">
        <f>D25*E25</f>
        <v>12891.185000000001</v>
      </c>
      <c r="H25" s="289"/>
      <c r="I25" s="290" t="s">
        <v>228</v>
      </c>
      <c r="J25" s="277">
        <v>2398.7150000000001</v>
      </c>
      <c r="K25" s="277">
        <v>10.62</v>
      </c>
      <c r="L25" s="282">
        <f>(K25*J25)/100</f>
        <v>254.74353299999999</v>
      </c>
      <c r="M25" s="282">
        <v>5</v>
      </c>
      <c r="N25" s="280">
        <f>J25*M25</f>
        <v>11993.575000000001</v>
      </c>
      <c r="P25" s="289"/>
      <c r="Q25" s="290" t="s">
        <v>228</v>
      </c>
      <c r="R25" s="281">
        <f>D25+J25</f>
        <v>4976.9520000000002</v>
      </c>
      <c r="S25" s="282">
        <v>5</v>
      </c>
      <c r="T25" s="280">
        <f>R25*S25</f>
        <v>24884.760000000002</v>
      </c>
    </row>
    <row r="26" spans="1:20" x14ac:dyDescent="0.2">
      <c r="A26" s="275"/>
      <c r="B26" s="289"/>
      <c r="C26" s="290" t="s">
        <v>332</v>
      </c>
      <c r="D26" s="281">
        <v>2525.25</v>
      </c>
      <c r="E26" s="282">
        <v>5</v>
      </c>
      <c r="F26" s="280">
        <f>D26*E26</f>
        <v>12626.25</v>
      </c>
      <c r="H26" s="289"/>
      <c r="I26" s="290" t="s">
        <v>332</v>
      </c>
      <c r="J26" s="277">
        <v>2048.4279999999999</v>
      </c>
      <c r="K26" s="277">
        <v>11.28</v>
      </c>
      <c r="L26" s="282">
        <f>(K26*J26)/100</f>
        <v>231.06267839999998</v>
      </c>
      <c r="M26" s="282">
        <v>5</v>
      </c>
      <c r="N26" s="280">
        <f>J26*M26</f>
        <v>10242.14</v>
      </c>
      <c r="P26" s="289"/>
      <c r="Q26" s="290" t="s">
        <v>332</v>
      </c>
      <c r="R26" s="281">
        <f>D26+J26</f>
        <v>4573.6779999999999</v>
      </c>
      <c r="S26" s="282">
        <v>5</v>
      </c>
      <c r="T26" s="280">
        <f>R26*S26</f>
        <v>22868.39</v>
      </c>
    </row>
    <row r="27" spans="1:20" x14ac:dyDescent="0.2">
      <c r="A27" s="275"/>
      <c r="B27" s="289"/>
      <c r="C27" s="290" t="s">
        <v>333</v>
      </c>
      <c r="D27" s="281">
        <v>2415.5360000000001</v>
      </c>
      <c r="E27" s="282">
        <v>5</v>
      </c>
      <c r="F27" s="280">
        <f>D27*E27</f>
        <v>12077.68</v>
      </c>
      <c r="H27" s="289"/>
      <c r="I27" s="290" t="s">
        <v>333</v>
      </c>
      <c r="J27" s="277">
        <v>2048.212</v>
      </c>
      <c r="K27" s="277">
        <v>11.03</v>
      </c>
      <c r="L27" s="282">
        <f>(K27*J27)/100</f>
        <v>225.91778360000001</v>
      </c>
      <c r="M27" s="282">
        <v>5</v>
      </c>
      <c r="N27" s="280">
        <f>J27*M27</f>
        <v>10241.06</v>
      </c>
      <c r="P27" s="289"/>
      <c r="Q27" s="290" t="s">
        <v>333</v>
      </c>
      <c r="R27" s="281">
        <f>D27+J27</f>
        <v>4463.7479999999996</v>
      </c>
      <c r="S27" s="282">
        <v>5</v>
      </c>
      <c r="T27" s="280">
        <f>R27*S27</f>
        <v>22318.739999999998</v>
      </c>
    </row>
    <row r="28" spans="1:20" x14ac:dyDescent="0.2">
      <c r="A28" s="275"/>
      <c r="B28" s="289"/>
      <c r="C28" s="290" t="s">
        <v>231</v>
      </c>
      <c r="D28" s="281">
        <v>2393.0889999999999</v>
      </c>
      <c r="E28" s="282">
        <v>5</v>
      </c>
      <c r="F28" s="280">
        <f>D28*E28</f>
        <v>11965.445</v>
      </c>
      <c r="H28" s="289"/>
      <c r="I28" s="290" t="s">
        <v>231</v>
      </c>
      <c r="J28" s="277">
        <v>2182.252</v>
      </c>
      <c r="K28" s="277">
        <v>9.67</v>
      </c>
      <c r="L28" s="282">
        <f>(K28*J28)/100</f>
        <v>211.02376839999999</v>
      </c>
      <c r="M28" s="282">
        <v>5</v>
      </c>
      <c r="N28" s="280">
        <f>J28*M28</f>
        <v>10911.26</v>
      </c>
      <c r="P28" s="289"/>
      <c r="Q28" s="290" t="s">
        <v>231</v>
      </c>
      <c r="R28" s="281">
        <f>D28+J28</f>
        <v>4575.3410000000003</v>
      </c>
      <c r="S28" s="282">
        <v>5</v>
      </c>
      <c r="T28" s="280">
        <f>R28*S28</f>
        <v>22876.705000000002</v>
      </c>
    </row>
    <row r="29" spans="1:20" x14ac:dyDescent="0.2">
      <c r="A29" s="275"/>
      <c r="B29" s="289"/>
      <c r="C29" s="290" t="s">
        <v>232</v>
      </c>
      <c r="D29" s="281">
        <v>2256.8409999999999</v>
      </c>
      <c r="E29" s="282">
        <v>5</v>
      </c>
      <c r="F29" s="280">
        <f>D29*E29</f>
        <v>11284.205</v>
      </c>
      <c r="H29" s="289"/>
      <c r="I29" s="290" t="s">
        <v>232</v>
      </c>
      <c r="J29" s="277">
        <v>2144.498</v>
      </c>
      <c r="K29" s="277">
        <v>7.79</v>
      </c>
      <c r="L29" s="282">
        <f>(K29*J29)/100</f>
        <v>167.0563942</v>
      </c>
      <c r="M29" s="282">
        <v>5</v>
      </c>
      <c r="N29" s="280">
        <f>J29*M29</f>
        <v>10722.49</v>
      </c>
      <c r="P29" s="289"/>
      <c r="Q29" s="290" t="s">
        <v>232</v>
      </c>
      <c r="R29" s="281">
        <f>D29+J29</f>
        <v>4401.3389999999999</v>
      </c>
      <c r="S29" s="282">
        <v>5</v>
      </c>
      <c r="T29" s="280">
        <f>R29*S29</f>
        <v>22006.695</v>
      </c>
    </row>
    <row r="30" spans="1:20" ht="13.5" thickBot="1" x14ac:dyDescent="0.25">
      <c r="A30" s="275"/>
      <c r="B30" s="294"/>
      <c r="C30" s="295" t="s">
        <v>233</v>
      </c>
      <c r="D30" s="296">
        <v>2214.1950000000002</v>
      </c>
      <c r="E30" s="298">
        <v>5</v>
      </c>
      <c r="F30" s="330">
        <f t="shared" si="3"/>
        <v>11070.975</v>
      </c>
      <c r="H30" s="294"/>
      <c r="I30" s="295" t="s">
        <v>233</v>
      </c>
      <c r="J30" s="297">
        <v>2433.1770000000001</v>
      </c>
      <c r="K30" s="297">
        <v>7.27</v>
      </c>
      <c r="L30" s="298">
        <f t="shared" si="2"/>
        <v>176.89196789999997</v>
      </c>
      <c r="M30" s="298">
        <v>5</v>
      </c>
      <c r="N30" s="330">
        <f t="shared" si="4"/>
        <v>12165.885</v>
      </c>
      <c r="P30" s="294"/>
      <c r="Q30" s="295" t="s">
        <v>233</v>
      </c>
      <c r="R30" s="296">
        <f t="shared" si="5"/>
        <v>4647.3720000000003</v>
      </c>
      <c r="S30" s="298">
        <v>5</v>
      </c>
      <c r="T30" s="330">
        <f t="shared" si="6"/>
        <v>23236.86</v>
      </c>
    </row>
    <row r="31" spans="1:20" x14ac:dyDescent="0.2">
      <c r="A31" s="275"/>
      <c r="B31" s="299"/>
      <c r="C31" s="300"/>
      <c r="D31" s="281"/>
      <c r="E31" s="282"/>
      <c r="F31" s="276"/>
      <c r="H31" s="299"/>
      <c r="I31" s="300"/>
      <c r="J31" s="282"/>
      <c r="K31" s="282"/>
      <c r="L31" s="282"/>
      <c r="M31" s="282"/>
      <c r="N31" s="276"/>
      <c r="P31" s="299"/>
      <c r="Q31" s="300"/>
      <c r="R31" s="281"/>
      <c r="S31" s="282"/>
      <c r="T31" s="276"/>
    </row>
    <row r="32" spans="1:20" ht="13.5" thickBot="1" x14ac:dyDescent="0.25"/>
    <row r="33" spans="1:20" x14ac:dyDescent="0.2">
      <c r="A33" s="275"/>
      <c r="B33" s="796" t="s">
        <v>484</v>
      </c>
      <c r="C33" s="797"/>
      <c r="D33" s="797"/>
      <c r="E33" s="797"/>
      <c r="F33" s="798"/>
      <c r="H33" s="796" t="s">
        <v>484</v>
      </c>
      <c r="I33" s="799"/>
      <c r="J33" s="799"/>
      <c r="K33" s="799"/>
      <c r="L33" s="799"/>
      <c r="M33" s="799"/>
      <c r="N33" s="800"/>
      <c r="P33" s="796" t="s">
        <v>484</v>
      </c>
      <c r="Q33" s="797"/>
      <c r="R33" s="797"/>
      <c r="S33" s="797"/>
      <c r="T33" s="798"/>
    </row>
    <row r="34" spans="1:20" ht="13.5" thickBot="1" x14ac:dyDescent="0.25">
      <c r="A34" s="275"/>
      <c r="B34" s="283" t="s">
        <v>78</v>
      </c>
      <c r="C34" s="284" t="s">
        <v>480</v>
      </c>
      <c r="D34" s="284" t="s">
        <v>377</v>
      </c>
      <c r="E34" s="287" t="s">
        <v>479</v>
      </c>
      <c r="F34" s="285" t="s">
        <v>378</v>
      </c>
      <c r="H34" s="286" t="s">
        <v>308</v>
      </c>
      <c r="I34" s="284" t="s">
        <v>480</v>
      </c>
      <c r="J34" s="284" t="s">
        <v>377</v>
      </c>
      <c r="K34" s="287" t="s">
        <v>82</v>
      </c>
      <c r="L34" s="287" t="s">
        <v>309</v>
      </c>
      <c r="M34" s="287" t="s">
        <v>479</v>
      </c>
      <c r="N34" s="288" t="s">
        <v>378</v>
      </c>
      <c r="P34" s="283" t="s">
        <v>486</v>
      </c>
      <c r="Q34" s="284" t="s">
        <v>480</v>
      </c>
      <c r="R34" s="284" t="s">
        <v>377</v>
      </c>
      <c r="S34" s="287" t="s">
        <v>479</v>
      </c>
      <c r="T34" s="285" t="s">
        <v>378</v>
      </c>
    </row>
    <row r="35" spans="1:20" x14ac:dyDescent="0.2">
      <c r="A35" s="275"/>
      <c r="B35" s="301" t="s">
        <v>92</v>
      </c>
      <c r="C35" s="302" t="s">
        <v>331</v>
      </c>
      <c r="D35" s="291">
        <v>80.144000000000005</v>
      </c>
      <c r="E35" s="293">
        <v>4</v>
      </c>
      <c r="F35" s="329">
        <f>D35*E35</f>
        <v>320.57600000000002</v>
      </c>
      <c r="H35" s="301" t="s">
        <v>92</v>
      </c>
      <c r="I35" s="302" t="s">
        <v>331</v>
      </c>
      <c r="J35" s="292">
        <v>161.35900000000001</v>
      </c>
      <c r="K35" s="292">
        <v>6.53</v>
      </c>
      <c r="L35" s="293">
        <f t="shared" ref="L35:L45" si="7">(K35*J35)/100</f>
        <v>10.536742700000001</v>
      </c>
      <c r="M35" s="293">
        <v>4</v>
      </c>
      <c r="N35" s="329">
        <f>J35*M35</f>
        <v>645.43600000000004</v>
      </c>
      <c r="P35" s="301" t="s">
        <v>92</v>
      </c>
      <c r="Q35" s="302" t="s">
        <v>331</v>
      </c>
      <c r="R35" s="291">
        <f>D35+J35</f>
        <v>241.50300000000001</v>
      </c>
      <c r="S35" s="293">
        <v>4</v>
      </c>
      <c r="T35" s="329">
        <f>R35*S35</f>
        <v>966.01200000000006</v>
      </c>
    </row>
    <row r="36" spans="1:20" x14ac:dyDescent="0.2">
      <c r="A36" s="275"/>
      <c r="B36" s="289"/>
      <c r="C36" s="290" t="s">
        <v>222</v>
      </c>
      <c r="D36" s="281">
        <v>78.751999999999995</v>
      </c>
      <c r="E36" s="282">
        <v>5</v>
      </c>
      <c r="F36" s="280">
        <f t="shared" ref="F36:F45" si="8">D36*E36</f>
        <v>393.76</v>
      </c>
      <c r="H36" s="289"/>
      <c r="I36" s="290" t="s">
        <v>222</v>
      </c>
      <c r="J36" s="277">
        <v>151.95099999999999</v>
      </c>
      <c r="K36" s="277">
        <v>7.4</v>
      </c>
      <c r="L36" s="282">
        <f t="shared" si="7"/>
        <v>11.244374000000001</v>
      </c>
      <c r="M36" s="282">
        <v>5</v>
      </c>
      <c r="N36" s="280">
        <f t="shared" ref="N36:N45" si="9">J36*M36</f>
        <v>759.755</v>
      </c>
      <c r="P36" s="289"/>
      <c r="Q36" s="290" t="s">
        <v>222</v>
      </c>
      <c r="R36" s="281">
        <f t="shared" ref="R36:R45" si="10">D36+J36</f>
        <v>230.70299999999997</v>
      </c>
      <c r="S36" s="282">
        <v>5</v>
      </c>
      <c r="T36" s="280">
        <f t="shared" ref="T36:T45" si="11">R36*S36</f>
        <v>1153.5149999999999</v>
      </c>
    </row>
    <row r="37" spans="1:20" x14ac:dyDescent="0.2">
      <c r="A37" s="275"/>
      <c r="B37" s="289"/>
      <c r="C37" s="290" t="s">
        <v>225</v>
      </c>
      <c r="D37" s="281">
        <v>73.320999999999998</v>
      </c>
      <c r="E37" s="282">
        <v>5</v>
      </c>
      <c r="F37" s="280">
        <f t="shared" si="8"/>
        <v>366.60500000000002</v>
      </c>
      <c r="H37" s="289"/>
      <c r="I37" s="290" t="s">
        <v>225</v>
      </c>
      <c r="J37" s="277">
        <v>126.947</v>
      </c>
      <c r="K37" s="277">
        <v>8.89</v>
      </c>
      <c r="L37" s="282">
        <f t="shared" si="7"/>
        <v>11.285588300000002</v>
      </c>
      <c r="M37" s="282">
        <v>5</v>
      </c>
      <c r="N37" s="280">
        <f t="shared" si="9"/>
        <v>634.73500000000001</v>
      </c>
      <c r="P37" s="289"/>
      <c r="Q37" s="290" t="s">
        <v>225</v>
      </c>
      <c r="R37" s="281">
        <f t="shared" si="10"/>
        <v>200.268</v>
      </c>
      <c r="S37" s="282">
        <v>5</v>
      </c>
      <c r="T37" s="280">
        <f t="shared" si="11"/>
        <v>1001.34</v>
      </c>
    </row>
    <row r="38" spans="1:20" x14ac:dyDescent="0.2">
      <c r="A38" s="275"/>
      <c r="B38" s="289"/>
      <c r="C38" s="290" t="s">
        <v>226</v>
      </c>
      <c r="D38" s="281">
        <v>71.260999999999996</v>
      </c>
      <c r="E38" s="282">
        <v>5</v>
      </c>
      <c r="F38" s="280">
        <f t="shared" si="8"/>
        <v>356.30499999999995</v>
      </c>
      <c r="H38" s="289"/>
      <c r="I38" s="290" t="s">
        <v>226</v>
      </c>
      <c r="J38" s="277">
        <v>112.708</v>
      </c>
      <c r="K38" s="277">
        <v>9.68</v>
      </c>
      <c r="L38" s="282">
        <f t="shared" si="7"/>
        <v>10.910134399999999</v>
      </c>
      <c r="M38" s="282">
        <v>5</v>
      </c>
      <c r="N38" s="280">
        <f t="shared" si="9"/>
        <v>563.54</v>
      </c>
      <c r="P38" s="289"/>
      <c r="Q38" s="290" t="s">
        <v>226</v>
      </c>
      <c r="R38" s="281">
        <f t="shared" si="10"/>
        <v>183.96899999999999</v>
      </c>
      <c r="S38" s="282">
        <v>5</v>
      </c>
      <c r="T38" s="280">
        <f t="shared" si="11"/>
        <v>919.84500000000003</v>
      </c>
    </row>
    <row r="39" spans="1:20" x14ac:dyDescent="0.2">
      <c r="A39" s="275"/>
      <c r="B39" s="289"/>
      <c r="C39" s="290" t="s">
        <v>227</v>
      </c>
      <c r="D39" s="281">
        <v>69.628</v>
      </c>
      <c r="E39" s="282">
        <v>5</v>
      </c>
      <c r="F39" s="280">
        <f t="shared" si="8"/>
        <v>348.14</v>
      </c>
      <c r="H39" s="289"/>
      <c r="I39" s="290" t="s">
        <v>227</v>
      </c>
      <c r="J39" s="277">
        <v>100.345</v>
      </c>
      <c r="K39" s="277">
        <v>10</v>
      </c>
      <c r="L39" s="282">
        <f t="shared" si="7"/>
        <v>10.034500000000001</v>
      </c>
      <c r="M39" s="282">
        <v>5</v>
      </c>
      <c r="N39" s="280">
        <f t="shared" si="9"/>
        <v>501.72500000000002</v>
      </c>
      <c r="P39" s="289"/>
      <c r="Q39" s="290" t="s">
        <v>227</v>
      </c>
      <c r="R39" s="281">
        <f t="shared" si="10"/>
        <v>169.97300000000001</v>
      </c>
      <c r="S39" s="282">
        <v>5</v>
      </c>
      <c r="T39" s="280">
        <f t="shared" si="11"/>
        <v>849.86500000000001</v>
      </c>
    </row>
    <row r="40" spans="1:20" x14ac:dyDescent="0.2">
      <c r="A40" s="275"/>
      <c r="B40" s="289"/>
      <c r="C40" s="290" t="s">
        <v>228</v>
      </c>
      <c r="D40" s="281">
        <v>67.481999999999999</v>
      </c>
      <c r="E40" s="282">
        <v>5</v>
      </c>
      <c r="F40" s="280">
        <f t="shared" si="8"/>
        <v>337.40999999999997</v>
      </c>
      <c r="H40" s="289"/>
      <c r="I40" s="290" t="s">
        <v>228</v>
      </c>
      <c r="J40" s="277">
        <v>104.46599999999999</v>
      </c>
      <c r="K40" s="277">
        <v>9.26</v>
      </c>
      <c r="L40" s="282">
        <f t="shared" si="7"/>
        <v>9.6735515999999997</v>
      </c>
      <c r="M40" s="282">
        <v>5</v>
      </c>
      <c r="N40" s="280">
        <f t="shared" si="9"/>
        <v>522.32999999999993</v>
      </c>
      <c r="P40" s="289"/>
      <c r="Q40" s="290" t="s">
        <v>228</v>
      </c>
      <c r="R40" s="281">
        <f t="shared" si="10"/>
        <v>171.94799999999998</v>
      </c>
      <c r="S40" s="282">
        <v>5</v>
      </c>
      <c r="T40" s="280">
        <f t="shared" si="11"/>
        <v>859.7399999999999</v>
      </c>
    </row>
    <row r="41" spans="1:20" x14ac:dyDescent="0.2">
      <c r="A41" s="275"/>
      <c r="B41" s="289"/>
      <c r="C41" s="290" t="s">
        <v>332</v>
      </c>
      <c r="D41" s="281">
        <v>65.588999999999999</v>
      </c>
      <c r="E41" s="282">
        <v>5</v>
      </c>
      <c r="F41" s="280">
        <f t="shared" si="8"/>
        <v>327.94499999999999</v>
      </c>
      <c r="H41" s="289"/>
      <c r="I41" s="290" t="s">
        <v>332</v>
      </c>
      <c r="J41" s="277">
        <v>107.57</v>
      </c>
      <c r="K41" s="277">
        <v>8.68</v>
      </c>
      <c r="L41" s="282">
        <f t="shared" si="7"/>
        <v>9.3370759999999997</v>
      </c>
      <c r="M41" s="282">
        <v>5</v>
      </c>
      <c r="N41" s="280">
        <f t="shared" si="9"/>
        <v>537.84999999999991</v>
      </c>
      <c r="P41" s="289"/>
      <c r="Q41" s="290" t="s">
        <v>332</v>
      </c>
      <c r="R41" s="281">
        <f t="shared" si="10"/>
        <v>173.15899999999999</v>
      </c>
      <c r="S41" s="282">
        <v>5</v>
      </c>
      <c r="T41" s="280">
        <f t="shared" si="11"/>
        <v>865.79499999999996</v>
      </c>
    </row>
    <row r="42" spans="1:20" x14ac:dyDescent="0.2">
      <c r="A42" s="275"/>
      <c r="B42" s="289"/>
      <c r="C42" s="290" t="s">
        <v>333</v>
      </c>
      <c r="D42" s="281">
        <v>62.36</v>
      </c>
      <c r="E42" s="282">
        <v>5</v>
      </c>
      <c r="F42" s="280">
        <f t="shared" si="8"/>
        <v>311.8</v>
      </c>
      <c r="H42" s="289"/>
      <c r="I42" s="290" t="s">
        <v>333</v>
      </c>
      <c r="J42" s="277">
        <v>123.467</v>
      </c>
      <c r="K42" s="277">
        <v>7.84</v>
      </c>
      <c r="L42" s="282">
        <f t="shared" si="7"/>
        <v>9.6798128000000005</v>
      </c>
      <c r="M42" s="282">
        <v>5</v>
      </c>
      <c r="N42" s="280">
        <f t="shared" si="9"/>
        <v>617.33500000000004</v>
      </c>
      <c r="P42" s="289"/>
      <c r="Q42" s="290" t="s">
        <v>333</v>
      </c>
      <c r="R42" s="281">
        <f t="shared" si="10"/>
        <v>185.827</v>
      </c>
      <c r="S42" s="282">
        <v>5</v>
      </c>
      <c r="T42" s="280">
        <f t="shared" si="11"/>
        <v>929.13499999999999</v>
      </c>
    </row>
    <row r="43" spans="1:20" x14ac:dyDescent="0.2">
      <c r="A43" s="275"/>
      <c r="B43" s="289"/>
      <c r="C43" s="290" t="s">
        <v>231</v>
      </c>
      <c r="D43" s="281">
        <v>61.456000000000003</v>
      </c>
      <c r="E43" s="282">
        <v>5</v>
      </c>
      <c r="F43" s="280">
        <f t="shared" si="8"/>
        <v>307.28000000000003</v>
      </c>
      <c r="H43" s="289"/>
      <c r="I43" s="290" t="s">
        <v>231</v>
      </c>
      <c r="J43" s="277">
        <v>139.01300000000001</v>
      </c>
      <c r="K43" s="277">
        <v>7.14</v>
      </c>
      <c r="L43" s="282">
        <f t="shared" si="7"/>
        <v>9.9255282000000005</v>
      </c>
      <c r="M43" s="282">
        <v>5</v>
      </c>
      <c r="N43" s="280">
        <f t="shared" si="9"/>
        <v>695.06500000000005</v>
      </c>
      <c r="P43" s="289"/>
      <c r="Q43" s="290" t="s">
        <v>231</v>
      </c>
      <c r="R43" s="281">
        <f t="shared" si="10"/>
        <v>200.46899999999999</v>
      </c>
      <c r="S43" s="282">
        <v>5</v>
      </c>
      <c r="T43" s="280">
        <f t="shared" si="11"/>
        <v>1002.345</v>
      </c>
    </row>
    <row r="44" spans="1:20" x14ac:dyDescent="0.2">
      <c r="A44" s="275"/>
      <c r="B44" s="289"/>
      <c r="C44" s="290" t="s">
        <v>232</v>
      </c>
      <c r="D44" s="281">
        <v>62.427999999999997</v>
      </c>
      <c r="E44" s="282">
        <v>5</v>
      </c>
      <c r="F44" s="280">
        <f t="shared" si="8"/>
        <v>312.14</v>
      </c>
      <c r="H44" s="289"/>
      <c r="I44" s="290" t="s">
        <v>232</v>
      </c>
      <c r="J44" s="277">
        <v>147.209</v>
      </c>
      <c r="K44" s="277">
        <v>6.32</v>
      </c>
      <c r="L44" s="282">
        <f t="shared" si="7"/>
        <v>9.303608800000001</v>
      </c>
      <c r="M44" s="282">
        <v>5</v>
      </c>
      <c r="N44" s="280">
        <f t="shared" si="9"/>
        <v>736.04500000000007</v>
      </c>
      <c r="P44" s="289"/>
      <c r="Q44" s="290" t="s">
        <v>232</v>
      </c>
      <c r="R44" s="281">
        <f t="shared" si="10"/>
        <v>209.637</v>
      </c>
      <c r="S44" s="282">
        <v>5</v>
      </c>
      <c r="T44" s="280">
        <f t="shared" si="11"/>
        <v>1048.1849999999999</v>
      </c>
    </row>
    <row r="45" spans="1:20" ht="13.5" thickBot="1" x14ac:dyDescent="0.25">
      <c r="A45" s="275"/>
      <c r="B45" s="294"/>
      <c r="C45" s="295" t="s">
        <v>233</v>
      </c>
      <c r="D45" s="296">
        <v>63.725999999999999</v>
      </c>
      <c r="E45" s="298">
        <v>5</v>
      </c>
      <c r="F45" s="330">
        <f t="shared" si="8"/>
        <v>318.63</v>
      </c>
      <c r="H45" s="294"/>
      <c r="I45" s="295" t="s">
        <v>233</v>
      </c>
      <c r="J45" s="297">
        <v>156.98400000000001</v>
      </c>
      <c r="K45" s="297">
        <v>5.98</v>
      </c>
      <c r="L45" s="298">
        <f t="shared" si="7"/>
        <v>9.3876432000000012</v>
      </c>
      <c r="M45" s="298">
        <v>5</v>
      </c>
      <c r="N45" s="330">
        <f t="shared" si="9"/>
        <v>784.92000000000007</v>
      </c>
      <c r="P45" s="294"/>
      <c r="Q45" s="295" t="s">
        <v>233</v>
      </c>
      <c r="R45" s="296">
        <f t="shared" si="10"/>
        <v>220.71</v>
      </c>
      <c r="S45" s="298">
        <v>5</v>
      </c>
      <c r="T45" s="330">
        <f t="shared" si="11"/>
        <v>1103.55</v>
      </c>
    </row>
    <row r="47" spans="1:20" ht="13.5" thickBot="1" x14ac:dyDescent="0.25"/>
    <row r="48" spans="1:20" x14ac:dyDescent="0.2">
      <c r="A48" s="275"/>
      <c r="B48" s="796" t="s">
        <v>485</v>
      </c>
      <c r="C48" s="797"/>
      <c r="D48" s="797"/>
      <c r="E48" s="797"/>
      <c r="F48" s="798"/>
      <c r="H48" s="796" t="s">
        <v>485</v>
      </c>
      <c r="I48" s="799"/>
      <c r="J48" s="799"/>
      <c r="K48" s="799"/>
      <c r="L48" s="799"/>
      <c r="M48" s="799"/>
      <c r="N48" s="800"/>
      <c r="P48" s="796" t="s">
        <v>485</v>
      </c>
      <c r="Q48" s="797"/>
      <c r="R48" s="797"/>
      <c r="S48" s="797"/>
      <c r="T48" s="798"/>
    </row>
    <row r="49" spans="1:20" ht="13.5" thickBot="1" x14ac:dyDescent="0.25">
      <c r="A49" s="275"/>
      <c r="B49" s="283" t="s">
        <v>78</v>
      </c>
      <c r="C49" s="284" t="s">
        <v>480</v>
      </c>
      <c r="D49" s="284" t="s">
        <v>377</v>
      </c>
      <c r="E49" s="287" t="s">
        <v>479</v>
      </c>
      <c r="F49" s="285" t="s">
        <v>378</v>
      </c>
      <c r="H49" s="286" t="s">
        <v>308</v>
      </c>
      <c r="I49" s="284" t="s">
        <v>480</v>
      </c>
      <c r="J49" s="284" t="s">
        <v>377</v>
      </c>
      <c r="K49" s="287" t="s">
        <v>82</v>
      </c>
      <c r="L49" s="287" t="s">
        <v>309</v>
      </c>
      <c r="M49" s="287" t="s">
        <v>479</v>
      </c>
      <c r="N49" s="288" t="s">
        <v>378</v>
      </c>
      <c r="P49" s="283" t="s">
        <v>486</v>
      </c>
      <c r="Q49" s="284" t="s">
        <v>480</v>
      </c>
      <c r="R49" s="284" t="s">
        <v>377</v>
      </c>
      <c r="S49" s="287" t="s">
        <v>479</v>
      </c>
      <c r="T49" s="285" t="s">
        <v>378</v>
      </c>
    </row>
    <row r="50" spans="1:20" x14ac:dyDescent="0.2">
      <c r="A50" s="275"/>
      <c r="B50" s="301" t="s">
        <v>92</v>
      </c>
      <c r="C50" s="302" t="s">
        <v>331</v>
      </c>
      <c r="D50" s="291">
        <v>45.831000000000003</v>
      </c>
      <c r="E50" s="293">
        <v>4</v>
      </c>
      <c r="F50" s="329">
        <f>D50*E50</f>
        <v>183.32400000000001</v>
      </c>
      <c r="H50" s="301" t="s">
        <v>92</v>
      </c>
      <c r="I50" s="302" t="s">
        <v>331</v>
      </c>
      <c r="J50" s="292">
        <v>215.75200000000001</v>
      </c>
      <c r="K50" s="292">
        <v>13.41</v>
      </c>
      <c r="L50" s="293">
        <f t="shared" ref="L50:L60" si="12">(K50*J50)/100</f>
        <v>28.932343200000002</v>
      </c>
      <c r="M50" s="293">
        <v>4</v>
      </c>
      <c r="N50" s="329">
        <f>J50*M50</f>
        <v>863.00800000000004</v>
      </c>
      <c r="P50" s="301" t="s">
        <v>92</v>
      </c>
      <c r="Q50" s="302" t="s">
        <v>331</v>
      </c>
      <c r="R50" s="291">
        <f>D50+J50</f>
        <v>261.58300000000003</v>
      </c>
      <c r="S50" s="293">
        <v>4</v>
      </c>
      <c r="T50" s="329">
        <f>R50*S50</f>
        <v>1046.3320000000001</v>
      </c>
    </row>
    <row r="51" spans="1:20" x14ac:dyDescent="0.2">
      <c r="A51" s="275"/>
      <c r="B51" s="289"/>
      <c r="C51" s="290" t="s">
        <v>222</v>
      </c>
      <c r="D51" s="281">
        <v>60.098999999999997</v>
      </c>
      <c r="E51" s="282">
        <v>5</v>
      </c>
      <c r="F51" s="280">
        <f t="shared" ref="F51:F60" si="13">D51*E51</f>
        <v>300.495</v>
      </c>
      <c r="H51" s="289"/>
      <c r="I51" s="290" t="s">
        <v>222</v>
      </c>
      <c r="J51" s="277">
        <v>244.52500000000001</v>
      </c>
      <c r="K51" s="277">
        <v>11.17</v>
      </c>
      <c r="L51" s="282">
        <f t="shared" si="12"/>
        <v>27.313442500000001</v>
      </c>
      <c r="M51" s="282">
        <v>5</v>
      </c>
      <c r="N51" s="280">
        <f t="shared" ref="N51:N60" si="14">J51*M51</f>
        <v>1222.625</v>
      </c>
      <c r="P51" s="289"/>
      <c r="Q51" s="290" t="s">
        <v>222</v>
      </c>
      <c r="R51" s="281">
        <f t="shared" ref="R51:R60" si="15">D51+J51</f>
        <v>304.62400000000002</v>
      </c>
      <c r="S51" s="282">
        <v>5</v>
      </c>
      <c r="T51" s="280">
        <f t="shared" ref="T51:T60" si="16">R51*S51</f>
        <v>1523.1200000000001</v>
      </c>
    </row>
    <row r="52" spans="1:20" x14ac:dyDescent="0.2">
      <c r="A52" s="275"/>
      <c r="B52" s="289"/>
      <c r="C52" s="290" t="s">
        <v>225</v>
      </c>
      <c r="D52" s="281">
        <v>50.536000000000001</v>
      </c>
      <c r="E52" s="282">
        <v>5</v>
      </c>
      <c r="F52" s="280">
        <f t="shared" si="13"/>
        <v>252.68</v>
      </c>
      <c r="H52" s="289"/>
      <c r="I52" s="290" t="s">
        <v>225</v>
      </c>
      <c r="J52" s="277">
        <v>207.72200000000001</v>
      </c>
      <c r="K52" s="277">
        <v>13.01</v>
      </c>
      <c r="L52" s="282">
        <f t="shared" si="12"/>
        <v>27.024632199999999</v>
      </c>
      <c r="M52" s="282">
        <v>5</v>
      </c>
      <c r="N52" s="280">
        <f t="shared" si="14"/>
        <v>1038.6100000000001</v>
      </c>
      <c r="P52" s="289"/>
      <c r="Q52" s="290" t="s">
        <v>225</v>
      </c>
      <c r="R52" s="281">
        <f t="shared" si="15"/>
        <v>258.25800000000004</v>
      </c>
      <c r="S52" s="282">
        <v>5</v>
      </c>
      <c r="T52" s="280">
        <f t="shared" si="16"/>
        <v>1291.2900000000002</v>
      </c>
    </row>
    <row r="53" spans="1:20" x14ac:dyDescent="0.2">
      <c r="A53" s="275"/>
      <c r="B53" s="289"/>
      <c r="C53" s="290" t="s">
        <v>226</v>
      </c>
      <c r="D53" s="281">
        <v>60.746000000000002</v>
      </c>
      <c r="E53" s="282">
        <v>5</v>
      </c>
      <c r="F53" s="280">
        <f t="shared" si="13"/>
        <v>303.73</v>
      </c>
      <c r="H53" s="289"/>
      <c r="I53" s="290" t="s">
        <v>226</v>
      </c>
      <c r="J53" s="277">
        <v>217.655</v>
      </c>
      <c r="K53" s="277">
        <v>13.9</v>
      </c>
      <c r="L53" s="282">
        <f t="shared" si="12"/>
        <v>30.254045000000001</v>
      </c>
      <c r="M53" s="282">
        <v>5</v>
      </c>
      <c r="N53" s="280">
        <f t="shared" si="14"/>
        <v>1088.2750000000001</v>
      </c>
      <c r="P53" s="289"/>
      <c r="Q53" s="290" t="s">
        <v>226</v>
      </c>
      <c r="R53" s="281">
        <f t="shared" si="15"/>
        <v>278.40100000000001</v>
      </c>
      <c r="S53" s="282">
        <v>5</v>
      </c>
      <c r="T53" s="280">
        <f t="shared" si="16"/>
        <v>1392.0050000000001</v>
      </c>
    </row>
    <row r="54" spans="1:20" x14ac:dyDescent="0.2">
      <c r="A54" s="275"/>
      <c r="B54" s="289"/>
      <c r="C54" s="290" t="s">
        <v>227</v>
      </c>
      <c r="D54" s="281">
        <v>62.706000000000003</v>
      </c>
      <c r="E54" s="282">
        <v>5</v>
      </c>
      <c r="F54" s="280">
        <f t="shared" si="13"/>
        <v>313.53000000000003</v>
      </c>
      <c r="H54" s="289"/>
      <c r="I54" s="290" t="s">
        <v>227</v>
      </c>
      <c r="J54" s="277">
        <v>220.10900000000001</v>
      </c>
      <c r="K54" s="277">
        <v>16.22</v>
      </c>
      <c r="L54" s="282">
        <f t="shared" si="12"/>
        <v>35.701679799999994</v>
      </c>
      <c r="M54" s="282">
        <v>5</v>
      </c>
      <c r="N54" s="280">
        <f t="shared" si="14"/>
        <v>1100.5450000000001</v>
      </c>
      <c r="P54" s="289"/>
      <c r="Q54" s="290" t="s">
        <v>227</v>
      </c>
      <c r="R54" s="281">
        <f t="shared" si="15"/>
        <v>282.815</v>
      </c>
      <c r="S54" s="282">
        <v>5</v>
      </c>
      <c r="T54" s="280">
        <f t="shared" si="16"/>
        <v>1414.075</v>
      </c>
    </row>
    <row r="55" spans="1:20" x14ac:dyDescent="0.2">
      <c r="A55" s="275"/>
      <c r="B55" s="289"/>
      <c r="C55" s="290" t="s">
        <v>228</v>
      </c>
      <c r="D55" s="281">
        <v>74.778000000000006</v>
      </c>
      <c r="E55" s="282">
        <v>5</v>
      </c>
      <c r="F55" s="280">
        <f t="shared" si="13"/>
        <v>373.89000000000004</v>
      </c>
      <c r="H55" s="289"/>
      <c r="I55" s="290" t="s">
        <v>228</v>
      </c>
      <c r="J55" s="277">
        <v>136.70099999999999</v>
      </c>
      <c r="K55" s="277">
        <v>22.56</v>
      </c>
      <c r="L55" s="282">
        <f t="shared" si="12"/>
        <v>30.839745599999997</v>
      </c>
      <c r="M55" s="282">
        <v>5</v>
      </c>
      <c r="N55" s="280">
        <f t="shared" si="14"/>
        <v>683.505</v>
      </c>
      <c r="P55" s="289"/>
      <c r="Q55" s="290" t="s">
        <v>228</v>
      </c>
      <c r="R55" s="281">
        <f t="shared" si="15"/>
        <v>211.47899999999998</v>
      </c>
      <c r="S55" s="282">
        <v>5</v>
      </c>
      <c r="T55" s="280">
        <f t="shared" si="16"/>
        <v>1057.395</v>
      </c>
    </row>
    <row r="56" spans="1:20" x14ac:dyDescent="0.2">
      <c r="A56" s="275"/>
      <c r="B56" s="289"/>
      <c r="C56" s="290" t="s">
        <v>332</v>
      </c>
      <c r="D56" s="281">
        <v>89.826999999999998</v>
      </c>
      <c r="E56" s="282">
        <v>5</v>
      </c>
      <c r="F56" s="280">
        <f t="shared" si="13"/>
        <v>449.13499999999999</v>
      </c>
      <c r="H56" s="289"/>
      <c r="I56" s="290" t="s">
        <v>332</v>
      </c>
      <c r="J56" s="277">
        <v>145.036</v>
      </c>
      <c r="K56" s="277">
        <v>17.899999999999999</v>
      </c>
      <c r="L56" s="282">
        <f t="shared" si="12"/>
        <v>25.961443999999997</v>
      </c>
      <c r="M56" s="282">
        <v>5</v>
      </c>
      <c r="N56" s="280">
        <f t="shared" si="14"/>
        <v>725.18000000000006</v>
      </c>
      <c r="P56" s="289"/>
      <c r="Q56" s="290" t="s">
        <v>332</v>
      </c>
      <c r="R56" s="281">
        <f t="shared" si="15"/>
        <v>234.863</v>
      </c>
      <c r="S56" s="282">
        <v>5</v>
      </c>
      <c r="T56" s="280">
        <f t="shared" si="16"/>
        <v>1174.3150000000001</v>
      </c>
    </row>
    <row r="57" spans="1:20" x14ac:dyDescent="0.2">
      <c r="A57" s="275"/>
      <c r="B57" s="289"/>
      <c r="C57" s="290" t="s">
        <v>333</v>
      </c>
      <c r="D57" s="281">
        <v>77.070999999999998</v>
      </c>
      <c r="E57" s="282">
        <v>5</v>
      </c>
      <c r="F57" s="280">
        <f t="shared" si="13"/>
        <v>385.35500000000002</v>
      </c>
      <c r="H57" s="289"/>
      <c r="I57" s="290" t="s">
        <v>333</v>
      </c>
      <c r="J57" s="277">
        <v>114.54</v>
      </c>
      <c r="K57" s="277">
        <v>17.809999999999999</v>
      </c>
      <c r="L57" s="282">
        <f t="shared" si="12"/>
        <v>20.399574000000001</v>
      </c>
      <c r="M57" s="282">
        <v>5</v>
      </c>
      <c r="N57" s="280">
        <f t="shared" si="14"/>
        <v>572.70000000000005</v>
      </c>
      <c r="P57" s="289"/>
      <c r="Q57" s="290" t="s">
        <v>333</v>
      </c>
      <c r="R57" s="281">
        <f t="shared" si="15"/>
        <v>191.61099999999999</v>
      </c>
      <c r="S57" s="282">
        <v>5</v>
      </c>
      <c r="T57" s="280">
        <f t="shared" si="16"/>
        <v>958.05499999999995</v>
      </c>
    </row>
    <row r="58" spans="1:20" x14ac:dyDescent="0.2">
      <c r="A58" s="275"/>
      <c r="B58" s="289"/>
      <c r="C58" s="290" t="s">
        <v>231</v>
      </c>
      <c r="D58" s="281">
        <v>63.811999999999998</v>
      </c>
      <c r="E58" s="282">
        <v>5</v>
      </c>
      <c r="F58" s="280">
        <f t="shared" si="13"/>
        <v>319.06</v>
      </c>
      <c r="H58" s="289"/>
      <c r="I58" s="290" t="s">
        <v>231</v>
      </c>
      <c r="J58" s="277">
        <v>152.94</v>
      </c>
      <c r="K58" s="277">
        <v>26.64</v>
      </c>
      <c r="L58" s="282">
        <f t="shared" si="12"/>
        <v>40.743216000000004</v>
      </c>
      <c r="M58" s="282">
        <v>5</v>
      </c>
      <c r="N58" s="280">
        <f t="shared" si="14"/>
        <v>764.7</v>
      </c>
      <c r="P58" s="289"/>
      <c r="Q58" s="290" t="s">
        <v>231</v>
      </c>
      <c r="R58" s="281">
        <f t="shared" si="15"/>
        <v>216.75200000000001</v>
      </c>
      <c r="S58" s="282">
        <v>5</v>
      </c>
      <c r="T58" s="280">
        <f t="shared" si="16"/>
        <v>1083.76</v>
      </c>
    </row>
    <row r="59" spans="1:20" x14ac:dyDescent="0.2">
      <c r="A59" s="275"/>
      <c r="B59" s="289"/>
      <c r="C59" s="290" t="s">
        <v>232</v>
      </c>
      <c r="D59" s="281">
        <v>95.016999999999996</v>
      </c>
      <c r="E59" s="282">
        <v>5</v>
      </c>
      <c r="F59" s="280">
        <f t="shared" si="13"/>
        <v>475.08499999999998</v>
      </c>
      <c r="H59" s="289"/>
      <c r="I59" s="290" t="s">
        <v>232</v>
      </c>
      <c r="J59" s="277">
        <v>108.004</v>
      </c>
      <c r="K59" s="277">
        <v>14.32</v>
      </c>
      <c r="L59" s="282">
        <f t="shared" si="12"/>
        <v>15.466172800000002</v>
      </c>
      <c r="M59" s="282">
        <v>5</v>
      </c>
      <c r="N59" s="280">
        <f t="shared" si="14"/>
        <v>540.02</v>
      </c>
      <c r="P59" s="289"/>
      <c r="Q59" s="290" t="s">
        <v>232</v>
      </c>
      <c r="R59" s="281">
        <f t="shared" si="15"/>
        <v>203.02100000000002</v>
      </c>
      <c r="S59" s="282">
        <v>5</v>
      </c>
      <c r="T59" s="280">
        <f t="shared" si="16"/>
        <v>1015.105</v>
      </c>
    </row>
    <row r="60" spans="1:20" ht="13.5" thickBot="1" x14ac:dyDescent="0.25">
      <c r="A60" s="275"/>
      <c r="B60" s="294"/>
      <c r="C60" s="295" t="s">
        <v>233</v>
      </c>
      <c r="D60" s="296">
        <v>59.436999999999998</v>
      </c>
      <c r="E60" s="298">
        <v>5</v>
      </c>
      <c r="F60" s="330">
        <f t="shared" si="13"/>
        <v>297.185</v>
      </c>
      <c r="H60" s="294"/>
      <c r="I60" s="295" t="s">
        <v>233</v>
      </c>
      <c r="J60" s="297">
        <v>84.272000000000006</v>
      </c>
      <c r="K60" s="297">
        <v>8.18</v>
      </c>
      <c r="L60" s="298">
        <f t="shared" si="12"/>
        <v>6.8934496000000003</v>
      </c>
      <c r="M60" s="298">
        <v>5</v>
      </c>
      <c r="N60" s="330">
        <f t="shared" si="14"/>
        <v>421.36</v>
      </c>
      <c r="P60" s="294"/>
      <c r="Q60" s="295" t="s">
        <v>233</v>
      </c>
      <c r="R60" s="296">
        <f t="shared" si="15"/>
        <v>143.709</v>
      </c>
      <c r="S60" s="298">
        <v>5</v>
      </c>
      <c r="T60" s="330">
        <f t="shared" si="16"/>
        <v>718.54500000000007</v>
      </c>
    </row>
    <row r="61" spans="1:20" x14ac:dyDescent="0.2">
      <c r="A61" s="275"/>
      <c r="B61" s="299"/>
      <c r="C61" s="300"/>
      <c r="D61" s="281"/>
      <c r="E61" s="282"/>
      <c r="F61" s="276"/>
      <c r="H61" s="299"/>
      <c r="I61" s="300"/>
      <c r="J61" s="282"/>
      <c r="K61" s="282"/>
      <c r="L61" s="282"/>
      <c r="M61" s="282"/>
      <c r="N61" s="276"/>
      <c r="P61" s="299"/>
      <c r="Q61" s="300"/>
      <c r="R61" s="281"/>
      <c r="S61" s="282"/>
      <c r="T61" s="276"/>
    </row>
    <row r="62" spans="1:20" x14ac:dyDescent="0.2">
      <c r="A62" s="275"/>
    </row>
    <row r="63" spans="1:20" x14ac:dyDescent="0.2">
      <c r="B63" s="787" t="s">
        <v>744</v>
      </c>
      <c r="C63" s="722" t="s">
        <v>331</v>
      </c>
      <c r="D63" s="722" t="s">
        <v>222</v>
      </c>
      <c r="E63" s="722" t="s">
        <v>225</v>
      </c>
      <c r="F63" s="722" t="s">
        <v>226</v>
      </c>
      <c r="G63" s="722" t="s">
        <v>227</v>
      </c>
      <c r="H63" s="722" t="s">
        <v>228</v>
      </c>
      <c r="I63" s="722" t="s">
        <v>332</v>
      </c>
      <c r="J63" s="722" t="s">
        <v>333</v>
      </c>
      <c r="K63" s="722" t="s">
        <v>231</v>
      </c>
      <c r="L63" s="722" t="s">
        <v>232</v>
      </c>
      <c r="M63" s="744" t="s">
        <v>233</v>
      </c>
    </row>
    <row r="64" spans="1:20" x14ac:dyDescent="0.2">
      <c r="B64" s="788"/>
      <c r="C64" s="721" t="s">
        <v>78</v>
      </c>
      <c r="D64" s="721" t="s">
        <v>78</v>
      </c>
      <c r="E64" s="721" t="s">
        <v>78</v>
      </c>
      <c r="F64" s="721" t="s">
        <v>78</v>
      </c>
      <c r="G64" s="721" t="s">
        <v>78</v>
      </c>
      <c r="H64" s="721" t="s">
        <v>78</v>
      </c>
      <c r="I64" s="721" t="s">
        <v>78</v>
      </c>
      <c r="J64" s="721" t="s">
        <v>78</v>
      </c>
      <c r="K64" s="721" t="s">
        <v>78</v>
      </c>
      <c r="L64" s="721" t="s">
        <v>78</v>
      </c>
      <c r="M64" s="745" t="s">
        <v>78</v>
      </c>
    </row>
    <row r="65" spans="2:24" ht="41.25" thickBot="1" x14ac:dyDescent="0.25">
      <c r="B65" s="789"/>
      <c r="C65" s="724" t="s">
        <v>325</v>
      </c>
      <c r="D65" s="724" t="s">
        <v>325</v>
      </c>
      <c r="E65" s="724" t="s">
        <v>325</v>
      </c>
      <c r="F65" s="724" t="s">
        <v>325</v>
      </c>
      <c r="G65" s="724" t="s">
        <v>325</v>
      </c>
      <c r="H65" s="724" t="s">
        <v>325</v>
      </c>
      <c r="I65" s="724" t="s">
        <v>325</v>
      </c>
      <c r="J65" s="724" t="s">
        <v>325</v>
      </c>
      <c r="K65" s="724" t="s">
        <v>325</v>
      </c>
      <c r="L65" s="724" t="s">
        <v>325</v>
      </c>
      <c r="M65" s="746" t="s">
        <v>325</v>
      </c>
    </row>
    <row r="66" spans="2:24" x14ac:dyDescent="0.2">
      <c r="B66" s="725" t="s">
        <v>92</v>
      </c>
      <c r="C66" s="726">
        <v>45.831000000000003</v>
      </c>
      <c r="D66" s="726">
        <v>60.098999999999997</v>
      </c>
      <c r="E66" s="726">
        <v>50.536000000000001</v>
      </c>
      <c r="F66" s="726">
        <v>60.746000000000002</v>
      </c>
      <c r="G66" s="726">
        <v>62.706000000000003</v>
      </c>
      <c r="H66" s="726">
        <v>74.778000000000006</v>
      </c>
      <c r="I66" s="726">
        <v>89.826999999999998</v>
      </c>
      <c r="J66" s="726">
        <v>77.070999999999998</v>
      </c>
      <c r="K66" s="726">
        <v>63.811999999999998</v>
      </c>
      <c r="L66" s="726">
        <v>95.016999999999996</v>
      </c>
      <c r="M66" s="727">
        <v>59.436999999999998</v>
      </c>
    </row>
    <row r="67" spans="2:24" x14ac:dyDescent="0.2">
      <c r="B67" s="728" t="s">
        <v>84</v>
      </c>
      <c r="C67" s="729">
        <v>0.39</v>
      </c>
      <c r="D67" s="729">
        <v>0.51100000000000001</v>
      </c>
      <c r="E67" s="729">
        <v>0.35799999999999998</v>
      </c>
      <c r="F67" s="729">
        <v>0.39400000000000002</v>
      </c>
      <c r="G67" s="729">
        <v>1.617</v>
      </c>
      <c r="H67" s="729">
        <v>1.7170000000000001</v>
      </c>
      <c r="I67" s="729">
        <v>2.6869999999999998</v>
      </c>
      <c r="J67" s="729">
        <v>2.1560000000000001</v>
      </c>
      <c r="K67" s="729">
        <v>2.1360000000000001</v>
      </c>
      <c r="L67" s="729">
        <v>2.1280000000000001</v>
      </c>
      <c r="M67" s="730">
        <v>1.95</v>
      </c>
    </row>
    <row r="68" spans="2:24" x14ac:dyDescent="0.2">
      <c r="B68" s="728" t="s">
        <v>85</v>
      </c>
      <c r="C68" s="729">
        <v>11.714</v>
      </c>
      <c r="D68" s="729">
        <v>13.206</v>
      </c>
      <c r="E68" s="729">
        <v>7.7839999999999998</v>
      </c>
      <c r="F68" s="729">
        <v>14.166</v>
      </c>
      <c r="G68" s="729">
        <v>10.726000000000001</v>
      </c>
      <c r="H68" s="729">
        <v>18.324000000000002</v>
      </c>
      <c r="I68" s="729">
        <v>16.959</v>
      </c>
      <c r="J68" s="729">
        <v>12.651</v>
      </c>
      <c r="K68" s="729">
        <v>14.244</v>
      </c>
      <c r="L68" s="729">
        <v>22.241</v>
      </c>
      <c r="M68" s="730">
        <v>13.724</v>
      </c>
    </row>
    <row r="69" spans="2:24" x14ac:dyDescent="0.2">
      <c r="B69" s="728" t="s">
        <v>86</v>
      </c>
      <c r="C69" s="729">
        <v>16.315000000000001</v>
      </c>
      <c r="D69" s="729">
        <v>23.414000000000001</v>
      </c>
      <c r="E69" s="729">
        <v>26.350999999999999</v>
      </c>
      <c r="F69" s="729">
        <v>21.148</v>
      </c>
      <c r="G69" s="729">
        <v>26.715</v>
      </c>
      <c r="H69" s="729">
        <v>25.92</v>
      </c>
      <c r="I69" s="729">
        <v>37.564999999999998</v>
      </c>
      <c r="J69" s="729">
        <v>28.948</v>
      </c>
      <c r="K69" s="729">
        <v>17.532</v>
      </c>
      <c r="L69" s="729">
        <v>17.803000000000001</v>
      </c>
      <c r="M69" s="730">
        <v>14.044</v>
      </c>
    </row>
    <row r="70" spans="2:24" x14ac:dyDescent="0.2">
      <c r="B70" s="728" t="s">
        <v>87</v>
      </c>
      <c r="C70" s="729">
        <v>2.8109999999999999</v>
      </c>
      <c r="D70" s="729">
        <v>5.5759999999999996</v>
      </c>
      <c r="E70" s="729">
        <v>2.673</v>
      </c>
      <c r="F70" s="729">
        <v>5.4189999999999996</v>
      </c>
      <c r="G70" s="729">
        <v>4.3959999999999999</v>
      </c>
      <c r="H70" s="729">
        <v>5.032</v>
      </c>
      <c r="I70" s="729">
        <v>3.4990000000000001</v>
      </c>
      <c r="J70" s="729">
        <v>5.984</v>
      </c>
      <c r="K70" s="729">
        <v>4.3860000000000001</v>
      </c>
      <c r="L70" s="729">
        <v>12.385</v>
      </c>
      <c r="M70" s="730">
        <v>5.149</v>
      </c>
    </row>
    <row r="71" spans="2:24" x14ac:dyDescent="0.2">
      <c r="B71" s="728" t="s">
        <v>88</v>
      </c>
      <c r="C71" s="729">
        <v>1.3089999999999999</v>
      </c>
      <c r="D71" s="729">
        <v>2.3039999999999998</v>
      </c>
      <c r="E71" s="729">
        <v>1.802</v>
      </c>
      <c r="F71" s="729">
        <v>1.643</v>
      </c>
      <c r="G71" s="729">
        <v>1.851</v>
      </c>
      <c r="H71" s="729">
        <v>2.5030000000000001</v>
      </c>
      <c r="I71" s="729">
        <v>5.3810000000000002</v>
      </c>
      <c r="J71" s="729">
        <v>3.923</v>
      </c>
      <c r="K71" s="729">
        <v>2.0569999999999999</v>
      </c>
      <c r="L71" s="729">
        <v>2.4430000000000001</v>
      </c>
      <c r="M71" s="730">
        <v>1.8879999999999999</v>
      </c>
    </row>
    <row r="72" spans="2:24" x14ac:dyDescent="0.2">
      <c r="B72" s="728" t="s">
        <v>89</v>
      </c>
      <c r="C72" s="729">
        <v>7.1840000000000002</v>
      </c>
      <c r="D72" s="729">
        <v>7.891</v>
      </c>
      <c r="E72" s="729">
        <v>5.6870000000000003</v>
      </c>
      <c r="F72" s="729">
        <v>10.993</v>
      </c>
      <c r="G72" s="729">
        <v>11.406000000000001</v>
      </c>
      <c r="H72" s="729">
        <v>13.864000000000001</v>
      </c>
      <c r="I72" s="729">
        <v>13.1</v>
      </c>
      <c r="J72" s="729">
        <v>12.856999999999999</v>
      </c>
      <c r="K72" s="729">
        <v>13.929</v>
      </c>
      <c r="L72" s="729">
        <v>16.831</v>
      </c>
      <c r="M72" s="730">
        <v>14.581</v>
      </c>
    </row>
    <row r="73" spans="2:24" x14ac:dyDescent="0.2">
      <c r="B73" s="728" t="s">
        <v>90</v>
      </c>
      <c r="C73" s="729">
        <v>0.13</v>
      </c>
      <c r="D73" s="729">
        <v>0.09</v>
      </c>
      <c r="E73" s="729">
        <v>8.5000000000000006E-2</v>
      </c>
      <c r="F73" s="729">
        <v>7.2999999999999995E-2</v>
      </c>
      <c r="G73" s="729">
        <v>0.123</v>
      </c>
      <c r="H73" s="729">
        <v>0.115</v>
      </c>
      <c r="I73" s="729">
        <v>6.8000000000000005E-2</v>
      </c>
      <c r="J73" s="729">
        <v>5.8999999999999997E-2</v>
      </c>
      <c r="K73" s="729">
        <v>7.4999999999999997E-2</v>
      </c>
      <c r="L73" s="729">
        <v>0.91300000000000003</v>
      </c>
      <c r="M73" s="730">
        <v>0.127</v>
      </c>
    </row>
    <row r="74" spans="2:24" x14ac:dyDescent="0.2">
      <c r="B74" s="728" t="s">
        <v>91</v>
      </c>
      <c r="C74" s="729">
        <v>5.9779999999999998</v>
      </c>
      <c r="D74" s="729">
        <v>7.1070000000000002</v>
      </c>
      <c r="E74" s="729">
        <v>5.7960000000000003</v>
      </c>
      <c r="F74" s="729">
        <v>6.9109999999999996</v>
      </c>
      <c r="G74" s="729">
        <v>5.8730000000000002</v>
      </c>
      <c r="H74" s="729">
        <v>7.3029999999999999</v>
      </c>
      <c r="I74" s="729">
        <v>10.568</v>
      </c>
      <c r="J74" s="729">
        <v>10.494999999999999</v>
      </c>
      <c r="K74" s="729">
        <v>9.452</v>
      </c>
      <c r="L74" s="729">
        <v>20.273</v>
      </c>
      <c r="M74" s="730">
        <v>7.976</v>
      </c>
    </row>
    <row r="75" spans="2:24" x14ac:dyDescent="0.2">
      <c r="B75" s="747"/>
      <c r="C75" s="748"/>
      <c r="D75" s="748"/>
      <c r="E75" s="748"/>
      <c r="F75" s="748"/>
      <c r="G75" s="748"/>
      <c r="H75" s="748"/>
      <c r="I75" s="748"/>
      <c r="J75" s="748"/>
      <c r="K75" s="748"/>
      <c r="L75" s="748"/>
      <c r="M75" s="749"/>
    </row>
    <row r="76" spans="2:24" x14ac:dyDescent="0.2">
      <c r="B76" s="747"/>
      <c r="C76" s="748"/>
      <c r="D76" s="748"/>
      <c r="E76" s="748"/>
      <c r="F76" s="748"/>
      <c r="G76" s="748"/>
      <c r="H76" s="748"/>
      <c r="I76" s="748"/>
      <c r="J76" s="748"/>
      <c r="K76" s="748"/>
      <c r="L76" s="748"/>
      <c r="M76" s="749"/>
    </row>
    <row r="77" spans="2:24" ht="13.5" thickBot="1" x14ac:dyDescent="0.25">
      <c r="B77" s="750"/>
      <c r="C77" s="751"/>
      <c r="D77" s="751"/>
      <c r="E77" s="751"/>
      <c r="F77" s="751"/>
      <c r="G77" s="751"/>
      <c r="H77" s="751"/>
      <c r="I77" s="751"/>
      <c r="J77" s="751"/>
      <c r="K77" s="751"/>
      <c r="L77" s="751"/>
      <c r="M77" s="752"/>
    </row>
    <row r="80" spans="2:24" x14ac:dyDescent="0.2">
      <c r="B80" s="787" t="s">
        <v>744</v>
      </c>
      <c r="C80" s="790" t="s">
        <v>331</v>
      </c>
      <c r="D80" s="791"/>
      <c r="E80" s="790" t="s">
        <v>222</v>
      </c>
      <c r="F80" s="791"/>
      <c r="G80" s="790" t="s">
        <v>225</v>
      </c>
      <c r="H80" s="791"/>
      <c r="I80" s="790" t="s">
        <v>226</v>
      </c>
      <c r="J80" s="791"/>
      <c r="K80" s="790" t="s">
        <v>227</v>
      </c>
      <c r="L80" s="791"/>
      <c r="M80" s="790" t="s">
        <v>228</v>
      </c>
      <c r="N80" s="791"/>
      <c r="O80" s="790" t="s">
        <v>332</v>
      </c>
      <c r="P80" s="791"/>
      <c r="Q80" s="790" t="s">
        <v>333</v>
      </c>
      <c r="R80" s="791"/>
      <c r="S80" s="790" t="s">
        <v>231</v>
      </c>
      <c r="T80" s="791"/>
      <c r="U80" s="790" t="s">
        <v>232</v>
      </c>
      <c r="V80" s="791"/>
      <c r="W80" s="790" t="s">
        <v>233</v>
      </c>
      <c r="X80" s="792"/>
    </row>
    <row r="81" spans="2:24" x14ac:dyDescent="0.2">
      <c r="B81" s="788"/>
      <c r="C81" s="793" t="s">
        <v>79</v>
      </c>
      <c r="D81" s="794"/>
      <c r="E81" s="793" t="s">
        <v>79</v>
      </c>
      <c r="F81" s="794"/>
      <c r="G81" s="793" t="s">
        <v>79</v>
      </c>
      <c r="H81" s="794"/>
      <c r="I81" s="793" t="s">
        <v>79</v>
      </c>
      <c r="J81" s="794"/>
      <c r="K81" s="793" t="s">
        <v>79</v>
      </c>
      <c r="L81" s="794"/>
      <c r="M81" s="793" t="s">
        <v>79</v>
      </c>
      <c r="N81" s="794"/>
      <c r="O81" s="793"/>
      <c r="P81" s="794"/>
      <c r="Q81" s="793"/>
      <c r="R81" s="794"/>
      <c r="S81" s="793"/>
      <c r="T81" s="794"/>
      <c r="U81" s="793"/>
      <c r="V81" s="794"/>
      <c r="W81" s="793"/>
      <c r="X81" s="795"/>
    </row>
    <row r="82" spans="2:24" ht="41.25" thickBot="1" x14ac:dyDescent="0.25">
      <c r="B82" s="789"/>
      <c r="C82" s="724" t="s">
        <v>325</v>
      </c>
      <c r="D82" s="733" t="s">
        <v>82</v>
      </c>
      <c r="E82" s="724" t="s">
        <v>325</v>
      </c>
      <c r="F82" s="734" t="s">
        <v>82</v>
      </c>
      <c r="G82" s="724" t="s">
        <v>325</v>
      </c>
      <c r="H82" s="734" t="s">
        <v>82</v>
      </c>
      <c r="I82" s="724" t="s">
        <v>325</v>
      </c>
      <c r="J82" s="734" t="s">
        <v>82</v>
      </c>
      <c r="K82" s="724" t="s">
        <v>325</v>
      </c>
      <c r="L82" s="734" t="s">
        <v>82</v>
      </c>
      <c r="M82" s="724" t="s">
        <v>325</v>
      </c>
      <c r="N82" s="734" t="s">
        <v>82</v>
      </c>
      <c r="O82" s="724" t="s">
        <v>325</v>
      </c>
      <c r="P82" s="733" t="s">
        <v>82</v>
      </c>
      <c r="Q82" s="724" t="s">
        <v>325</v>
      </c>
      <c r="R82" s="733" t="s">
        <v>82</v>
      </c>
      <c r="S82" s="724" t="s">
        <v>325</v>
      </c>
      <c r="T82" s="733" t="s">
        <v>82</v>
      </c>
      <c r="U82" s="724" t="s">
        <v>325</v>
      </c>
      <c r="V82" s="733" t="s">
        <v>82</v>
      </c>
      <c r="W82" s="724" t="s">
        <v>325</v>
      </c>
      <c r="X82" s="733" t="s">
        <v>82</v>
      </c>
    </row>
    <row r="83" spans="2:24" x14ac:dyDescent="0.2">
      <c r="B83" s="725" t="s">
        <v>92</v>
      </c>
      <c r="C83" s="726">
        <v>215.75200000000001</v>
      </c>
      <c r="D83" s="735">
        <v>13.41</v>
      </c>
      <c r="E83" s="726">
        <v>244.52500000000001</v>
      </c>
      <c r="F83" s="735">
        <v>11.17</v>
      </c>
      <c r="G83" s="726">
        <v>207.72200000000001</v>
      </c>
      <c r="H83" s="735">
        <v>13.01</v>
      </c>
      <c r="I83" s="726">
        <v>217.655</v>
      </c>
      <c r="J83" s="735">
        <v>13.9</v>
      </c>
      <c r="K83" s="726">
        <v>220.10900000000001</v>
      </c>
      <c r="L83" s="735">
        <v>16.22</v>
      </c>
      <c r="M83" s="726">
        <v>136.70099999999999</v>
      </c>
      <c r="N83" s="735">
        <v>22.56</v>
      </c>
      <c r="O83" s="726">
        <v>145.036</v>
      </c>
      <c r="P83" s="735">
        <v>17.899999999999999</v>
      </c>
      <c r="Q83" s="726">
        <v>114.54</v>
      </c>
      <c r="R83" s="735">
        <v>17.809999999999999</v>
      </c>
      <c r="S83" s="726">
        <v>152.94</v>
      </c>
      <c r="T83" s="735">
        <v>26.64</v>
      </c>
      <c r="U83" s="726">
        <v>108.004</v>
      </c>
      <c r="V83" s="735">
        <v>14.32</v>
      </c>
      <c r="W83" s="726">
        <v>84.272000000000006</v>
      </c>
      <c r="X83" s="736">
        <v>8.18</v>
      </c>
    </row>
    <row r="84" spans="2:24" x14ac:dyDescent="0.2">
      <c r="B84" s="728" t="s">
        <v>84</v>
      </c>
      <c r="C84" s="729">
        <v>1.2749999999999999</v>
      </c>
      <c r="D84" s="737">
        <v>69.900000000000006</v>
      </c>
      <c r="E84" s="729">
        <v>2.7370000000000001</v>
      </c>
      <c r="F84" s="737">
        <v>62.6</v>
      </c>
      <c r="G84" s="729">
        <v>0.81899999999999995</v>
      </c>
      <c r="H84" s="737">
        <v>84.61</v>
      </c>
      <c r="I84" s="729">
        <v>2.48</v>
      </c>
      <c r="J84" s="737">
        <v>94.92</v>
      </c>
      <c r="K84" s="729">
        <v>2.48</v>
      </c>
      <c r="L84" s="737">
        <v>43.3</v>
      </c>
      <c r="M84" s="729">
        <v>2.5790000000000002</v>
      </c>
      <c r="N84" s="737">
        <v>33.03</v>
      </c>
      <c r="O84" s="729">
        <v>3.1789999999999998</v>
      </c>
      <c r="P84" s="737">
        <v>20.63</v>
      </c>
      <c r="Q84" s="729">
        <v>4.3730000000000002</v>
      </c>
      <c r="R84" s="737">
        <v>16.91</v>
      </c>
      <c r="S84" s="729">
        <v>6.327</v>
      </c>
      <c r="T84" s="737">
        <v>14.75</v>
      </c>
      <c r="U84" s="729">
        <v>7.05</v>
      </c>
      <c r="V84" s="737">
        <v>15.47</v>
      </c>
      <c r="W84" s="729">
        <v>7.25</v>
      </c>
      <c r="X84" s="738">
        <v>14.67</v>
      </c>
    </row>
    <row r="85" spans="2:24" x14ac:dyDescent="0.2">
      <c r="B85" s="728" t="s">
        <v>85</v>
      </c>
      <c r="C85" s="729">
        <v>41.97</v>
      </c>
      <c r="D85" s="737">
        <v>24.79</v>
      </c>
      <c r="E85" s="729">
        <v>78.222999999999999</v>
      </c>
      <c r="F85" s="737">
        <v>25.25</v>
      </c>
      <c r="G85" s="729">
        <v>60.243000000000002</v>
      </c>
      <c r="H85" s="737">
        <v>29.11</v>
      </c>
      <c r="I85" s="729">
        <v>41.335999999999999</v>
      </c>
      <c r="J85" s="737">
        <v>22.52</v>
      </c>
      <c r="K85" s="729">
        <v>78.712000000000003</v>
      </c>
      <c r="L85" s="737">
        <v>23.99</v>
      </c>
      <c r="M85" s="729">
        <v>32.29</v>
      </c>
      <c r="N85" s="737">
        <v>53.06</v>
      </c>
      <c r="O85" s="729">
        <v>34.484999999999999</v>
      </c>
      <c r="P85" s="737">
        <v>43.2</v>
      </c>
      <c r="Q85" s="729">
        <v>37.22</v>
      </c>
      <c r="R85" s="737">
        <v>45.52</v>
      </c>
      <c r="S85" s="729">
        <v>17.699000000000002</v>
      </c>
      <c r="T85" s="737">
        <v>16.649999999999999</v>
      </c>
      <c r="U85" s="729">
        <v>34.65</v>
      </c>
      <c r="V85" s="737">
        <v>38.659999999999997</v>
      </c>
      <c r="W85" s="729">
        <v>18.213999999999999</v>
      </c>
      <c r="X85" s="738">
        <v>14.07</v>
      </c>
    </row>
    <row r="86" spans="2:24" x14ac:dyDescent="0.2">
      <c r="B86" s="728" t="s">
        <v>86</v>
      </c>
      <c r="C86" s="729">
        <v>21.495000000000001</v>
      </c>
      <c r="D86" s="737">
        <v>49.86</v>
      </c>
      <c r="E86" s="729">
        <v>32.725000000000001</v>
      </c>
      <c r="F86" s="737">
        <v>51.7</v>
      </c>
      <c r="G86" s="729">
        <v>20.879000000000001</v>
      </c>
      <c r="H86" s="737">
        <v>56.81</v>
      </c>
      <c r="I86" s="729">
        <v>9.8010000000000002</v>
      </c>
      <c r="J86" s="737">
        <v>38.29</v>
      </c>
      <c r="K86" s="729">
        <v>3.0009999999999999</v>
      </c>
      <c r="L86" s="737">
        <v>56.47</v>
      </c>
      <c r="M86" s="729">
        <v>40.24</v>
      </c>
      <c r="N86" s="737">
        <v>59.37</v>
      </c>
      <c r="O86" s="729">
        <v>11.359</v>
      </c>
      <c r="P86" s="737">
        <v>61.77</v>
      </c>
      <c r="Q86" s="729">
        <v>0.2</v>
      </c>
      <c r="R86" s="737">
        <v>34.270000000000003</v>
      </c>
      <c r="S86" s="729">
        <v>0.33400000000000002</v>
      </c>
      <c r="T86" s="737">
        <v>37.57</v>
      </c>
      <c r="U86" s="729">
        <v>0.20699999999999999</v>
      </c>
      <c r="V86" s="737">
        <v>33.71</v>
      </c>
      <c r="W86" s="729">
        <v>0.27300000000000002</v>
      </c>
      <c r="X86" s="738">
        <v>29.96</v>
      </c>
    </row>
    <row r="87" spans="2:24" x14ac:dyDescent="0.2">
      <c r="B87" s="728" t="s">
        <v>87</v>
      </c>
      <c r="C87" s="729">
        <v>24.484999999999999</v>
      </c>
      <c r="D87" s="737">
        <v>23.69</v>
      </c>
      <c r="E87" s="729">
        <v>30.352</v>
      </c>
      <c r="F87" s="737">
        <v>22.1</v>
      </c>
      <c r="G87" s="729">
        <v>21.350999999999999</v>
      </c>
      <c r="H87" s="737">
        <v>28.12</v>
      </c>
      <c r="I87" s="729">
        <v>59.582999999999998</v>
      </c>
      <c r="J87" s="737">
        <v>36.61</v>
      </c>
      <c r="K87" s="729">
        <v>47.546999999999997</v>
      </c>
      <c r="L87" s="737">
        <v>34.020000000000003</v>
      </c>
      <c r="M87" s="729">
        <v>12.324999999999999</v>
      </c>
      <c r="N87" s="737">
        <v>33.74</v>
      </c>
      <c r="O87" s="729">
        <v>45.418999999999997</v>
      </c>
      <c r="P87" s="737">
        <v>38.479999999999997</v>
      </c>
      <c r="Q87" s="729">
        <v>13.65</v>
      </c>
      <c r="R87" s="737">
        <v>39.47</v>
      </c>
      <c r="S87" s="729">
        <v>76.658000000000001</v>
      </c>
      <c r="T87" s="737">
        <v>52.86</v>
      </c>
      <c r="U87" s="729">
        <v>10.914</v>
      </c>
      <c r="V87" s="737">
        <v>22.25</v>
      </c>
      <c r="W87" s="729">
        <v>17.279</v>
      </c>
      <c r="X87" s="738">
        <v>29.56</v>
      </c>
    </row>
    <row r="88" spans="2:24" x14ac:dyDescent="0.2">
      <c r="B88" s="728" t="s">
        <v>88</v>
      </c>
      <c r="C88" s="729">
        <v>27.007999999999999</v>
      </c>
      <c r="D88" s="737">
        <v>23.4</v>
      </c>
      <c r="E88" s="729">
        <v>38.594999999999999</v>
      </c>
      <c r="F88" s="737">
        <v>30.05</v>
      </c>
      <c r="G88" s="729">
        <v>25.042000000000002</v>
      </c>
      <c r="H88" s="737">
        <v>22.66</v>
      </c>
      <c r="I88" s="729">
        <v>25.006</v>
      </c>
      <c r="J88" s="737">
        <v>32.25</v>
      </c>
      <c r="K88" s="729">
        <v>13.156000000000001</v>
      </c>
      <c r="L88" s="737">
        <v>24.13</v>
      </c>
      <c r="M88" s="729">
        <v>9.4979999999999993</v>
      </c>
      <c r="N88" s="737">
        <v>29.48</v>
      </c>
      <c r="O88" s="729">
        <v>6.165</v>
      </c>
      <c r="P88" s="737">
        <v>28.03</v>
      </c>
      <c r="Q88" s="729">
        <v>6.39</v>
      </c>
      <c r="R88" s="737">
        <v>26.34</v>
      </c>
      <c r="S88" s="729">
        <v>6.2030000000000003</v>
      </c>
      <c r="T88" s="737">
        <v>25.49</v>
      </c>
      <c r="U88" s="729">
        <v>6.7789999999999999</v>
      </c>
      <c r="V88" s="737">
        <v>24.06</v>
      </c>
      <c r="W88" s="729">
        <v>3.8479999999999999</v>
      </c>
      <c r="X88" s="738">
        <v>26.23</v>
      </c>
    </row>
    <row r="89" spans="2:24" x14ac:dyDescent="0.2">
      <c r="B89" s="728" t="s">
        <v>89</v>
      </c>
      <c r="C89" s="729">
        <v>44.936</v>
      </c>
      <c r="D89" s="737">
        <v>30.92</v>
      </c>
      <c r="E89" s="729">
        <v>25.155000000000001</v>
      </c>
      <c r="F89" s="737">
        <v>21.2</v>
      </c>
      <c r="G89" s="729">
        <v>45.006999999999998</v>
      </c>
      <c r="H89" s="737">
        <v>35.590000000000003</v>
      </c>
      <c r="I89" s="729">
        <v>34.773000000000003</v>
      </c>
      <c r="J89" s="737">
        <v>41.63</v>
      </c>
      <c r="K89" s="729">
        <v>18.963000000000001</v>
      </c>
      <c r="L89" s="737">
        <v>23.61</v>
      </c>
      <c r="M89" s="729">
        <v>25.422999999999998</v>
      </c>
      <c r="N89" s="737">
        <v>38.700000000000003</v>
      </c>
      <c r="O89" s="729">
        <v>28.248999999999999</v>
      </c>
      <c r="P89" s="737">
        <v>44.76</v>
      </c>
      <c r="Q89" s="729">
        <v>14.128</v>
      </c>
      <c r="R89" s="737">
        <v>19.45</v>
      </c>
      <c r="S89" s="729">
        <v>23.411000000000001</v>
      </c>
      <c r="T89" s="737">
        <v>28.7</v>
      </c>
      <c r="U89" s="729">
        <v>19.044</v>
      </c>
      <c r="V89" s="737">
        <v>18.489999999999998</v>
      </c>
      <c r="W89" s="729">
        <v>15.159000000000001</v>
      </c>
      <c r="X89" s="738">
        <v>16.39</v>
      </c>
    </row>
    <row r="90" spans="2:24" x14ac:dyDescent="0.2">
      <c r="B90" s="728" t="s">
        <v>90</v>
      </c>
      <c r="C90" s="729">
        <v>0.23400000000000001</v>
      </c>
      <c r="D90" s="737">
        <v>100.55</v>
      </c>
      <c r="E90" s="729">
        <v>0</v>
      </c>
      <c r="F90" s="737">
        <v>0</v>
      </c>
      <c r="G90" s="729">
        <v>3.3530000000000002</v>
      </c>
      <c r="H90" s="737">
        <v>100.55</v>
      </c>
      <c r="I90" s="729">
        <v>0</v>
      </c>
      <c r="J90" s="737">
        <v>0</v>
      </c>
      <c r="K90" s="729">
        <v>0</v>
      </c>
      <c r="L90" s="737">
        <v>0</v>
      </c>
      <c r="M90" s="729">
        <v>1.2E-2</v>
      </c>
      <c r="N90" s="737">
        <v>36.909999999999997</v>
      </c>
      <c r="O90" s="729">
        <v>1.2E-2</v>
      </c>
      <c r="P90" s="737">
        <v>36.909999999999997</v>
      </c>
      <c r="Q90" s="729">
        <v>3.5000000000000003E-2</v>
      </c>
      <c r="R90" s="737">
        <v>67.099999999999994</v>
      </c>
      <c r="S90" s="729">
        <v>3.5000000000000003E-2</v>
      </c>
      <c r="T90" s="737">
        <v>67.099999999999994</v>
      </c>
      <c r="U90" s="729">
        <v>3.5000000000000003E-2</v>
      </c>
      <c r="V90" s="737">
        <v>67.099999999999994</v>
      </c>
      <c r="W90" s="729">
        <v>3.5000000000000003E-2</v>
      </c>
      <c r="X90" s="738">
        <v>67.099999999999994</v>
      </c>
    </row>
    <row r="91" spans="2:24" x14ac:dyDescent="0.2">
      <c r="B91" s="728" t="s">
        <v>91</v>
      </c>
      <c r="C91" s="729">
        <v>54.174999999999997</v>
      </c>
      <c r="D91" s="737">
        <v>40.03</v>
      </c>
      <c r="E91" s="729">
        <v>36.468000000000004</v>
      </c>
      <c r="F91" s="737">
        <v>22.01</v>
      </c>
      <c r="G91" s="729">
        <v>30.853999999999999</v>
      </c>
      <c r="H91" s="737">
        <v>30.7</v>
      </c>
      <c r="I91" s="729">
        <v>44.506999999999998</v>
      </c>
      <c r="J91" s="737">
        <v>33.700000000000003</v>
      </c>
      <c r="K91" s="729">
        <v>56.12</v>
      </c>
      <c r="L91" s="737">
        <v>49.78</v>
      </c>
      <c r="M91" s="729">
        <v>14.234</v>
      </c>
      <c r="N91" s="737">
        <v>27.83</v>
      </c>
      <c r="O91" s="729">
        <v>16.059999999999999</v>
      </c>
      <c r="P91" s="737">
        <v>19.29</v>
      </c>
      <c r="Q91" s="729">
        <v>38.340000000000003</v>
      </c>
      <c r="R91" s="737">
        <v>25.83</v>
      </c>
      <c r="S91" s="729">
        <v>22.166</v>
      </c>
      <c r="T91" s="737">
        <v>18.2</v>
      </c>
      <c r="U91" s="729">
        <v>29.201000000000001</v>
      </c>
      <c r="V91" s="737">
        <v>21.82</v>
      </c>
      <c r="W91" s="729">
        <v>22.134</v>
      </c>
      <c r="X91" s="738">
        <v>12.31</v>
      </c>
    </row>
    <row r="92" spans="2:24" x14ac:dyDescent="0.2">
      <c r="B92" s="747"/>
      <c r="C92" s="748"/>
      <c r="D92" s="753"/>
      <c r="E92" s="748"/>
      <c r="F92" s="753"/>
      <c r="G92" s="748"/>
      <c r="H92" s="753"/>
      <c r="I92" s="748"/>
      <c r="J92" s="753"/>
      <c r="K92" s="748"/>
      <c r="L92" s="753"/>
      <c r="M92" s="748"/>
      <c r="N92" s="753"/>
      <c r="O92" s="748"/>
      <c r="P92" s="753"/>
      <c r="Q92" s="748"/>
      <c r="R92" s="753"/>
      <c r="S92" s="748"/>
      <c r="T92" s="753"/>
      <c r="U92" s="748"/>
      <c r="V92" s="753"/>
      <c r="W92" s="748"/>
      <c r="X92" s="754"/>
    </row>
    <row r="93" spans="2:24" x14ac:dyDescent="0.2">
      <c r="B93" s="747"/>
      <c r="C93" s="748"/>
      <c r="D93" s="753"/>
      <c r="E93" s="748"/>
      <c r="F93" s="753"/>
      <c r="G93" s="748"/>
      <c r="H93" s="753"/>
      <c r="I93" s="748"/>
      <c r="J93" s="753"/>
      <c r="K93" s="748"/>
      <c r="L93" s="753"/>
      <c r="M93" s="748"/>
      <c r="N93" s="753"/>
      <c r="O93" s="748"/>
      <c r="P93" s="753"/>
      <c r="Q93" s="748"/>
      <c r="R93" s="753"/>
      <c r="S93" s="748"/>
      <c r="T93" s="753"/>
      <c r="U93" s="748"/>
      <c r="V93" s="753"/>
      <c r="W93" s="748"/>
      <c r="X93" s="754"/>
    </row>
    <row r="94" spans="2:24" ht="13.5" thickBot="1" x14ac:dyDescent="0.25">
      <c r="B94" s="750"/>
      <c r="C94" s="751"/>
      <c r="D94" s="755"/>
      <c r="E94" s="751"/>
      <c r="F94" s="755"/>
      <c r="G94" s="751"/>
      <c r="H94" s="755"/>
      <c r="I94" s="751"/>
      <c r="J94" s="755"/>
      <c r="K94" s="751"/>
      <c r="L94" s="755"/>
      <c r="M94" s="751"/>
      <c r="N94" s="755"/>
      <c r="O94" s="751"/>
      <c r="P94" s="755"/>
      <c r="Q94" s="751"/>
      <c r="R94" s="755"/>
      <c r="S94" s="751"/>
      <c r="T94" s="755"/>
      <c r="U94" s="751"/>
      <c r="V94" s="755"/>
      <c r="W94" s="751"/>
      <c r="X94" s="756"/>
    </row>
    <row r="97" spans="2:14" x14ac:dyDescent="0.2">
      <c r="B97" s="787" t="s">
        <v>744</v>
      </c>
      <c r="C97" s="722" t="s">
        <v>331</v>
      </c>
      <c r="D97" s="722" t="s">
        <v>222</v>
      </c>
      <c r="E97" s="722" t="s">
        <v>225</v>
      </c>
      <c r="F97" s="722" t="s">
        <v>226</v>
      </c>
      <c r="G97" s="722" t="s">
        <v>227</v>
      </c>
      <c r="H97" s="722" t="s">
        <v>228</v>
      </c>
      <c r="I97" s="722" t="s">
        <v>332</v>
      </c>
      <c r="J97" s="722" t="s">
        <v>333</v>
      </c>
      <c r="K97" s="722" t="s">
        <v>231</v>
      </c>
      <c r="L97" s="722" t="s">
        <v>232</v>
      </c>
      <c r="M97" s="722" t="s">
        <v>233</v>
      </c>
      <c r="N97" s="741"/>
    </row>
    <row r="98" spans="2:14" x14ac:dyDescent="0.2">
      <c r="B98" s="788"/>
      <c r="C98" s="721" t="s">
        <v>308</v>
      </c>
      <c r="D98" s="721" t="s">
        <v>308</v>
      </c>
      <c r="E98" s="721" t="s">
        <v>308</v>
      </c>
      <c r="F98" s="721" t="s">
        <v>308</v>
      </c>
      <c r="G98" s="721" t="s">
        <v>308</v>
      </c>
      <c r="H98" s="721" t="s">
        <v>308</v>
      </c>
      <c r="I98" s="721" t="s">
        <v>308</v>
      </c>
      <c r="J98" s="721" t="s">
        <v>308</v>
      </c>
      <c r="K98" s="721" t="s">
        <v>308</v>
      </c>
      <c r="L98" s="721" t="s">
        <v>308</v>
      </c>
      <c r="M98" s="723" t="s">
        <v>308</v>
      </c>
      <c r="N98" s="742"/>
    </row>
    <row r="99" spans="2:14" ht="41.25" thickBot="1" x14ac:dyDescent="0.25">
      <c r="B99" s="789"/>
      <c r="C99" s="724" t="s">
        <v>325</v>
      </c>
      <c r="D99" s="724" t="s">
        <v>325</v>
      </c>
      <c r="E99" s="724" t="s">
        <v>325</v>
      </c>
      <c r="F99" s="724" t="s">
        <v>325</v>
      </c>
      <c r="G99" s="724" t="s">
        <v>325</v>
      </c>
      <c r="H99" s="724" t="s">
        <v>325</v>
      </c>
      <c r="I99" s="724" t="s">
        <v>325</v>
      </c>
      <c r="J99" s="724" t="s">
        <v>325</v>
      </c>
      <c r="K99" s="724" t="s">
        <v>325</v>
      </c>
      <c r="L99" s="724" t="s">
        <v>325</v>
      </c>
      <c r="M99" s="724" t="s">
        <v>325</v>
      </c>
      <c r="N99" s="743"/>
    </row>
    <row r="100" spans="2:14" x14ac:dyDescent="0.2">
      <c r="B100" s="757" t="s">
        <v>92</v>
      </c>
      <c r="C100" s="758">
        <f t="shared" ref="C100:C108" si="17">C83</f>
        <v>215.75200000000001</v>
      </c>
      <c r="D100" s="758">
        <f t="shared" ref="D100:D108" si="18">E83</f>
        <v>244.52500000000001</v>
      </c>
      <c r="E100" s="758">
        <f t="shared" ref="E100:E108" si="19">G83</f>
        <v>207.72200000000001</v>
      </c>
      <c r="F100" s="758">
        <f t="shared" ref="F100:F108" si="20">I83</f>
        <v>217.655</v>
      </c>
      <c r="G100" s="758">
        <f t="shared" ref="G100:G108" si="21">K83</f>
        <v>220.10900000000001</v>
      </c>
      <c r="H100" s="758">
        <f t="shared" ref="H100:H108" si="22">M83</f>
        <v>136.70099999999999</v>
      </c>
      <c r="I100" s="758">
        <f t="shared" ref="I100:I108" si="23">O83</f>
        <v>145.036</v>
      </c>
      <c r="J100" s="758">
        <f t="shared" ref="J100:J108" si="24">Q83</f>
        <v>114.54</v>
      </c>
      <c r="K100" s="758">
        <f t="shared" ref="K100:K108" si="25">S83</f>
        <v>152.94</v>
      </c>
      <c r="L100" s="758">
        <f t="shared" ref="L100:L108" si="26">U83</f>
        <v>108.004</v>
      </c>
      <c r="M100" s="759">
        <f t="shared" ref="M100:M108" si="27">W83</f>
        <v>84.272000000000006</v>
      </c>
      <c r="N100" s="726"/>
    </row>
    <row r="101" spans="2:14" x14ac:dyDescent="0.2">
      <c r="B101" s="747" t="s">
        <v>84</v>
      </c>
      <c r="C101" s="748">
        <f t="shared" si="17"/>
        <v>1.2749999999999999</v>
      </c>
      <c r="D101" s="748">
        <f t="shared" si="18"/>
        <v>2.7370000000000001</v>
      </c>
      <c r="E101" s="748">
        <f t="shared" si="19"/>
        <v>0.81899999999999995</v>
      </c>
      <c r="F101" s="748">
        <f t="shared" si="20"/>
        <v>2.48</v>
      </c>
      <c r="G101" s="748">
        <f t="shared" si="21"/>
        <v>2.48</v>
      </c>
      <c r="H101" s="748">
        <f t="shared" si="22"/>
        <v>2.5790000000000002</v>
      </c>
      <c r="I101" s="748">
        <f t="shared" si="23"/>
        <v>3.1789999999999998</v>
      </c>
      <c r="J101" s="748">
        <f t="shared" si="24"/>
        <v>4.3730000000000002</v>
      </c>
      <c r="K101" s="748">
        <f t="shared" si="25"/>
        <v>6.327</v>
      </c>
      <c r="L101" s="748">
        <f t="shared" si="26"/>
        <v>7.05</v>
      </c>
      <c r="M101" s="749">
        <f t="shared" si="27"/>
        <v>7.25</v>
      </c>
      <c r="N101" s="729"/>
    </row>
    <row r="102" spans="2:14" x14ac:dyDescent="0.2">
      <c r="B102" s="747" t="s">
        <v>85</v>
      </c>
      <c r="C102" s="748">
        <f t="shared" si="17"/>
        <v>41.97</v>
      </c>
      <c r="D102" s="748">
        <f t="shared" si="18"/>
        <v>78.222999999999999</v>
      </c>
      <c r="E102" s="748">
        <f t="shared" si="19"/>
        <v>60.243000000000002</v>
      </c>
      <c r="F102" s="748">
        <f t="shared" si="20"/>
        <v>41.335999999999999</v>
      </c>
      <c r="G102" s="748">
        <f t="shared" si="21"/>
        <v>78.712000000000003</v>
      </c>
      <c r="H102" s="748">
        <f t="shared" si="22"/>
        <v>32.29</v>
      </c>
      <c r="I102" s="748">
        <f t="shared" si="23"/>
        <v>34.484999999999999</v>
      </c>
      <c r="J102" s="748">
        <f t="shared" si="24"/>
        <v>37.22</v>
      </c>
      <c r="K102" s="748">
        <f t="shared" si="25"/>
        <v>17.699000000000002</v>
      </c>
      <c r="L102" s="748">
        <f t="shared" si="26"/>
        <v>34.65</v>
      </c>
      <c r="M102" s="749">
        <f t="shared" si="27"/>
        <v>18.213999999999999</v>
      </c>
      <c r="N102" s="729"/>
    </row>
    <row r="103" spans="2:14" x14ac:dyDescent="0.2">
      <c r="B103" s="747" t="s">
        <v>86</v>
      </c>
      <c r="C103" s="748">
        <f t="shared" si="17"/>
        <v>21.495000000000001</v>
      </c>
      <c r="D103" s="748">
        <f t="shared" si="18"/>
        <v>32.725000000000001</v>
      </c>
      <c r="E103" s="748">
        <f t="shared" si="19"/>
        <v>20.879000000000001</v>
      </c>
      <c r="F103" s="748">
        <f t="shared" si="20"/>
        <v>9.8010000000000002</v>
      </c>
      <c r="G103" s="748">
        <f t="shared" si="21"/>
        <v>3.0009999999999999</v>
      </c>
      <c r="H103" s="748">
        <f t="shared" si="22"/>
        <v>40.24</v>
      </c>
      <c r="I103" s="748">
        <f t="shared" si="23"/>
        <v>11.359</v>
      </c>
      <c r="J103" s="748">
        <f t="shared" si="24"/>
        <v>0.2</v>
      </c>
      <c r="K103" s="748">
        <f t="shared" si="25"/>
        <v>0.33400000000000002</v>
      </c>
      <c r="L103" s="748">
        <f t="shared" si="26"/>
        <v>0.20699999999999999</v>
      </c>
      <c r="M103" s="749">
        <f t="shared" si="27"/>
        <v>0.27300000000000002</v>
      </c>
      <c r="N103" s="729"/>
    </row>
    <row r="104" spans="2:14" x14ac:dyDescent="0.2">
      <c r="B104" s="747" t="s">
        <v>87</v>
      </c>
      <c r="C104" s="748">
        <f t="shared" si="17"/>
        <v>24.484999999999999</v>
      </c>
      <c r="D104" s="748">
        <f t="shared" si="18"/>
        <v>30.352</v>
      </c>
      <c r="E104" s="748">
        <f t="shared" si="19"/>
        <v>21.350999999999999</v>
      </c>
      <c r="F104" s="748">
        <f t="shared" si="20"/>
        <v>59.582999999999998</v>
      </c>
      <c r="G104" s="748">
        <f t="shared" si="21"/>
        <v>47.546999999999997</v>
      </c>
      <c r="H104" s="748">
        <f t="shared" si="22"/>
        <v>12.324999999999999</v>
      </c>
      <c r="I104" s="748">
        <f t="shared" si="23"/>
        <v>45.418999999999997</v>
      </c>
      <c r="J104" s="748">
        <f t="shared" si="24"/>
        <v>13.65</v>
      </c>
      <c r="K104" s="748">
        <f t="shared" si="25"/>
        <v>76.658000000000001</v>
      </c>
      <c r="L104" s="748">
        <f t="shared" si="26"/>
        <v>10.914</v>
      </c>
      <c r="M104" s="749">
        <f t="shared" si="27"/>
        <v>17.279</v>
      </c>
      <c r="N104" s="729"/>
    </row>
    <row r="105" spans="2:14" x14ac:dyDescent="0.2">
      <c r="B105" s="747" t="s">
        <v>88</v>
      </c>
      <c r="C105" s="748">
        <f t="shared" si="17"/>
        <v>27.007999999999999</v>
      </c>
      <c r="D105" s="748">
        <f t="shared" si="18"/>
        <v>38.594999999999999</v>
      </c>
      <c r="E105" s="748">
        <f t="shared" si="19"/>
        <v>25.042000000000002</v>
      </c>
      <c r="F105" s="748">
        <f t="shared" si="20"/>
        <v>25.006</v>
      </c>
      <c r="G105" s="748">
        <f t="shared" si="21"/>
        <v>13.156000000000001</v>
      </c>
      <c r="H105" s="748">
        <f t="shared" si="22"/>
        <v>9.4979999999999993</v>
      </c>
      <c r="I105" s="748">
        <f t="shared" si="23"/>
        <v>6.165</v>
      </c>
      <c r="J105" s="748">
        <f t="shared" si="24"/>
        <v>6.39</v>
      </c>
      <c r="K105" s="748">
        <f t="shared" si="25"/>
        <v>6.2030000000000003</v>
      </c>
      <c r="L105" s="748">
        <f t="shared" si="26"/>
        <v>6.7789999999999999</v>
      </c>
      <c r="M105" s="749">
        <f t="shared" si="27"/>
        <v>3.8479999999999999</v>
      </c>
      <c r="N105" s="729"/>
    </row>
    <row r="106" spans="2:14" x14ac:dyDescent="0.2">
      <c r="B106" s="747" t="s">
        <v>89</v>
      </c>
      <c r="C106" s="748">
        <f t="shared" si="17"/>
        <v>44.936</v>
      </c>
      <c r="D106" s="748">
        <f t="shared" si="18"/>
        <v>25.155000000000001</v>
      </c>
      <c r="E106" s="748">
        <f t="shared" si="19"/>
        <v>45.006999999999998</v>
      </c>
      <c r="F106" s="748">
        <f t="shared" si="20"/>
        <v>34.773000000000003</v>
      </c>
      <c r="G106" s="748">
        <f t="shared" si="21"/>
        <v>18.963000000000001</v>
      </c>
      <c r="H106" s="748">
        <f t="shared" si="22"/>
        <v>25.422999999999998</v>
      </c>
      <c r="I106" s="748">
        <f t="shared" si="23"/>
        <v>28.248999999999999</v>
      </c>
      <c r="J106" s="748">
        <f t="shared" si="24"/>
        <v>14.128</v>
      </c>
      <c r="K106" s="748">
        <f t="shared" si="25"/>
        <v>23.411000000000001</v>
      </c>
      <c r="L106" s="748">
        <f t="shared" si="26"/>
        <v>19.044</v>
      </c>
      <c r="M106" s="749">
        <f t="shared" si="27"/>
        <v>15.159000000000001</v>
      </c>
      <c r="N106" s="729"/>
    </row>
    <row r="107" spans="2:14" x14ac:dyDescent="0.2">
      <c r="B107" s="747" t="s">
        <v>90</v>
      </c>
      <c r="C107" s="748">
        <f t="shared" si="17"/>
        <v>0.23400000000000001</v>
      </c>
      <c r="D107" s="748">
        <f t="shared" si="18"/>
        <v>0</v>
      </c>
      <c r="E107" s="748">
        <f t="shared" si="19"/>
        <v>3.3530000000000002</v>
      </c>
      <c r="F107" s="748">
        <f t="shared" si="20"/>
        <v>0</v>
      </c>
      <c r="G107" s="748">
        <f t="shared" si="21"/>
        <v>0</v>
      </c>
      <c r="H107" s="748">
        <f t="shared" si="22"/>
        <v>1.2E-2</v>
      </c>
      <c r="I107" s="748">
        <f t="shared" si="23"/>
        <v>1.2E-2</v>
      </c>
      <c r="J107" s="748">
        <f t="shared" si="24"/>
        <v>3.5000000000000003E-2</v>
      </c>
      <c r="K107" s="748">
        <f t="shared" si="25"/>
        <v>3.5000000000000003E-2</v>
      </c>
      <c r="L107" s="748">
        <f t="shared" si="26"/>
        <v>3.5000000000000003E-2</v>
      </c>
      <c r="M107" s="749">
        <f t="shared" si="27"/>
        <v>3.5000000000000003E-2</v>
      </c>
      <c r="N107" s="729"/>
    </row>
    <row r="108" spans="2:14" x14ac:dyDescent="0.2">
      <c r="B108" s="747" t="s">
        <v>91</v>
      </c>
      <c r="C108" s="748">
        <f t="shared" si="17"/>
        <v>54.174999999999997</v>
      </c>
      <c r="D108" s="748">
        <f t="shared" si="18"/>
        <v>36.468000000000004</v>
      </c>
      <c r="E108" s="748">
        <f t="shared" si="19"/>
        <v>30.853999999999999</v>
      </c>
      <c r="F108" s="748">
        <f t="shared" si="20"/>
        <v>44.506999999999998</v>
      </c>
      <c r="G108" s="748">
        <f t="shared" si="21"/>
        <v>56.12</v>
      </c>
      <c r="H108" s="748">
        <f t="shared" si="22"/>
        <v>14.234</v>
      </c>
      <c r="I108" s="748">
        <f t="shared" si="23"/>
        <v>16.059999999999999</v>
      </c>
      <c r="J108" s="748">
        <f t="shared" si="24"/>
        <v>38.340000000000003</v>
      </c>
      <c r="K108" s="748">
        <f t="shared" si="25"/>
        <v>22.166</v>
      </c>
      <c r="L108" s="748">
        <f t="shared" si="26"/>
        <v>29.201000000000001</v>
      </c>
      <c r="M108" s="749">
        <f t="shared" si="27"/>
        <v>22.134</v>
      </c>
      <c r="N108" s="729"/>
    </row>
    <row r="109" spans="2:14" x14ac:dyDescent="0.2">
      <c r="B109" s="747"/>
      <c r="C109" s="748">
        <f t="shared" ref="C109:C111" si="28">C92</f>
        <v>0</v>
      </c>
      <c r="D109" s="748">
        <f t="shared" ref="D109:D111" si="29">E92</f>
        <v>0</v>
      </c>
      <c r="E109" s="748">
        <f t="shared" ref="E109:E111" si="30">G92</f>
        <v>0</v>
      </c>
      <c r="F109" s="748">
        <f t="shared" ref="F109:F111" si="31">I92</f>
        <v>0</v>
      </c>
      <c r="G109" s="748">
        <f t="shared" ref="G109:G111" si="32">K92</f>
        <v>0</v>
      </c>
      <c r="H109" s="748">
        <f t="shared" ref="H109:H111" si="33">M92</f>
        <v>0</v>
      </c>
      <c r="I109" s="748">
        <f t="shared" ref="I109:I111" si="34">O92</f>
        <v>0</v>
      </c>
      <c r="J109" s="748">
        <f t="shared" ref="J109:J111" si="35">Q92</f>
        <v>0</v>
      </c>
      <c r="K109" s="748">
        <f t="shared" ref="K109:K111" si="36">S92</f>
        <v>0</v>
      </c>
      <c r="L109" s="748">
        <f t="shared" ref="L109:L111" si="37">U92</f>
        <v>0</v>
      </c>
      <c r="M109" s="749">
        <f t="shared" ref="M109:M111" si="38">W92</f>
        <v>0</v>
      </c>
      <c r="N109" s="729"/>
    </row>
    <row r="110" spans="2:14" x14ac:dyDescent="0.2">
      <c r="B110" s="747"/>
      <c r="C110" s="748">
        <f t="shared" si="28"/>
        <v>0</v>
      </c>
      <c r="D110" s="748">
        <f t="shared" si="29"/>
        <v>0</v>
      </c>
      <c r="E110" s="748">
        <f t="shared" si="30"/>
        <v>0</v>
      </c>
      <c r="F110" s="748">
        <f t="shared" si="31"/>
        <v>0</v>
      </c>
      <c r="G110" s="748">
        <f t="shared" si="32"/>
        <v>0</v>
      </c>
      <c r="H110" s="748">
        <f t="shared" si="33"/>
        <v>0</v>
      </c>
      <c r="I110" s="748">
        <f t="shared" si="34"/>
        <v>0</v>
      </c>
      <c r="J110" s="748">
        <f t="shared" si="35"/>
        <v>0</v>
      </c>
      <c r="K110" s="748">
        <f t="shared" si="36"/>
        <v>0</v>
      </c>
      <c r="L110" s="748">
        <f t="shared" si="37"/>
        <v>0</v>
      </c>
      <c r="M110" s="749">
        <f t="shared" si="38"/>
        <v>0</v>
      </c>
      <c r="N110" s="729"/>
    </row>
    <row r="111" spans="2:14" ht="13.5" thickBot="1" x14ac:dyDescent="0.25">
      <c r="B111" s="750"/>
      <c r="C111" s="751">
        <f t="shared" si="28"/>
        <v>0</v>
      </c>
      <c r="D111" s="751">
        <f t="shared" si="29"/>
        <v>0</v>
      </c>
      <c r="E111" s="751">
        <f t="shared" si="30"/>
        <v>0</v>
      </c>
      <c r="F111" s="751">
        <f t="shared" si="31"/>
        <v>0</v>
      </c>
      <c r="G111" s="751">
        <f t="shared" si="32"/>
        <v>0</v>
      </c>
      <c r="H111" s="751">
        <f t="shared" si="33"/>
        <v>0</v>
      </c>
      <c r="I111" s="751">
        <f t="shared" si="34"/>
        <v>0</v>
      </c>
      <c r="J111" s="751">
        <f t="shared" si="35"/>
        <v>0</v>
      </c>
      <c r="K111" s="751">
        <f t="shared" si="36"/>
        <v>0</v>
      </c>
      <c r="L111" s="751">
        <f t="shared" si="37"/>
        <v>0</v>
      </c>
      <c r="M111" s="752">
        <f t="shared" si="38"/>
        <v>0</v>
      </c>
      <c r="N111" s="729"/>
    </row>
    <row r="114" spans="2:14" x14ac:dyDescent="0.2">
      <c r="B114" s="787" t="s">
        <v>744</v>
      </c>
      <c r="C114" s="722" t="s">
        <v>331</v>
      </c>
      <c r="D114" s="722" t="s">
        <v>222</v>
      </c>
      <c r="E114" s="722" t="s">
        <v>225</v>
      </c>
      <c r="F114" s="722" t="s">
        <v>226</v>
      </c>
      <c r="G114" s="722" t="s">
        <v>227</v>
      </c>
      <c r="H114" s="722" t="s">
        <v>228</v>
      </c>
      <c r="I114" s="722" t="s">
        <v>332</v>
      </c>
      <c r="J114" s="722" t="s">
        <v>333</v>
      </c>
      <c r="K114" s="722" t="s">
        <v>231</v>
      </c>
      <c r="L114" s="722" t="s">
        <v>232</v>
      </c>
      <c r="M114" s="722" t="s">
        <v>233</v>
      </c>
      <c r="N114" s="741"/>
    </row>
    <row r="115" spans="2:14" x14ac:dyDescent="0.2">
      <c r="B115" s="788"/>
      <c r="C115" s="721" t="s">
        <v>486</v>
      </c>
      <c r="D115" s="721" t="s">
        <v>486</v>
      </c>
      <c r="E115" s="721" t="s">
        <v>486</v>
      </c>
      <c r="F115" s="721" t="s">
        <v>486</v>
      </c>
      <c r="G115" s="721" t="s">
        <v>486</v>
      </c>
      <c r="H115" s="721" t="s">
        <v>486</v>
      </c>
      <c r="I115" s="721" t="s">
        <v>486</v>
      </c>
      <c r="J115" s="721" t="s">
        <v>486</v>
      </c>
      <c r="K115" s="721" t="s">
        <v>486</v>
      </c>
      <c r="L115" s="721" t="s">
        <v>486</v>
      </c>
      <c r="M115" s="723" t="s">
        <v>486</v>
      </c>
      <c r="N115" s="742"/>
    </row>
    <row r="116" spans="2:14" ht="41.25" thickBot="1" x14ac:dyDescent="0.25">
      <c r="B116" s="789"/>
      <c r="C116" s="724" t="s">
        <v>325</v>
      </c>
      <c r="D116" s="724" t="s">
        <v>325</v>
      </c>
      <c r="E116" s="724" t="s">
        <v>325</v>
      </c>
      <c r="F116" s="724" t="s">
        <v>325</v>
      </c>
      <c r="G116" s="724" t="s">
        <v>325</v>
      </c>
      <c r="H116" s="724" t="s">
        <v>325</v>
      </c>
      <c r="I116" s="724" t="s">
        <v>325</v>
      </c>
      <c r="J116" s="724" t="s">
        <v>325</v>
      </c>
      <c r="K116" s="724" t="s">
        <v>325</v>
      </c>
      <c r="L116" s="724" t="s">
        <v>325</v>
      </c>
      <c r="M116" s="724" t="s">
        <v>325</v>
      </c>
      <c r="N116" s="743"/>
    </row>
    <row r="117" spans="2:14" x14ac:dyDescent="0.2">
      <c r="B117" s="757" t="s">
        <v>92</v>
      </c>
      <c r="C117" s="758">
        <f t="shared" ref="C117:C128" si="39">SUM(C66,C83)</f>
        <v>261.58300000000003</v>
      </c>
      <c r="D117" s="758">
        <f t="shared" ref="D117:D128" si="40">SUM(D66,E83)</f>
        <v>304.62400000000002</v>
      </c>
      <c r="E117" s="758">
        <f t="shared" ref="E117:E128" si="41">SUM(E66,G83)</f>
        <v>258.25800000000004</v>
      </c>
      <c r="F117" s="758">
        <f t="shared" ref="F117:F128" si="42">SUM(F66,I83)</f>
        <v>278.40100000000001</v>
      </c>
      <c r="G117" s="758">
        <f t="shared" ref="G117:G128" si="43">SUM(G66,K83)</f>
        <v>282.815</v>
      </c>
      <c r="H117" s="758">
        <f t="shared" ref="H117:H128" si="44">SUM(H66,M83)</f>
        <v>211.47899999999998</v>
      </c>
      <c r="I117" s="758">
        <f t="shared" ref="I117:I128" si="45">SUM(I66,O83)</f>
        <v>234.863</v>
      </c>
      <c r="J117" s="758">
        <f t="shared" ref="J117:J128" si="46">SUM(J66,Q83)</f>
        <v>191.61099999999999</v>
      </c>
      <c r="K117" s="758">
        <f t="shared" ref="K117:K128" si="47">SUM(K66,S83)</f>
        <v>216.75200000000001</v>
      </c>
      <c r="L117" s="758">
        <f t="shared" ref="L117:L128" si="48">SUM(L66,U83)</f>
        <v>203.02100000000002</v>
      </c>
      <c r="M117" s="759">
        <f t="shared" ref="M117:M128" si="49">SUM(M66,W83)</f>
        <v>143.709</v>
      </c>
      <c r="N117" s="726"/>
    </row>
    <row r="118" spans="2:14" x14ac:dyDescent="0.2">
      <c r="B118" s="747" t="s">
        <v>84</v>
      </c>
      <c r="C118" s="748">
        <f t="shared" si="39"/>
        <v>1.665</v>
      </c>
      <c r="D118" s="748">
        <f t="shared" si="40"/>
        <v>3.2480000000000002</v>
      </c>
      <c r="E118" s="748">
        <f t="shared" si="41"/>
        <v>1.177</v>
      </c>
      <c r="F118" s="748">
        <f t="shared" si="42"/>
        <v>2.8740000000000001</v>
      </c>
      <c r="G118" s="748">
        <f t="shared" si="43"/>
        <v>4.0969999999999995</v>
      </c>
      <c r="H118" s="748">
        <f t="shared" si="44"/>
        <v>4.2960000000000003</v>
      </c>
      <c r="I118" s="748">
        <f t="shared" si="45"/>
        <v>5.8659999999999997</v>
      </c>
      <c r="J118" s="748">
        <f t="shared" si="46"/>
        <v>6.5289999999999999</v>
      </c>
      <c r="K118" s="748">
        <f t="shared" si="47"/>
        <v>8.463000000000001</v>
      </c>
      <c r="L118" s="748">
        <f t="shared" si="48"/>
        <v>9.1780000000000008</v>
      </c>
      <c r="M118" s="749">
        <f t="shared" si="49"/>
        <v>9.1999999999999993</v>
      </c>
      <c r="N118" s="729"/>
    </row>
    <row r="119" spans="2:14" x14ac:dyDescent="0.2">
      <c r="B119" s="747" t="s">
        <v>85</v>
      </c>
      <c r="C119" s="748">
        <f t="shared" si="39"/>
        <v>53.683999999999997</v>
      </c>
      <c r="D119" s="748">
        <f t="shared" si="40"/>
        <v>91.429000000000002</v>
      </c>
      <c r="E119" s="748">
        <f t="shared" si="41"/>
        <v>68.027000000000001</v>
      </c>
      <c r="F119" s="748">
        <f t="shared" si="42"/>
        <v>55.501999999999995</v>
      </c>
      <c r="G119" s="748">
        <f t="shared" si="43"/>
        <v>89.438000000000002</v>
      </c>
      <c r="H119" s="748">
        <f t="shared" si="44"/>
        <v>50.614000000000004</v>
      </c>
      <c r="I119" s="748">
        <f t="shared" si="45"/>
        <v>51.444000000000003</v>
      </c>
      <c r="J119" s="748">
        <f t="shared" si="46"/>
        <v>49.870999999999995</v>
      </c>
      <c r="K119" s="748">
        <f t="shared" si="47"/>
        <v>31.943000000000001</v>
      </c>
      <c r="L119" s="748">
        <f t="shared" si="48"/>
        <v>56.890999999999998</v>
      </c>
      <c r="M119" s="749">
        <f t="shared" si="49"/>
        <v>31.937999999999999</v>
      </c>
      <c r="N119" s="729"/>
    </row>
    <row r="120" spans="2:14" x14ac:dyDescent="0.2">
      <c r="B120" s="747" t="s">
        <v>86</v>
      </c>
      <c r="C120" s="748">
        <f t="shared" si="39"/>
        <v>37.81</v>
      </c>
      <c r="D120" s="748">
        <f t="shared" si="40"/>
        <v>56.139000000000003</v>
      </c>
      <c r="E120" s="748">
        <f t="shared" si="41"/>
        <v>47.230000000000004</v>
      </c>
      <c r="F120" s="748">
        <f t="shared" si="42"/>
        <v>30.948999999999998</v>
      </c>
      <c r="G120" s="748">
        <f t="shared" si="43"/>
        <v>29.716000000000001</v>
      </c>
      <c r="H120" s="748">
        <f t="shared" si="44"/>
        <v>66.16</v>
      </c>
      <c r="I120" s="748">
        <f t="shared" si="45"/>
        <v>48.923999999999999</v>
      </c>
      <c r="J120" s="748">
        <f t="shared" si="46"/>
        <v>29.148</v>
      </c>
      <c r="K120" s="748">
        <f t="shared" si="47"/>
        <v>17.866</v>
      </c>
      <c r="L120" s="748">
        <f t="shared" si="48"/>
        <v>18.010000000000002</v>
      </c>
      <c r="M120" s="749">
        <f t="shared" si="49"/>
        <v>14.317</v>
      </c>
      <c r="N120" s="729"/>
    </row>
    <row r="121" spans="2:14" x14ac:dyDescent="0.2">
      <c r="B121" s="747" t="s">
        <v>87</v>
      </c>
      <c r="C121" s="748">
        <f t="shared" si="39"/>
        <v>27.295999999999999</v>
      </c>
      <c r="D121" s="748">
        <f t="shared" si="40"/>
        <v>35.927999999999997</v>
      </c>
      <c r="E121" s="748">
        <f t="shared" si="41"/>
        <v>24.024000000000001</v>
      </c>
      <c r="F121" s="748">
        <f t="shared" si="42"/>
        <v>65.001999999999995</v>
      </c>
      <c r="G121" s="748">
        <f t="shared" si="43"/>
        <v>51.942999999999998</v>
      </c>
      <c r="H121" s="748">
        <f t="shared" si="44"/>
        <v>17.356999999999999</v>
      </c>
      <c r="I121" s="748">
        <f t="shared" si="45"/>
        <v>48.917999999999999</v>
      </c>
      <c r="J121" s="748">
        <f t="shared" si="46"/>
        <v>19.634</v>
      </c>
      <c r="K121" s="748">
        <f t="shared" si="47"/>
        <v>81.043999999999997</v>
      </c>
      <c r="L121" s="748">
        <f t="shared" si="48"/>
        <v>23.298999999999999</v>
      </c>
      <c r="M121" s="749">
        <f t="shared" si="49"/>
        <v>22.428000000000001</v>
      </c>
      <c r="N121" s="729"/>
    </row>
    <row r="122" spans="2:14" x14ac:dyDescent="0.2">
      <c r="B122" s="747" t="s">
        <v>88</v>
      </c>
      <c r="C122" s="748">
        <f t="shared" si="39"/>
        <v>28.317</v>
      </c>
      <c r="D122" s="748">
        <f t="shared" si="40"/>
        <v>40.899000000000001</v>
      </c>
      <c r="E122" s="748">
        <f t="shared" si="41"/>
        <v>26.844000000000001</v>
      </c>
      <c r="F122" s="748">
        <f t="shared" si="42"/>
        <v>26.649000000000001</v>
      </c>
      <c r="G122" s="748">
        <f t="shared" si="43"/>
        <v>15.007000000000001</v>
      </c>
      <c r="H122" s="748">
        <f t="shared" si="44"/>
        <v>12.000999999999999</v>
      </c>
      <c r="I122" s="748">
        <f t="shared" si="45"/>
        <v>11.545999999999999</v>
      </c>
      <c r="J122" s="748">
        <f t="shared" si="46"/>
        <v>10.312999999999999</v>
      </c>
      <c r="K122" s="748">
        <f t="shared" si="47"/>
        <v>8.26</v>
      </c>
      <c r="L122" s="748">
        <f t="shared" si="48"/>
        <v>9.2219999999999995</v>
      </c>
      <c r="M122" s="749">
        <f t="shared" si="49"/>
        <v>5.7359999999999998</v>
      </c>
      <c r="N122" s="729"/>
    </row>
    <row r="123" spans="2:14" x14ac:dyDescent="0.2">
      <c r="B123" s="747" t="s">
        <v>89</v>
      </c>
      <c r="C123" s="748">
        <f t="shared" si="39"/>
        <v>52.12</v>
      </c>
      <c r="D123" s="748">
        <f t="shared" si="40"/>
        <v>33.045999999999999</v>
      </c>
      <c r="E123" s="748">
        <f t="shared" si="41"/>
        <v>50.693999999999996</v>
      </c>
      <c r="F123" s="748">
        <f t="shared" si="42"/>
        <v>45.766000000000005</v>
      </c>
      <c r="G123" s="748">
        <f t="shared" si="43"/>
        <v>30.369</v>
      </c>
      <c r="H123" s="748">
        <f t="shared" si="44"/>
        <v>39.286999999999999</v>
      </c>
      <c r="I123" s="748">
        <f t="shared" si="45"/>
        <v>41.348999999999997</v>
      </c>
      <c r="J123" s="748">
        <f t="shared" si="46"/>
        <v>26.984999999999999</v>
      </c>
      <c r="K123" s="748">
        <f t="shared" si="47"/>
        <v>37.340000000000003</v>
      </c>
      <c r="L123" s="748">
        <f t="shared" si="48"/>
        <v>35.875</v>
      </c>
      <c r="M123" s="749">
        <f t="shared" si="49"/>
        <v>29.740000000000002</v>
      </c>
      <c r="N123" s="729"/>
    </row>
    <row r="124" spans="2:14" x14ac:dyDescent="0.2">
      <c r="B124" s="747" t="s">
        <v>90</v>
      </c>
      <c r="C124" s="748">
        <f t="shared" si="39"/>
        <v>0.36399999999999999</v>
      </c>
      <c r="D124" s="748">
        <f t="shared" si="40"/>
        <v>0.09</v>
      </c>
      <c r="E124" s="748">
        <f t="shared" si="41"/>
        <v>3.4380000000000002</v>
      </c>
      <c r="F124" s="748">
        <f t="shared" si="42"/>
        <v>7.2999999999999995E-2</v>
      </c>
      <c r="G124" s="748">
        <f t="shared" si="43"/>
        <v>0.123</v>
      </c>
      <c r="H124" s="748">
        <f t="shared" si="44"/>
        <v>0.127</v>
      </c>
      <c r="I124" s="748">
        <f t="shared" si="45"/>
        <v>0.08</v>
      </c>
      <c r="J124" s="748">
        <f t="shared" si="46"/>
        <v>9.4E-2</v>
      </c>
      <c r="K124" s="748">
        <f t="shared" si="47"/>
        <v>0.11</v>
      </c>
      <c r="L124" s="748">
        <f t="shared" si="48"/>
        <v>0.94800000000000006</v>
      </c>
      <c r="M124" s="749">
        <f t="shared" si="49"/>
        <v>0.16200000000000001</v>
      </c>
      <c r="N124" s="729"/>
    </row>
    <row r="125" spans="2:14" x14ac:dyDescent="0.2">
      <c r="B125" s="747" t="s">
        <v>91</v>
      </c>
      <c r="C125" s="748">
        <f t="shared" si="39"/>
        <v>60.152999999999999</v>
      </c>
      <c r="D125" s="748">
        <f t="shared" si="40"/>
        <v>43.575000000000003</v>
      </c>
      <c r="E125" s="748">
        <f t="shared" si="41"/>
        <v>36.65</v>
      </c>
      <c r="F125" s="748">
        <f t="shared" si="42"/>
        <v>51.417999999999999</v>
      </c>
      <c r="G125" s="748">
        <f t="shared" si="43"/>
        <v>61.992999999999995</v>
      </c>
      <c r="H125" s="748">
        <f t="shared" si="44"/>
        <v>21.536999999999999</v>
      </c>
      <c r="I125" s="748">
        <f t="shared" si="45"/>
        <v>26.628</v>
      </c>
      <c r="J125" s="748">
        <f t="shared" si="46"/>
        <v>48.835000000000001</v>
      </c>
      <c r="K125" s="748">
        <f t="shared" si="47"/>
        <v>31.618000000000002</v>
      </c>
      <c r="L125" s="748">
        <f t="shared" si="48"/>
        <v>49.474000000000004</v>
      </c>
      <c r="M125" s="749">
        <f t="shared" si="49"/>
        <v>30.11</v>
      </c>
      <c r="N125" s="729"/>
    </row>
    <row r="126" spans="2:14" x14ac:dyDescent="0.2">
      <c r="B126" s="747"/>
      <c r="C126" s="748">
        <f t="shared" si="39"/>
        <v>0</v>
      </c>
      <c r="D126" s="748">
        <f t="shared" si="40"/>
        <v>0</v>
      </c>
      <c r="E126" s="748">
        <f t="shared" si="41"/>
        <v>0</v>
      </c>
      <c r="F126" s="748">
        <f t="shared" si="42"/>
        <v>0</v>
      </c>
      <c r="G126" s="748">
        <f t="shared" si="43"/>
        <v>0</v>
      </c>
      <c r="H126" s="748">
        <f t="shared" si="44"/>
        <v>0</v>
      </c>
      <c r="I126" s="748">
        <f t="shared" si="45"/>
        <v>0</v>
      </c>
      <c r="J126" s="748">
        <f t="shared" si="46"/>
        <v>0</v>
      </c>
      <c r="K126" s="748">
        <f t="shared" si="47"/>
        <v>0</v>
      </c>
      <c r="L126" s="748">
        <f t="shared" si="48"/>
        <v>0</v>
      </c>
      <c r="M126" s="749">
        <f t="shared" si="49"/>
        <v>0</v>
      </c>
      <c r="N126" s="729"/>
    </row>
    <row r="127" spans="2:14" x14ac:dyDescent="0.2">
      <c r="B127" s="747"/>
      <c r="C127" s="748">
        <f t="shared" si="39"/>
        <v>0</v>
      </c>
      <c r="D127" s="748">
        <f t="shared" si="40"/>
        <v>0</v>
      </c>
      <c r="E127" s="748">
        <f t="shared" si="41"/>
        <v>0</v>
      </c>
      <c r="F127" s="748">
        <f t="shared" si="42"/>
        <v>0</v>
      </c>
      <c r="G127" s="748">
        <f t="shared" si="43"/>
        <v>0</v>
      </c>
      <c r="H127" s="748">
        <f t="shared" si="44"/>
        <v>0</v>
      </c>
      <c r="I127" s="748">
        <f t="shared" si="45"/>
        <v>0</v>
      </c>
      <c r="J127" s="748">
        <f t="shared" si="46"/>
        <v>0</v>
      </c>
      <c r="K127" s="748">
        <f t="shared" si="47"/>
        <v>0</v>
      </c>
      <c r="L127" s="748">
        <f t="shared" si="48"/>
        <v>0</v>
      </c>
      <c r="M127" s="749">
        <f t="shared" si="49"/>
        <v>0</v>
      </c>
      <c r="N127" s="729"/>
    </row>
    <row r="128" spans="2:14" ht="13.5" thickBot="1" x14ac:dyDescent="0.25">
      <c r="B128" s="750"/>
      <c r="C128" s="751">
        <f t="shared" si="39"/>
        <v>0</v>
      </c>
      <c r="D128" s="751">
        <f t="shared" si="40"/>
        <v>0</v>
      </c>
      <c r="E128" s="751">
        <f t="shared" si="41"/>
        <v>0</v>
      </c>
      <c r="F128" s="751">
        <f t="shared" si="42"/>
        <v>0</v>
      </c>
      <c r="G128" s="751">
        <f t="shared" si="43"/>
        <v>0</v>
      </c>
      <c r="H128" s="751">
        <f t="shared" si="44"/>
        <v>0</v>
      </c>
      <c r="I128" s="751">
        <f t="shared" si="45"/>
        <v>0</v>
      </c>
      <c r="J128" s="751">
        <f t="shared" si="46"/>
        <v>0</v>
      </c>
      <c r="K128" s="751">
        <f t="shared" si="47"/>
        <v>0</v>
      </c>
      <c r="L128" s="751">
        <f t="shared" si="48"/>
        <v>0</v>
      </c>
      <c r="M128" s="752">
        <f t="shared" si="49"/>
        <v>0</v>
      </c>
      <c r="N128" s="729"/>
    </row>
    <row r="130" spans="1:13" x14ac:dyDescent="0.2">
      <c r="A130" s="275"/>
    </row>
    <row r="131" spans="1:13" x14ac:dyDescent="0.2">
      <c r="B131" s="787" t="s">
        <v>744</v>
      </c>
      <c r="C131" s="722" t="s">
        <v>331</v>
      </c>
      <c r="D131" s="722" t="s">
        <v>222</v>
      </c>
      <c r="E131" s="722" t="s">
        <v>225</v>
      </c>
      <c r="F131" s="722" t="s">
        <v>226</v>
      </c>
      <c r="G131" s="722" t="s">
        <v>227</v>
      </c>
      <c r="H131" s="722" t="s">
        <v>228</v>
      </c>
      <c r="I131" s="722" t="s">
        <v>332</v>
      </c>
      <c r="J131" s="722" t="s">
        <v>333</v>
      </c>
      <c r="K131" s="722" t="s">
        <v>231</v>
      </c>
      <c r="L131" s="722" t="s">
        <v>232</v>
      </c>
      <c r="M131" s="744" t="s">
        <v>233</v>
      </c>
    </row>
    <row r="132" spans="1:13" x14ac:dyDescent="0.2">
      <c r="B132" s="788"/>
      <c r="C132" s="721" t="s">
        <v>78</v>
      </c>
      <c r="D132" s="721" t="s">
        <v>78</v>
      </c>
      <c r="E132" s="721" t="s">
        <v>78</v>
      </c>
      <c r="F132" s="721" t="s">
        <v>78</v>
      </c>
      <c r="G132" s="721" t="s">
        <v>78</v>
      </c>
      <c r="H132" s="721" t="s">
        <v>78</v>
      </c>
      <c r="I132" s="721" t="s">
        <v>78</v>
      </c>
      <c r="J132" s="721" t="s">
        <v>78</v>
      </c>
      <c r="K132" s="721" t="s">
        <v>78</v>
      </c>
      <c r="L132" s="721" t="s">
        <v>78</v>
      </c>
      <c r="M132" s="745" t="s">
        <v>78</v>
      </c>
    </row>
    <row r="133" spans="1:13" ht="41.25" thickBot="1" x14ac:dyDescent="0.25">
      <c r="B133" s="789"/>
      <c r="C133" s="724" t="s">
        <v>325</v>
      </c>
      <c r="D133" s="724" t="s">
        <v>325</v>
      </c>
      <c r="E133" s="724" t="s">
        <v>325</v>
      </c>
      <c r="F133" s="724" t="s">
        <v>325</v>
      </c>
      <c r="G133" s="724" t="s">
        <v>325</v>
      </c>
      <c r="H133" s="724" t="s">
        <v>325</v>
      </c>
      <c r="I133" s="724" t="s">
        <v>325</v>
      </c>
      <c r="J133" s="724" t="s">
        <v>325</v>
      </c>
      <c r="K133" s="724" t="s">
        <v>325</v>
      </c>
      <c r="L133" s="724" t="s">
        <v>325</v>
      </c>
      <c r="M133" s="746" t="s">
        <v>325</v>
      </c>
    </row>
    <row r="134" spans="1:13" x14ac:dyDescent="0.2">
      <c r="B134" s="760" t="s">
        <v>214</v>
      </c>
      <c r="C134" s="729">
        <v>9.8719999999999999</v>
      </c>
      <c r="D134" s="729">
        <v>7.3310000000000004</v>
      </c>
      <c r="E134" s="729">
        <v>6.5570000000000004</v>
      </c>
      <c r="F134" s="729">
        <v>5.5140000000000002</v>
      </c>
      <c r="G134" s="729">
        <v>6.4130000000000003</v>
      </c>
      <c r="H134" s="729">
        <v>7.5529999999999999</v>
      </c>
      <c r="I134" s="729">
        <v>9.2850000000000001</v>
      </c>
      <c r="J134" s="729">
        <v>9.2780000000000005</v>
      </c>
      <c r="K134" s="729">
        <v>8.3390000000000004</v>
      </c>
      <c r="L134" s="729">
        <v>8.4580000000000002</v>
      </c>
      <c r="M134" s="730">
        <v>7.5410000000000004</v>
      </c>
    </row>
    <row r="135" spans="1:13" x14ac:dyDescent="0.2">
      <c r="B135" s="728" t="s">
        <v>215</v>
      </c>
      <c r="C135" s="729">
        <v>2.4569999999999999</v>
      </c>
      <c r="D135" s="729">
        <v>3.0819999999999999</v>
      </c>
      <c r="E135" s="729">
        <v>2.7959999999999998</v>
      </c>
      <c r="F135" s="729">
        <v>2.5670000000000002</v>
      </c>
      <c r="G135" s="729">
        <v>2.718</v>
      </c>
      <c r="H135" s="729">
        <v>2.5219999999999998</v>
      </c>
      <c r="I135" s="729">
        <v>3.0859999999999999</v>
      </c>
      <c r="J135" s="729">
        <v>3.0030000000000001</v>
      </c>
      <c r="K135" s="729">
        <v>2.6720000000000002</v>
      </c>
      <c r="L135" s="729">
        <v>2.823</v>
      </c>
      <c r="M135" s="730">
        <v>2.4769999999999999</v>
      </c>
    </row>
    <row r="136" spans="1:13" x14ac:dyDescent="0.2">
      <c r="B136" s="728" t="s">
        <v>216</v>
      </c>
      <c r="C136" s="729">
        <v>2.524</v>
      </c>
      <c r="D136" s="729">
        <v>3.5870000000000002</v>
      </c>
      <c r="E136" s="729">
        <v>3.36</v>
      </c>
      <c r="F136" s="729">
        <v>3.0979999999999999</v>
      </c>
      <c r="G136" s="729">
        <v>3.444</v>
      </c>
      <c r="H136" s="729">
        <v>2.8820000000000001</v>
      </c>
      <c r="I136" s="729">
        <v>3.5649999999999999</v>
      </c>
      <c r="J136" s="729">
        <v>3.254</v>
      </c>
      <c r="K136" s="729">
        <v>2.7759999999999998</v>
      </c>
      <c r="L136" s="729">
        <v>3.012</v>
      </c>
      <c r="M136" s="730">
        <v>2.5089999999999999</v>
      </c>
    </row>
    <row r="137" spans="1:13" x14ac:dyDescent="0.2">
      <c r="B137" s="728" t="s">
        <v>217</v>
      </c>
      <c r="C137" s="729">
        <v>8.7899999999999991</v>
      </c>
      <c r="D137" s="729">
        <v>12.653</v>
      </c>
      <c r="E137" s="729">
        <v>12.128</v>
      </c>
      <c r="F137" s="729">
        <v>12.071999999999999</v>
      </c>
      <c r="G137" s="729">
        <v>14.256</v>
      </c>
      <c r="H137" s="729">
        <v>12.778</v>
      </c>
      <c r="I137" s="729">
        <v>15.81</v>
      </c>
      <c r="J137" s="729">
        <v>13.023</v>
      </c>
      <c r="K137" s="729">
        <v>9.4369999999999994</v>
      </c>
      <c r="L137" s="729">
        <v>11.4</v>
      </c>
      <c r="M137" s="730">
        <v>9.1020000000000003</v>
      </c>
    </row>
    <row r="138" spans="1:13" x14ac:dyDescent="0.2">
      <c r="B138" s="728" t="s">
        <v>218</v>
      </c>
      <c r="C138" s="729">
        <v>12.304</v>
      </c>
      <c r="D138" s="729">
        <v>18.428999999999998</v>
      </c>
      <c r="E138" s="729">
        <v>14.404999999999999</v>
      </c>
      <c r="F138" s="729">
        <v>17.681000000000001</v>
      </c>
      <c r="G138" s="729">
        <v>19.100000000000001</v>
      </c>
      <c r="H138" s="729">
        <v>22.119</v>
      </c>
      <c r="I138" s="729">
        <v>29.364999999999998</v>
      </c>
      <c r="J138" s="729">
        <v>22.460999999999999</v>
      </c>
      <c r="K138" s="729">
        <v>15.968999999999999</v>
      </c>
      <c r="L138" s="729">
        <v>22.844000000000001</v>
      </c>
      <c r="M138" s="730">
        <v>14.618</v>
      </c>
    </row>
    <row r="139" spans="1:13" x14ac:dyDescent="0.2">
      <c r="B139" s="728" t="s">
        <v>219</v>
      </c>
      <c r="C139" s="729">
        <v>5.5940000000000003</v>
      </c>
      <c r="D139" s="729">
        <v>8.4469999999999992</v>
      </c>
      <c r="E139" s="729">
        <v>6.1159999999999997</v>
      </c>
      <c r="F139" s="729">
        <v>9.093</v>
      </c>
      <c r="G139" s="729">
        <v>8.2219999999999995</v>
      </c>
      <c r="H139" s="729">
        <v>12.02</v>
      </c>
      <c r="I139" s="729">
        <v>14.72</v>
      </c>
      <c r="J139" s="729">
        <v>11.651999999999999</v>
      </c>
      <c r="K139" s="729">
        <v>10.018000000000001</v>
      </c>
      <c r="L139" s="729">
        <v>17.184000000000001</v>
      </c>
      <c r="M139" s="730">
        <v>9.0690000000000008</v>
      </c>
    </row>
    <row r="140" spans="1:13" x14ac:dyDescent="0.2">
      <c r="B140" s="728" t="s">
        <v>220</v>
      </c>
      <c r="C140" s="729">
        <v>2.57</v>
      </c>
      <c r="D140" s="729">
        <v>3.835</v>
      </c>
      <c r="E140" s="729">
        <v>2.9060000000000001</v>
      </c>
      <c r="F140" s="729">
        <v>4.68</v>
      </c>
      <c r="G140" s="729">
        <v>3.6749999999999998</v>
      </c>
      <c r="H140" s="729">
        <v>6.1909999999999998</v>
      </c>
      <c r="I140" s="729">
        <v>6.7220000000000004</v>
      </c>
      <c r="J140" s="729">
        <v>5.8339999999999996</v>
      </c>
      <c r="K140" s="729">
        <v>5.4119999999999999</v>
      </c>
      <c r="L140" s="729">
        <v>10.289</v>
      </c>
      <c r="M140" s="730">
        <v>4.9740000000000002</v>
      </c>
    </row>
    <row r="141" spans="1:13" x14ac:dyDescent="0.2">
      <c r="B141" s="728" t="s">
        <v>221</v>
      </c>
      <c r="C141" s="729">
        <v>1.7210000000000001</v>
      </c>
      <c r="D141" s="729">
        <v>2.7330000000000001</v>
      </c>
      <c r="E141" s="729">
        <v>2.2679999999999998</v>
      </c>
      <c r="F141" s="729">
        <v>6.0410000000000004</v>
      </c>
      <c r="G141" s="729">
        <v>4.8769999999999998</v>
      </c>
      <c r="H141" s="729">
        <v>8.7119999999999997</v>
      </c>
      <c r="I141" s="729">
        <v>7.2729999999999997</v>
      </c>
      <c r="J141" s="729">
        <v>8.5660000000000007</v>
      </c>
      <c r="K141" s="729">
        <v>9.1890000000000001</v>
      </c>
      <c r="L141" s="729">
        <v>19.009</v>
      </c>
      <c r="M141" s="730">
        <v>9.1470000000000002</v>
      </c>
    </row>
    <row r="142" spans="1:13" ht="13.5" thickBot="1" x14ac:dyDescent="0.25">
      <c r="B142" s="766" t="s">
        <v>80</v>
      </c>
      <c r="C142" s="767">
        <v>45.831000000000003</v>
      </c>
      <c r="D142" s="767">
        <v>60.098999999999997</v>
      </c>
      <c r="E142" s="767">
        <v>50.536000000000001</v>
      </c>
      <c r="F142" s="767">
        <v>60.746000000000002</v>
      </c>
      <c r="G142" s="767">
        <v>62.706000000000003</v>
      </c>
      <c r="H142" s="767">
        <v>74.778000000000006</v>
      </c>
      <c r="I142" s="767">
        <v>89.826999999999998</v>
      </c>
      <c r="J142" s="767">
        <v>77.070999999999998</v>
      </c>
      <c r="K142" s="767">
        <v>63.811999999999998</v>
      </c>
      <c r="L142" s="767">
        <v>95.016999999999996</v>
      </c>
      <c r="M142" s="770">
        <v>59.436999999999998</v>
      </c>
    </row>
    <row r="145" spans="2:24" x14ac:dyDescent="0.2">
      <c r="B145" s="787" t="s">
        <v>744</v>
      </c>
      <c r="C145" s="790" t="s">
        <v>331</v>
      </c>
      <c r="D145" s="791"/>
      <c r="E145" s="790" t="s">
        <v>222</v>
      </c>
      <c r="F145" s="791"/>
      <c r="G145" s="790" t="s">
        <v>225</v>
      </c>
      <c r="H145" s="791"/>
      <c r="I145" s="790" t="s">
        <v>226</v>
      </c>
      <c r="J145" s="791"/>
      <c r="K145" s="790" t="s">
        <v>227</v>
      </c>
      <c r="L145" s="791"/>
      <c r="M145" s="790" t="s">
        <v>228</v>
      </c>
      <c r="N145" s="791"/>
      <c r="O145" s="790" t="s">
        <v>332</v>
      </c>
      <c r="P145" s="791"/>
      <c r="Q145" s="790" t="s">
        <v>333</v>
      </c>
      <c r="R145" s="791"/>
      <c r="S145" s="790" t="s">
        <v>231</v>
      </c>
      <c r="T145" s="791"/>
      <c r="U145" s="790" t="s">
        <v>232</v>
      </c>
      <c r="V145" s="791"/>
      <c r="W145" s="790" t="s">
        <v>233</v>
      </c>
      <c r="X145" s="792"/>
    </row>
    <row r="146" spans="2:24" x14ac:dyDescent="0.2">
      <c r="B146" s="788"/>
      <c r="C146" s="793" t="s">
        <v>79</v>
      </c>
      <c r="D146" s="794"/>
      <c r="E146" s="793" t="s">
        <v>79</v>
      </c>
      <c r="F146" s="794"/>
      <c r="G146" s="793" t="s">
        <v>79</v>
      </c>
      <c r="H146" s="794"/>
      <c r="I146" s="793" t="s">
        <v>79</v>
      </c>
      <c r="J146" s="794"/>
      <c r="K146" s="793" t="s">
        <v>79</v>
      </c>
      <c r="L146" s="794"/>
      <c r="M146" s="793" t="s">
        <v>79</v>
      </c>
      <c r="N146" s="794"/>
      <c r="O146" s="793"/>
      <c r="P146" s="794"/>
      <c r="Q146" s="793"/>
      <c r="R146" s="794"/>
      <c r="S146" s="793"/>
      <c r="T146" s="794"/>
      <c r="U146" s="793"/>
      <c r="V146" s="794"/>
      <c r="W146" s="793"/>
      <c r="X146" s="795"/>
    </row>
    <row r="147" spans="2:24" ht="41.25" thickBot="1" x14ac:dyDescent="0.25">
      <c r="B147" s="789"/>
      <c r="C147" s="724" t="s">
        <v>325</v>
      </c>
      <c r="D147" s="733" t="s">
        <v>82</v>
      </c>
      <c r="E147" s="724" t="s">
        <v>325</v>
      </c>
      <c r="F147" s="734" t="s">
        <v>82</v>
      </c>
      <c r="G147" s="724" t="s">
        <v>325</v>
      </c>
      <c r="H147" s="734" t="s">
        <v>82</v>
      </c>
      <c r="I147" s="724" t="s">
        <v>325</v>
      </c>
      <c r="J147" s="734" t="s">
        <v>82</v>
      </c>
      <c r="K147" s="724" t="s">
        <v>325</v>
      </c>
      <c r="L147" s="734" t="s">
        <v>82</v>
      </c>
      <c r="M147" s="724" t="s">
        <v>325</v>
      </c>
      <c r="N147" s="734" t="s">
        <v>82</v>
      </c>
      <c r="O147" s="724" t="s">
        <v>325</v>
      </c>
      <c r="P147" s="733" t="s">
        <v>82</v>
      </c>
      <c r="Q147" s="724" t="s">
        <v>325</v>
      </c>
      <c r="R147" s="733" t="s">
        <v>82</v>
      </c>
      <c r="S147" s="724" t="s">
        <v>325</v>
      </c>
      <c r="T147" s="733" t="s">
        <v>82</v>
      </c>
      <c r="U147" s="724" t="s">
        <v>325</v>
      </c>
      <c r="V147" s="733" t="s">
        <v>82</v>
      </c>
      <c r="W147" s="724" t="s">
        <v>325</v>
      </c>
      <c r="X147" s="733" t="s">
        <v>82</v>
      </c>
    </row>
    <row r="148" spans="2:24" x14ac:dyDescent="0.2">
      <c r="B148" s="760" t="s">
        <v>214</v>
      </c>
      <c r="C148" s="726">
        <v>29.751000000000001</v>
      </c>
      <c r="D148" s="735">
        <v>15.57</v>
      </c>
      <c r="E148" s="726">
        <v>23.454999999999998</v>
      </c>
      <c r="F148" s="735">
        <v>12.27</v>
      </c>
      <c r="G148" s="726">
        <v>15.404999999999999</v>
      </c>
      <c r="H148" s="735">
        <v>12.56</v>
      </c>
      <c r="I148" s="726">
        <v>10.755000000000001</v>
      </c>
      <c r="J148" s="735">
        <v>11.61</v>
      </c>
      <c r="K148" s="726">
        <v>10.576000000000001</v>
      </c>
      <c r="L148" s="735">
        <v>11.68</v>
      </c>
      <c r="M148" s="726">
        <v>12.587999999999999</v>
      </c>
      <c r="N148" s="735">
        <v>15.03</v>
      </c>
      <c r="O148" s="726">
        <v>19.436</v>
      </c>
      <c r="P148" s="735">
        <v>11.9</v>
      </c>
      <c r="Q148" s="726">
        <v>27.760999999999999</v>
      </c>
      <c r="R148" s="735">
        <v>11.11</v>
      </c>
      <c r="S148" s="726">
        <v>33.752000000000002</v>
      </c>
      <c r="T148" s="735">
        <v>9.51</v>
      </c>
      <c r="U148" s="726">
        <v>38.481999999999999</v>
      </c>
      <c r="V148" s="735">
        <v>8.25</v>
      </c>
      <c r="W148" s="726">
        <v>33.078000000000003</v>
      </c>
      <c r="X148" s="736">
        <v>7.89</v>
      </c>
    </row>
    <row r="149" spans="2:24" x14ac:dyDescent="0.2">
      <c r="B149" s="728" t="s">
        <v>215</v>
      </c>
      <c r="C149" s="729">
        <v>10.744</v>
      </c>
      <c r="D149" s="737">
        <v>14.31</v>
      </c>
      <c r="E149" s="729">
        <v>11.103999999999999</v>
      </c>
      <c r="F149" s="737">
        <v>12.81</v>
      </c>
      <c r="G149" s="729">
        <v>8.2319999999999993</v>
      </c>
      <c r="H149" s="737">
        <v>13.47</v>
      </c>
      <c r="I149" s="729">
        <v>5.899</v>
      </c>
      <c r="J149" s="737">
        <v>12.38</v>
      </c>
      <c r="K149" s="729">
        <v>4.9770000000000003</v>
      </c>
      <c r="L149" s="737">
        <v>12.68</v>
      </c>
      <c r="M149" s="729">
        <v>4.085</v>
      </c>
      <c r="N149" s="737">
        <v>18.63</v>
      </c>
      <c r="O149" s="729">
        <v>4.1210000000000004</v>
      </c>
      <c r="P149" s="737">
        <v>13.23</v>
      </c>
      <c r="Q149" s="729">
        <v>4.6989999999999998</v>
      </c>
      <c r="R149" s="737">
        <v>11.19</v>
      </c>
      <c r="S149" s="729">
        <v>6.0970000000000004</v>
      </c>
      <c r="T149" s="737">
        <v>9.84</v>
      </c>
      <c r="U149" s="729">
        <v>7.7050000000000001</v>
      </c>
      <c r="V149" s="737">
        <v>8.42</v>
      </c>
      <c r="W149" s="729">
        <v>8.2970000000000006</v>
      </c>
      <c r="X149" s="738">
        <v>7.99</v>
      </c>
    </row>
    <row r="150" spans="2:24" x14ac:dyDescent="0.2">
      <c r="B150" s="728" t="s">
        <v>216</v>
      </c>
      <c r="C150" s="729">
        <v>11.542999999999999</v>
      </c>
      <c r="D150" s="737">
        <v>15.5</v>
      </c>
      <c r="E150" s="729">
        <v>13.099</v>
      </c>
      <c r="F150" s="737">
        <v>13.26</v>
      </c>
      <c r="G150" s="729">
        <v>11.067</v>
      </c>
      <c r="H150" s="737">
        <v>14.55</v>
      </c>
      <c r="I150" s="729">
        <v>7.6879999999999997</v>
      </c>
      <c r="J150" s="737">
        <v>13.04</v>
      </c>
      <c r="K150" s="729">
        <v>6.351</v>
      </c>
      <c r="L150" s="737">
        <v>13.3</v>
      </c>
      <c r="M150" s="729">
        <v>4.9139999999999997</v>
      </c>
      <c r="N150" s="737">
        <v>21.47</v>
      </c>
      <c r="O150" s="729">
        <v>4.5890000000000004</v>
      </c>
      <c r="P150" s="737">
        <v>16.5</v>
      </c>
      <c r="Q150" s="729">
        <v>3.9540000000000002</v>
      </c>
      <c r="R150" s="737">
        <v>12.51</v>
      </c>
      <c r="S150" s="729">
        <v>4.8529999999999998</v>
      </c>
      <c r="T150" s="737">
        <v>11.37</v>
      </c>
      <c r="U150" s="729">
        <v>5.9710000000000001</v>
      </c>
      <c r="V150" s="737">
        <v>8.67</v>
      </c>
      <c r="W150" s="729">
        <v>7.17</v>
      </c>
      <c r="X150" s="738">
        <v>8.0500000000000007</v>
      </c>
    </row>
    <row r="151" spans="2:24" x14ac:dyDescent="0.2">
      <c r="B151" s="728" t="s">
        <v>217</v>
      </c>
      <c r="C151" s="729">
        <v>42.335000000000001</v>
      </c>
      <c r="D151" s="737">
        <v>17.45</v>
      </c>
      <c r="E151" s="729">
        <v>48.61</v>
      </c>
      <c r="F151" s="737">
        <v>12.74</v>
      </c>
      <c r="G151" s="729">
        <v>46.863</v>
      </c>
      <c r="H151" s="737">
        <v>16.54</v>
      </c>
      <c r="I151" s="729">
        <v>37.643999999999998</v>
      </c>
      <c r="J151" s="737">
        <v>14.69</v>
      </c>
      <c r="K151" s="729">
        <v>34.511000000000003</v>
      </c>
      <c r="L151" s="737">
        <v>14.92</v>
      </c>
      <c r="M151" s="729">
        <v>24.786999999999999</v>
      </c>
      <c r="N151" s="737">
        <v>25.73</v>
      </c>
      <c r="O151" s="729">
        <v>20.771999999999998</v>
      </c>
      <c r="P151" s="737">
        <v>21.79</v>
      </c>
      <c r="Q151" s="729">
        <v>13.250999999999999</v>
      </c>
      <c r="R151" s="737">
        <v>19.3</v>
      </c>
      <c r="S151" s="729">
        <v>15.016999999999999</v>
      </c>
      <c r="T151" s="737">
        <v>19.04</v>
      </c>
      <c r="U151" s="729">
        <v>15.135</v>
      </c>
      <c r="V151" s="737">
        <v>14.57</v>
      </c>
      <c r="W151" s="729">
        <v>16.111000000000001</v>
      </c>
      <c r="X151" s="738">
        <v>9.52</v>
      </c>
    </row>
    <row r="152" spans="2:24" x14ac:dyDescent="0.2">
      <c r="B152" s="728" t="s">
        <v>218</v>
      </c>
      <c r="C152" s="729">
        <v>62.197000000000003</v>
      </c>
      <c r="D152" s="737">
        <v>18.510000000000002</v>
      </c>
      <c r="E152" s="729">
        <v>71.093000000000004</v>
      </c>
      <c r="F152" s="737">
        <v>15.97</v>
      </c>
      <c r="G152" s="729">
        <v>64.566999999999993</v>
      </c>
      <c r="H152" s="737">
        <v>16.18</v>
      </c>
      <c r="I152" s="729">
        <v>69.533000000000001</v>
      </c>
      <c r="J152" s="737">
        <v>16.98</v>
      </c>
      <c r="K152" s="729">
        <v>73.754000000000005</v>
      </c>
      <c r="L152" s="737">
        <v>18.510000000000002</v>
      </c>
      <c r="M152" s="729">
        <v>49.212000000000003</v>
      </c>
      <c r="N152" s="737">
        <v>27.7</v>
      </c>
      <c r="O152" s="729">
        <v>48.08</v>
      </c>
      <c r="P152" s="737">
        <v>23.37</v>
      </c>
      <c r="Q152" s="729">
        <v>27.471</v>
      </c>
      <c r="R152" s="737">
        <v>27.15</v>
      </c>
      <c r="S152" s="729">
        <v>31.129000000000001</v>
      </c>
      <c r="T152" s="737">
        <v>34.81</v>
      </c>
      <c r="U152" s="729">
        <v>18.456</v>
      </c>
      <c r="V152" s="737">
        <v>31.88</v>
      </c>
      <c r="W152" s="729">
        <v>11.082000000000001</v>
      </c>
      <c r="X152" s="738">
        <v>14.17</v>
      </c>
    </row>
    <row r="153" spans="2:24" x14ac:dyDescent="0.2">
      <c r="B153" s="728" t="s">
        <v>219</v>
      </c>
      <c r="C153" s="729">
        <v>29.077000000000002</v>
      </c>
      <c r="D153" s="737">
        <v>16.440000000000001</v>
      </c>
      <c r="E153" s="729">
        <v>35.704000000000001</v>
      </c>
      <c r="F153" s="737">
        <v>16.68</v>
      </c>
      <c r="G153" s="729">
        <v>28.948</v>
      </c>
      <c r="H153" s="737">
        <v>17.13</v>
      </c>
      <c r="I153" s="729">
        <v>38.844999999999999</v>
      </c>
      <c r="J153" s="737">
        <v>17.47</v>
      </c>
      <c r="K153" s="729">
        <v>44.189</v>
      </c>
      <c r="L153" s="737">
        <v>20.73</v>
      </c>
      <c r="M153" s="729">
        <v>22.216000000000001</v>
      </c>
      <c r="N153" s="737">
        <v>26.93</v>
      </c>
      <c r="O153" s="729">
        <v>25.29</v>
      </c>
      <c r="P153" s="737">
        <v>22.75</v>
      </c>
      <c r="Q153" s="729">
        <v>16.968</v>
      </c>
      <c r="R153" s="737">
        <v>30.52</v>
      </c>
      <c r="S153" s="729">
        <v>24.282</v>
      </c>
      <c r="T153" s="737">
        <v>42.55</v>
      </c>
      <c r="U153" s="729">
        <v>10.507</v>
      </c>
      <c r="V153" s="737">
        <v>36.950000000000003</v>
      </c>
      <c r="W153" s="729">
        <v>3.8359999999999999</v>
      </c>
      <c r="X153" s="738">
        <v>30.25</v>
      </c>
    </row>
    <row r="154" spans="2:24" x14ac:dyDescent="0.2">
      <c r="B154" s="728" t="s">
        <v>220</v>
      </c>
      <c r="C154" s="729">
        <v>12.923</v>
      </c>
      <c r="D154" s="737">
        <v>17.11</v>
      </c>
      <c r="E154" s="729">
        <v>16.399000000000001</v>
      </c>
      <c r="F154" s="737">
        <v>15.72</v>
      </c>
      <c r="G154" s="729">
        <v>13.456</v>
      </c>
      <c r="H154" s="737">
        <v>18.829999999999998</v>
      </c>
      <c r="I154" s="729">
        <v>19.231999999999999</v>
      </c>
      <c r="J154" s="737">
        <v>19.72</v>
      </c>
      <c r="K154" s="729">
        <v>22.831</v>
      </c>
      <c r="L154" s="737">
        <v>22.62</v>
      </c>
      <c r="M154" s="729">
        <v>8.0570000000000004</v>
      </c>
      <c r="N154" s="737">
        <v>36.75</v>
      </c>
      <c r="O154" s="729">
        <v>10.711</v>
      </c>
      <c r="P154" s="737">
        <v>26.62</v>
      </c>
      <c r="Q154" s="729">
        <v>8.4079999999999995</v>
      </c>
      <c r="R154" s="737">
        <v>34.17</v>
      </c>
      <c r="S154" s="729">
        <v>14.571</v>
      </c>
      <c r="T154" s="737">
        <v>46.06</v>
      </c>
      <c r="U154" s="729">
        <v>5.5149999999999997</v>
      </c>
      <c r="V154" s="737">
        <v>36.83</v>
      </c>
      <c r="W154" s="729">
        <v>1.8420000000000001</v>
      </c>
      <c r="X154" s="738">
        <v>40.72</v>
      </c>
    </row>
    <row r="155" spans="2:24" x14ac:dyDescent="0.2">
      <c r="B155" s="728" t="s">
        <v>221</v>
      </c>
      <c r="C155" s="729">
        <v>17.181999999999999</v>
      </c>
      <c r="D155" s="737">
        <v>18.25</v>
      </c>
      <c r="E155" s="729">
        <v>25.06</v>
      </c>
      <c r="F155" s="737">
        <v>18.43</v>
      </c>
      <c r="G155" s="729">
        <v>19.186</v>
      </c>
      <c r="H155" s="737">
        <v>20.02</v>
      </c>
      <c r="I155" s="729">
        <v>28.059000000000001</v>
      </c>
      <c r="J155" s="737">
        <v>22.33</v>
      </c>
      <c r="K155" s="729">
        <v>22.92</v>
      </c>
      <c r="L155" s="737">
        <v>21.36</v>
      </c>
      <c r="M155" s="729">
        <v>10.842000000000001</v>
      </c>
      <c r="N155" s="737">
        <v>31.88</v>
      </c>
      <c r="O155" s="729">
        <v>12.036</v>
      </c>
      <c r="P155" s="737">
        <v>29.73</v>
      </c>
      <c r="Q155" s="729">
        <v>12.028</v>
      </c>
      <c r="R155" s="737">
        <v>25.06</v>
      </c>
      <c r="S155" s="729">
        <v>23.239000000000001</v>
      </c>
      <c r="T155" s="737">
        <v>46.49</v>
      </c>
      <c r="U155" s="729">
        <v>6.2329999999999997</v>
      </c>
      <c r="V155" s="737">
        <v>24.65</v>
      </c>
      <c r="W155" s="729">
        <v>2.855</v>
      </c>
      <c r="X155" s="738">
        <v>49.74</v>
      </c>
    </row>
    <row r="156" spans="2:24" ht="13.5" thickBot="1" x14ac:dyDescent="0.25">
      <c r="B156" s="766" t="s">
        <v>80</v>
      </c>
      <c r="C156" s="767">
        <v>215.75200000000001</v>
      </c>
      <c r="D156" s="768">
        <v>13.41</v>
      </c>
      <c r="E156" s="767">
        <v>244.52500000000001</v>
      </c>
      <c r="F156" s="768">
        <v>11.17</v>
      </c>
      <c r="G156" s="767">
        <v>207.72200000000001</v>
      </c>
      <c r="H156" s="768">
        <v>13.01</v>
      </c>
      <c r="I156" s="767">
        <v>217.655</v>
      </c>
      <c r="J156" s="768">
        <v>13.9</v>
      </c>
      <c r="K156" s="767">
        <v>220.10900000000001</v>
      </c>
      <c r="L156" s="768">
        <v>16.22</v>
      </c>
      <c r="M156" s="767">
        <v>136.70099999999999</v>
      </c>
      <c r="N156" s="768">
        <v>22.56</v>
      </c>
      <c r="O156" s="767">
        <v>145.036</v>
      </c>
      <c r="P156" s="768">
        <v>17.899999999999999</v>
      </c>
      <c r="Q156" s="767">
        <v>114.54</v>
      </c>
      <c r="R156" s="768">
        <v>17.809999999999999</v>
      </c>
      <c r="S156" s="767">
        <v>152.94</v>
      </c>
      <c r="T156" s="768">
        <v>26.64</v>
      </c>
      <c r="U156" s="767">
        <v>108.004</v>
      </c>
      <c r="V156" s="768">
        <v>14.32</v>
      </c>
      <c r="W156" s="767">
        <v>84.272000000000006</v>
      </c>
      <c r="X156" s="769">
        <v>8.18</v>
      </c>
    </row>
    <row r="159" spans="2:24" x14ac:dyDescent="0.2">
      <c r="B159" s="787" t="s">
        <v>744</v>
      </c>
      <c r="C159" s="722" t="s">
        <v>331</v>
      </c>
      <c r="D159" s="722" t="s">
        <v>222</v>
      </c>
      <c r="E159" s="722" t="s">
        <v>225</v>
      </c>
      <c r="F159" s="722" t="s">
        <v>226</v>
      </c>
      <c r="G159" s="722" t="s">
        <v>227</v>
      </c>
      <c r="H159" s="722" t="s">
        <v>228</v>
      </c>
      <c r="I159" s="722" t="s">
        <v>332</v>
      </c>
      <c r="J159" s="722" t="s">
        <v>333</v>
      </c>
      <c r="K159" s="722" t="s">
        <v>231</v>
      </c>
      <c r="L159" s="722" t="s">
        <v>232</v>
      </c>
      <c r="M159" s="722" t="s">
        <v>233</v>
      </c>
      <c r="N159" s="741"/>
    </row>
    <row r="160" spans="2:24" x14ac:dyDescent="0.2">
      <c r="B160" s="788"/>
      <c r="C160" s="721" t="s">
        <v>308</v>
      </c>
      <c r="D160" s="721" t="s">
        <v>308</v>
      </c>
      <c r="E160" s="721" t="s">
        <v>308</v>
      </c>
      <c r="F160" s="721" t="s">
        <v>308</v>
      </c>
      <c r="G160" s="721" t="s">
        <v>308</v>
      </c>
      <c r="H160" s="721" t="s">
        <v>308</v>
      </c>
      <c r="I160" s="721" t="s">
        <v>308</v>
      </c>
      <c r="J160" s="721" t="s">
        <v>308</v>
      </c>
      <c r="K160" s="721" t="s">
        <v>308</v>
      </c>
      <c r="L160" s="721" t="s">
        <v>308</v>
      </c>
      <c r="M160" s="723" t="s">
        <v>308</v>
      </c>
      <c r="N160" s="742"/>
    </row>
    <row r="161" spans="2:14" ht="41.25" thickBot="1" x14ac:dyDescent="0.25">
      <c r="B161" s="789"/>
      <c r="C161" s="724" t="s">
        <v>325</v>
      </c>
      <c r="D161" s="724" t="s">
        <v>325</v>
      </c>
      <c r="E161" s="724" t="s">
        <v>325</v>
      </c>
      <c r="F161" s="724" t="s">
        <v>325</v>
      </c>
      <c r="G161" s="724" t="s">
        <v>325</v>
      </c>
      <c r="H161" s="724" t="s">
        <v>325</v>
      </c>
      <c r="I161" s="724" t="s">
        <v>325</v>
      </c>
      <c r="J161" s="724" t="s">
        <v>325</v>
      </c>
      <c r="K161" s="724" t="s">
        <v>325</v>
      </c>
      <c r="L161" s="724" t="s">
        <v>325</v>
      </c>
      <c r="M161" s="724" t="s">
        <v>325</v>
      </c>
      <c r="N161" s="743"/>
    </row>
    <row r="162" spans="2:14" x14ac:dyDescent="0.2">
      <c r="B162" s="762" t="s">
        <v>214</v>
      </c>
      <c r="C162" s="748">
        <f t="shared" ref="C162:C169" si="50">C148</f>
        <v>29.751000000000001</v>
      </c>
      <c r="D162" s="748">
        <f t="shared" ref="D162:D169" si="51">E148</f>
        <v>23.454999999999998</v>
      </c>
      <c r="E162" s="748">
        <f t="shared" ref="E162:E169" si="52">G148</f>
        <v>15.404999999999999</v>
      </c>
      <c r="F162" s="748">
        <f t="shared" ref="F162:F169" si="53">I148</f>
        <v>10.755000000000001</v>
      </c>
      <c r="G162" s="748">
        <f t="shared" ref="G162:G169" si="54">K148</f>
        <v>10.576000000000001</v>
      </c>
      <c r="H162" s="748">
        <f t="shared" ref="H162:H170" si="55">M148</f>
        <v>12.587999999999999</v>
      </c>
      <c r="I162" s="748">
        <f t="shared" ref="I162:I169" si="56">O148</f>
        <v>19.436</v>
      </c>
      <c r="J162" s="748">
        <f t="shared" ref="J162:J169" si="57">Q148</f>
        <v>27.760999999999999</v>
      </c>
      <c r="K162" s="748">
        <f t="shared" ref="K162:K169" si="58">S148</f>
        <v>33.752000000000002</v>
      </c>
      <c r="L162" s="748">
        <f t="shared" ref="L162:L169" si="59">U148</f>
        <v>38.481999999999999</v>
      </c>
      <c r="M162" s="749">
        <f t="shared" ref="M162:M169" si="60">W148</f>
        <v>33.078000000000003</v>
      </c>
      <c r="N162" s="726"/>
    </row>
    <row r="163" spans="2:14" x14ac:dyDescent="0.2">
      <c r="B163" s="747" t="s">
        <v>215</v>
      </c>
      <c r="C163" s="748">
        <f t="shared" si="50"/>
        <v>10.744</v>
      </c>
      <c r="D163" s="748">
        <f t="shared" si="51"/>
        <v>11.103999999999999</v>
      </c>
      <c r="E163" s="748">
        <f t="shared" si="52"/>
        <v>8.2319999999999993</v>
      </c>
      <c r="F163" s="748">
        <f t="shared" si="53"/>
        <v>5.899</v>
      </c>
      <c r="G163" s="748">
        <f t="shared" si="54"/>
        <v>4.9770000000000003</v>
      </c>
      <c r="H163" s="748">
        <f t="shared" si="55"/>
        <v>4.085</v>
      </c>
      <c r="I163" s="748">
        <f t="shared" si="56"/>
        <v>4.1210000000000004</v>
      </c>
      <c r="J163" s="748">
        <f t="shared" si="57"/>
        <v>4.6989999999999998</v>
      </c>
      <c r="K163" s="748">
        <f t="shared" si="58"/>
        <v>6.0970000000000004</v>
      </c>
      <c r="L163" s="748">
        <f t="shared" si="59"/>
        <v>7.7050000000000001</v>
      </c>
      <c r="M163" s="749">
        <f t="shared" si="60"/>
        <v>8.2970000000000006</v>
      </c>
      <c r="N163" s="729"/>
    </row>
    <row r="164" spans="2:14" x14ac:dyDescent="0.2">
      <c r="B164" s="747" t="s">
        <v>216</v>
      </c>
      <c r="C164" s="748">
        <f t="shared" si="50"/>
        <v>11.542999999999999</v>
      </c>
      <c r="D164" s="748">
        <f t="shared" si="51"/>
        <v>13.099</v>
      </c>
      <c r="E164" s="748">
        <f t="shared" si="52"/>
        <v>11.067</v>
      </c>
      <c r="F164" s="748">
        <f t="shared" si="53"/>
        <v>7.6879999999999997</v>
      </c>
      <c r="G164" s="748">
        <f t="shared" si="54"/>
        <v>6.351</v>
      </c>
      <c r="H164" s="748">
        <f t="shared" si="55"/>
        <v>4.9139999999999997</v>
      </c>
      <c r="I164" s="748">
        <f t="shared" si="56"/>
        <v>4.5890000000000004</v>
      </c>
      <c r="J164" s="748">
        <f t="shared" si="57"/>
        <v>3.9540000000000002</v>
      </c>
      <c r="K164" s="748">
        <f t="shared" si="58"/>
        <v>4.8529999999999998</v>
      </c>
      <c r="L164" s="748">
        <f t="shared" si="59"/>
        <v>5.9710000000000001</v>
      </c>
      <c r="M164" s="749">
        <f t="shared" si="60"/>
        <v>7.17</v>
      </c>
      <c r="N164" s="729"/>
    </row>
    <row r="165" spans="2:14" x14ac:dyDescent="0.2">
      <c r="B165" s="747" t="s">
        <v>217</v>
      </c>
      <c r="C165" s="748">
        <f t="shared" si="50"/>
        <v>42.335000000000001</v>
      </c>
      <c r="D165" s="748">
        <f t="shared" si="51"/>
        <v>48.61</v>
      </c>
      <c r="E165" s="748">
        <f t="shared" si="52"/>
        <v>46.863</v>
      </c>
      <c r="F165" s="748">
        <f t="shared" si="53"/>
        <v>37.643999999999998</v>
      </c>
      <c r="G165" s="748">
        <f t="shared" si="54"/>
        <v>34.511000000000003</v>
      </c>
      <c r="H165" s="748">
        <f t="shared" si="55"/>
        <v>24.786999999999999</v>
      </c>
      <c r="I165" s="748">
        <f t="shared" si="56"/>
        <v>20.771999999999998</v>
      </c>
      <c r="J165" s="748">
        <f t="shared" si="57"/>
        <v>13.250999999999999</v>
      </c>
      <c r="K165" s="748">
        <f t="shared" si="58"/>
        <v>15.016999999999999</v>
      </c>
      <c r="L165" s="748">
        <f t="shared" si="59"/>
        <v>15.135</v>
      </c>
      <c r="M165" s="749">
        <f t="shared" si="60"/>
        <v>16.111000000000001</v>
      </c>
      <c r="N165" s="729"/>
    </row>
    <row r="166" spans="2:14" x14ac:dyDescent="0.2">
      <c r="B166" s="747" t="s">
        <v>218</v>
      </c>
      <c r="C166" s="748">
        <f t="shared" si="50"/>
        <v>62.197000000000003</v>
      </c>
      <c r="D166" s="748">
        <f t="shared" si="51"/>
        <v>71.093000000000004</v>
      </c>
      <c r="E166" s="748">
        <f t="shared" si="52"/>
        <v>64.566999999999993</v>
      </c>
      <c r="F166" s="748">
        <f t="shared" si="53"/>
        <v>69.533000000000001</v>
      </c>
      <c r="G166" s="748">
        <f t="shared" si="54"/>
        <v>73.754000000000005</v>
      </c>
      <c r="H166" s="748">
        <f t="shared" si="55"/>
        <v>49.212000000000003</v>
      </c>
      <c r="I166" s="748">
        <f t="shared" si="56"/>
        <v>48.08</v>
      </c>
      <c r="J166" s="748">
        <f t="shared" si="57"/>
        <v>27.471</v>
      </c>
      <c r="K166" s="748">
        <f t="shared" si="58"/>
        <v>31.129000000000001</v>
      </c>
      <c r="L166" s="748">
        <f t="shared" si="59"/>
        <v>18.456</v>
      </c>
      <c r="M166" s="749">
        <f t="shared" si="60"/>
        <v>11.082000000000001</v>
      </c>
      <c r="N166" s="729"/>
    </row>
    <row r="167" spans="2:14" x14ac:dyDescent="0.2">
      <c r="B167" s="747" t="s">
        <v>219</v>
      </c>
      <c r="C167" s="748">
        <f t="shared" si="50"/>
        <v>29.077000000000002</v>
      </c>
      <c r="D167" s="748">
        <f t="shared" si="51"/>
        <v>35.704000000000001</v>
      </c>
      <c r="E167" s="748">
        <f t="shared" si="52"/>
        <v>28.948</v>
      </c>
      <c r="F167" s="748">
        <f t="shared" si="53"/>
        <v>38.844999999999999</v>
      </c>
      <c r="G167" s="748">
        <f t="shared" si="54"/>
        <v>44.189</v>
      </c>
      <c r="H167" s="748">
        <f t="shared" si="55"/>
        <v>22.216000000000001</v>
      </c>
      <c r="I167" s="748">
        <f t="shared" si="56"/>
        <v>25.29</v>
      </c>
      <c r="J167" s="748">
        <f t="shared" si="57"/>
        <v>16.968</v>
      </c>
      <c r="K167" s="748">
        <f t="shared" si="58"/>
        <v>24.282</v>
      </c>
      <c r="L167" s="748">
        <f t="shared" si="59"/>
        <v>10.507</v>
      </c>
      <c r="M167" s="749">
        <f t="shared" si="60"/>
        <v>3.8359999999999999</v>
      </c>
      <c r="N167" s="729"/>
    </row>
    <row r="168" spans="2:14" x14ac:dyDescent="0.2">
      <c r="B168" s="747" t="s">
        <v>220</v>
      </c>
      <c r="C168" s="748">
        <f t="shared" si="50"/>
        <v>12.923</v>
      </c>
      <c r="D168" s="748">
        <f t="shared" si="51"/>
        <v>16.399000000000001</v>
      </c>
      <c r="E168" s="748">
        <f t="shared" si="52"/>
        <v>13.456</v>
      </c>
      <c r="F168" s="748">
        <f t="shared" si="53"/>
        <v>19.231999999999999</v>
      </c>
      <c r="G168" s="748">
        <f t="shared" si="54"/>
        <v>22.831</v>
      </c>
      <c r="H168" s="748">
        <f t="shared" si="55"/>
        <v>8.0570000000000004</v>
      </c>
      <c r="I168" s="748">
        <f t="shared" si="56"/>
        <v>10.711</v>
      </c>
      <c r="J168" s="748">
        <f t="shared" si="57"/>
        <v>8.4079999999999995</v>
      </c>
      <c r="K168" s="748">
        <f t="shared" si="58"/>
        <v>14.571</v>
      </c>
      <c r="L168" s="748">
        <f t="shared" si="59"/>
        <v>5.5149999999999997</v>
      </c>
      <c r="M168" s="749">
        <f t="shared" si="60"/>
        <v>1.8420000000000001</v>
      </c>
      <c r="N168" s="729"/>
    </row>
    <row r="169" spans="2:14" x14ac:dyDescent="0.2">
      <c r="B169" s="747" t="s">
        <v>221</v>
      </c>
      <c r="C169" s="748">
        <f t="shared" si="50"/>
        <v>17.181999999999999</v>
      </c>
      <c r="D169" s="748">
        <f t="shared" si="51"/>
        <v>25.06</v>
      </c>
      <c r="E169" s="748">
        <f t="shared" si="52"/>
        <v>19.186</v>
      </c>
      <c r="F169" s="748">
        <f t="shared" si="53"/>
        <v>28.059000000000001</v>
      </c>
      <c r="G169" s="748">
        <f t="shared" si="54"/>
        <v>22.92</v>
      </c>
      <c r="H169" s="748">
        <f t="shared" si="55"/>
        <v>10.842000000000001</v>
      </c>
      <c r="I169" s="748">
        <f t="shared" si="56"/>
        <v>12.036</v>
      </c>
      <c r="J169" s="748">
        <f t="shared" si="57"/>
        <v>12.028</v>
      </c>
      <c r="K169" s="748">
        <f t="shared" si="58"/>
        <v>23.239000000000001</v>
      </c>
      <c r="L169" s="748">
        <f t="shared" si="59"/>
        <v>6.2329999999999997</v>
      </c>
      <c r="M169" s="749">
        <f t="shared" si="60"/>
        <v>2.855</v>
      </c>
      <c r="N169" s="729"/>
    </row>
    <row r="170" spans="2:14" ht="13.5" thickBot="1" x14ac:dyDescent="0.25">
      <c r="B170" s="763" t="s">
        <v>80</v>
      </c>
      <c r="C170" s="764">
        <f t="shared" ref="C170" si="61">C156</f>
        <v>215.75200000000001</v>
      </c>
      <c r="D170" s="764">
        <f t="shared" ref="D170" si="62">E156</f>
        <v>244.52500000000001</v>
      </c>
      <c r="E170" s="764">
        <f t="shared" ref="E170" si="63">G156</f>
        <v>207.72200000000001</v>
      </c>
      <c r="F170" s="764">
        <f t="shared" ref="F170" si="64">I156</f>
        <v>217.655</v>
      </c>
      <c r="G170" s="764">
        <f t="shared" ref="G170" si="65">K156</f>
        <v>220.10900000000001</v>
      </c>
      <c r="H170" s="764">
        <f t="shared" si="55"/>
        <v>136.70099999999999</v>
      </c>
      <c r="I170" s="764">
        <f t="shared" ref="I170" si="66">O156</f>
        <v>145.036</v>
      </c>
      <c r="J170" s="764">
        <f t="shared" ref="J170" si="67">Q156</f>
        <v>114.54</v>
      </c>
      <c r="K170" s="764">
        <f t="shared" ref="K170" si="68">S156</f>
        <v>152.94</v>
      </c>
      <c r="L170" s="764">
        <f t="shared" ref="L170" si="69">U156</f>
        <v>108.004</v>
      </c>
      <c r="M170" s="765">
        <f t="shared" ref="M170" si="70">W156</f>
        <v>84.272000000000006</v>
      </c>
      <c r="N170" s="729"/>
    </row>
    <row r="173" spans="2:14" x14ac:dyDescent="0.2">
      <c r="B173" s="787" t="s">
        <v>744</v>
      </c>
      <c r="C173" s="722" t="s">
        <v>331</v>
      </c>
      <c r="D173" s="722" t="s">
        <v>222</v>
      </c>
      <c r="E173" s="722" t="s">
        <v>225</v>
      </c>
      <c r="F173" s="722" t="s">
        <v>226</v>
      </c>
      <c r="G173" s="722" t="s">
        <v>227</v>
      </c>
      <c r="H173" s="722" t="s">
        <v>228</v>
      </c>
      <c r="I173" s="722" t="s">
        <v>332</v>
      </c>
      <c r="J173" s="722" t="s">
        <v>333</v>
      </c>
      <c r="K173" s="722" t="s">
        <v>231</v>
      </c>
      <c r="L173" s="722" t="s">
        <v>232</v>
      </c>
      <c r="M173" s="722" t="s">
        <v>233</v>
      </c>
      <c r="N173" s="741"/>
    </row>
    <row r="174" spans="2:14" x14ac:dyDescent="0.2">
      <c r="B174" s="788"/>
      <c r="C174" s="721" t="s">
        <v>486</v>
      </c>
      <c r="D174" s="721" t="s">
        <v>486</v>
      </c>
      <c r="E174" s="721" t="s">
        <v>486</v>
      </c>
      <c r="F174" s="721" t="s">
        <v>486</v>
      </c>
      <c r="G174" s="721" t="s">
        <v>486</v>
      </c>
      <c r="H174" s="721" t="s">
        <v>486</v>
      </c>
      <c r="I174" s="721" t="s">
        <v>486</v>
      </c>
      <c r="J174" s="721" t="s">
        <v>486</v>
      </c>
      <c r="K174" s="721" t="s">
        <v>486</v>
      </c>
      <c r="L174" s="721" t="s">
        <v>486</v>
      </c>
      <c r="M174" s="723" t="s">
        <v>486</v>
      </c>
      <c r="N174" s="742"/>
    </row>
    <row r="175" spans="2:14" ht="41.25" thickBot="1" x14ac:dyDescent="0.25">
      <c r="B175" s="789"/>
      <c r="C175" s="724" t="s">
        <v>325</v>
      </c>
      <c r="D175" s="724" t="s">
        <v>325</v>
      </c>
      <c r="E175" s="724" t="s">
        <v>325</v>
      </c>
      <c r="F175" s="724" t="s">
        <v>325</v>
      </c>
      <c r="G175" s="724" t="s">
        <v>325</v>
      </c>
      <c r="H175" s="724" t="s">
        <v>325</v>
      </c>
      <c r="I175" s="724" t="s">
        <v>325</v>
      </c>
      <c r="J175" s="724" t="s">
        <v>325</v>
      </c>
      <c r="K175" s="724" t="s">
        <v>325</v>
      </c>
      <c r="L175" s="724" t="s">
        <v>325</v>
      </c>
      <c r="M175" s="724" t="s">
        <v>325</v>
      </c>
      <c r="N175" s="743"/>
    </row>
    <row r="176" spans="2:14" x14ac:dyDescent="0.2">
      <c r="B176" s="762" t="s">
        <v>214</v>
      </c>
      <c r="C176" s="748">
        <f t="shared" ref="C176:C184" si="71">SUM(C134,C148)</f>
        <v>39.623000000000005</v>
      </c>
      <c r="D176" s="748">
        <f t="shared" ref="D176:D184" si="72">SUM(D134,E148)</f>
        <v>30.785999999999998</v>
      </c>
      <c r="E176" s="748">
        <f t="shared" ref="E176:E184" si="73">SUM(E134,G148)</f>
        <v>21.962</v>
      </c>
      <c r="F176" s="748">
        <f t="shared" ref="F176:F184" si="74">SUM(F134,I148)</f>
        <v>16.269000000000002</v>
      </c>
      <c r="G176" s="748">
        <f t="shared" ref="G176:G184" si="75">SUM(G134,K148)</f>
        <v>16.989000000000001</v>
      </c>
      <c r="H176" s="748">
        <f t="shared" ref="H176:H184" si="76">SUM(H134,M148)</f>
        <v>20.140999999999998</v>
      </c>
      <c r="I176" s="748">
        <f t="shared" ref="I176:I184" si="77">SUM(I134,O148)</f>
        <v>28.721</v>
      </c>
      <c r="J176" s="748">
        <f t="shared" ref="J176:J184" si="78">SUM(J134,Q148)</f>
        <v>37.039000000000001</v>
      </c>
      <c r="K176" s="748">
        <f t="shared" ref="K176:K184" si="79">SUM(K134,S148)</f>
        <v>42.091000000000001</v>
      </c>
      <c r="L176" s="748">
        <f t="shared" ref="L176:L184" si="80">SUM(L134,U148)</f>
        <v>46.94</v>
      </c>
      <c r="M176" s="749">
        <f t="shared" ref="M176:M184" si="81">SUM(M134,W148)</f>
        <v>40.619</v>
      </c>
      <c r="N176" s="726"/>
    </row>
    <row r="177" spans="2:14" x14ac:dyDescent="0.2">
      <c r="B177" s="747" t="s">
        <v>215</v>
      </c>
      <c r="C177" s="748">
        <f t="shared" si="71"/>
        <v>13.201000000000001</v>
      </c>
      <c r="D177" s="748">
        <f t="shared" si="72"/>
        <v>14.186</v>
      </c>
      <c r="E177" s="748">
        <f t="shared" si="73"/>
        <v>11.027999999999999</v>
      </c>
      <c r="F177" s="748">
        <f t="shared" si="74"/>
        <v>8.4660000000000011</v>
      </c>
      <c r="G177" s="748">
        <f t="shared" si="75"/>
        <v>7.6950000000000003</v>
      </c>
      <c r="H177" s="748">
        <f t="shared" si="76"/>
        <v>6.6069999999999993</v>
      </c>
      <c r="I177" s="748">
        <f t="shared" si="77"/>
        <v>7.2070000000000007</v>
      </c>
      <c r="J177" s="748">
        <f t="shared" si="78"/>
        <v>7.702</v>
      </c>
      <c r="K177" s="748">
        <f t="shared" si="79"/>
        <v>8.7690000000000001</v>
      </c>
      <c r="L177" s="748">
        <f t="shared" si="80"/>
        <v>10.528</v>
      </c>
      <c r="M177" s="749">
        <f t="shared" si="81"/>
        <v>10.774000000000001</v>
      </c>
      <c r="N177" s="729"/>
    </row>
    <row r="178" spans="2:14" x14ac:dyDescent="0.2">
      <c r="B178" s="747" t="s">
        <v>216</v>
      </c>
      <c r="C178" s="748">
        <f t="shared" si="71"/>
        <v>14.067</v>
      </c>
      <c r="D178" s="748">
        <f t="shared" si="72"/>
        <v>16.686</v>
      </c>
      <c r="E178" s="748">
        <f t="shared" si="73"/>
        <v>14.427</v>
      </c>
      <c r="F178" s="748">
        <f t="shared" si="74"/>
        <v>10.786</v>
      </c>
      <c r="G178" s="748">
        <f t="shared" si="75"/>
        <v>9.7949999999999999</v>
      </c>
      <c r="H178" s="748">
        <f t="shared" si="76"/>
        <v>7.7959999999999994</v>
      </c>
      <c r="I178" s="748">
        <f t="shared" si="77"/>
        <v>8.1539999999999999</v>
      </c>
      <c r="J178" s="748">
        <f t="shared" si="78"/>
        <v>7.2080000000000002</v>
      </c>
      <c r="K178" s="748">
        <f t="shared" si="79"/>
        <v>7.6289999999999996</v>
      </c>
      <c r="L178" s="748">
        <f t="shared" si="80"/>
        <v>8.9830000000000005</v>
      </c>
      <c r="M178" s="749">
        <f t="shared" si="81"/>
        <v>9.6790000000000003</v>
      </c>
      <c r="N178" s="729"/>
    </row>
    <row r="179" spans="2:14" x14ac:dyDescent="0.2">
      <c r="B179" s="747" t="s">
        <v>217</v>
      </c>
      <c r="C179" s="748">
        <f t="shared" si="71"/>
        <v>51.125</v>
      </c>
      <c r="D179" s="748">
        <f t="shared" si="72"/>
        <v>61.262999999999998</v>
      </c>
      <c r="E179" s="748">
        <f t="shared" si="73"/>
        <v>58.991</v>
      </c>
      <c r="F179" s="748">
        <f t="shared" si="74"/>
        <v>49.715999999999994</v>
      </c>
      <c r="G179" s="748">
        <f t="shared" si="75"/>
        <v>48.767000000000003</v>
      </c>
      <c r="H179" s="748">
        <f t="shared" si="76"/>
        <v>37.564999999999998</v>
      </c>
      <c r="I179" s="748">
        <f t="shared" si="77"/>
        <v>36.582000000000001</v>
      </c>
      <c r="J179" s="748">
        <f t="shared" si="78"/>
        <v>26.274000000000001</v>
      </c>
      <c r="K179" s="748">
        <f t="shared" si="79"/>
        <v>24.454000000000001</v>
      </c>
      <c r="L179" s="748">
        <f t="shared" si="80"/>
        <v>26.535</v>
      </c>
      <c r="M179" s="749">
        <f t="shared" si="81"/>
        <v>25.213000000000001</v>
      </c>
      <c r="N179" s="729"/>
    </row>
    <row r="180" spans="2:14" x14ac:dyDescent="0.2">
      <c r="B180" s="747" t="s">
        <v>218</v>
      </c>
      <c r="C180" s="748">
        <f t="shared" si="71"/>
        <v>74.501000000000005</v>
      </c>
      <c r="D180" s="748">
        <f t="shared" si="72"/>
        <v>89.522000000000006</v>
      </c>
      <c r="E180" s="748">
        <f t="shared" si="73"/>
        <v>78.971999999999994</v>
      </c>
      <c r="F180" s="748">
        <f t="shared" si="74"/>
        <v>87.213999999999999</v>
      </c>
      <c r="G180" s="748">
        <f t="shared" si="75"/>
        <v>92.854000000000013</v>
      </c>
      <c r="H180" s="748">
        <f t="shared" si="76"/>
        <v>71.331000000000003</v>
      </c>
      <c r="I180" s="748">
        <f t="shared" si="77"/>
        <v>77.444999999999993</v>
      </c>
      <c r="J180" s="748">
        <f t="shared" si="78"/>
        <v>49.932000000000002</v>
      </c>
      <c r="K180" s="748">
        <f t="shared" si="79"/>
        <v>47.097999999999999</v>
      </c>
      <c r="L180" s="748">
        <f t="shared" si="80"/>
        <v>41.3</v>
      </c>
      <c r="M180" s="749">
        <f t="shared" si="81"/>
        <v>25.700000000000003</v>
      </c>
      <c r="N180" s="729"/>
    </row>
    <row r="181" spans="2:14" x14ac:dyDescent="0.2">
      <c r="B181" s="747" t="s">
        <v>219</v>
      </c>
      <c r="C181" s="748">
        <f t="shared" si="71"/>
        <v>34.670999999999999</v>
      </c>
      <c r="D181" s="748">
        <f t="shared" si="72"/>
        <v>44.150999999999996</v>
      </c>
      <c r="E181" s="748">
        <f t="shared" si="73"/>
        <v>35.064</v>
      </c>
      <c r="F181" s="748">
        <f t="shared" si="74"/>
        <v>47.938000000000002</v>
      </c>
      <c r="G181" s="748">
        <f t="shared" si="75"/>
        <v>52.411000000000001</v>
      </c>
      <c r="H181" s="748">
        <f t="shared" si="76"/>
        <v>34.236000000000004</v>
      </c>
      <c r="I181" s="748">
        <f t="shared" si="77"/>
        <v>40.01</v>
      </c>
      <c r="J181" s="748">
        <f t="shared" si="78"/>
        <v>28.619999999999997</v>
      </c>
      <c r="K181" s="748">
        <f t="shared" si="79"/>
        <v>34.299999999999997</v>
      </c>
      <c r="L181" s="748">
        <f t="shared" si="80"/>
        <v>27.691000000000003</v>
      </c>
      <c r="M181" s="749">
        <f t="shared" si="81"/>
        <v>12.905000000000001</v>
      </c>
      <c r="N181" s="729"/>
    </row>
    <row r="182" spans="2:14" x14ac:dyDescent="0.2">
      <c r="B182" s="747" t="s">
        <v>220</v>
      </c>
      <c r="C182" s="748">
        <f t="shared" si="71"/>
        <v>15.493</v>
      </c>
      <c r="D182" s="748">
        <f t="shared" si="72"/>
        <v>20.234000000000002</v>
      </c>
      <c r="E182" s="748">
        <f t="shared" si="73"/>
        <v>16.361999999999998</v>
      </c>
      <c r="F182" s="748">
        <f t="shared" si="74"/>
        <v>23.911999999999999</v>
      </c>
      <c r="G182" s="748">
        <f t="shared" si="75"/>
        <v>26.506</v>
      </c>
      <c r="H182" s="748">
        <f t="shared" si="76"/>
        <v>14.248000000000001</v>
      </c>
      <c r="I182" s="748">
        <f t="shared" si="77"/>
        <v>17.433</v>
      </c>
      <c r="J182" s="748">
        <f t="shared" si="78"/>
        <v>14.241999999999999</v>
      </c>
      <c r="K182" s="748">
        <f t="shared" si="79"/>
        <v>19.983000000000001</v>
      </c>
      <c r="L182" s="748">
        <f t="shared" si="80"/>
        <v>15.803999999999998</v>
      </c>
      <c r="M182" s="749">
        <f t="shared" si="81"/>
        <v>6.8160000000000007</v>
      </c>
      <c r="N182" s="729"/>
    </row>
    <row r="183" spans="2:14" x14ac:dyDescent="0.2">
      <c r="B183" s="747" t="s">
        <v>221</v>
      </c>
      <c r="C183" s="748">
        <f t="shared" si="71"/>
        <v>18.902999999999999</v>
      </c>
      <c r="D183" s="748">
        <f t="shared" si="72"/>
        <v>27.792999999999999</v>
      </c>
      <c r="E183" s="748">
        <f t="shared" si="73"/>
        <v>21.454000000000001</v>
      </c>
      <c r="F183" s="748">
        <f t="shared" si="74"/>
        <v>34.1</v>
      </c>
      <c r="G183" s="748">
        <f t="shared" si="75"/>
        <v>27.797000000000001</v>
      </c>
      <c r="H183" s="748">
        <f t="shared" si="76"/>
        <v>19.554000000000002</v>
      </c>
      <c r="I183" s="748">
        <f t="shared" si="77"/>
        <v>19.308999999999997</v>
      </c>
      <c r="J183" s="748">
        <f t="shared" si="78"/>
        <v>20.594000000000001</v>
      </c>
      <c r="K183" s="748">
        <f t="shared" si="79"/>
        <v>32.427999999999997</v>
      </c>
      <c r="L183" s="748">
        <f t="shared" si="80"/>
        <v>25.242000000000001</v>
      </c>
      <c r="M183" s="749">
        <f t="shared" si="81"/>
        <v>12.002000000000001</v>
      </c>
      <c r="N183" s="729"/>
    </row>
    <row r="184" spans="2:14" ht="13.5" thickBot="1" x14ac:dyDescent="0.25">
      <c r="B184" s="763" t="s">
        <v>80</v>
      </c>
      <c r="C184" s="764">
        <f t="shared" si="71"/>
        <v>261.58300000000003</v>
      </c>
      <c r="D184" s="764">
        <f t="shared" si="72"/>
        <v>304.62400000000002</v>
      </c>
      <c r="E184" s="764">
        <f t="shared" si="73"/>
        <v>258.25800000000004</v>
      </c>
      <c r="F184" s="764">
        <f t="shared" si="74"/>
        <v>278.40100000000001</v>
      </c>
      <c r="G184" s="764">
        <f t="shared" si="75"/>
        <v>282.815</v>
      </c>
      <c r="H184" s="764">
        <f t="shared" si="76"/>
        <v>211.47899999999998</v>
      </c>
      <c r="I184" s="764">
        <f t="shared" si="77"/>
        <v>234.863</v>
      </c>
      <c r="J184" s="764">
        <f t="shared" si="78"/>
        <v>191.61099999999999</v>
      </c>
      <c r="K184" s="764">
        <f t="shared" si="79"/>
        <v>216.75200000000001</v>
      </c>
      <c r="L184" s="764">
        <f t="shared" si="80"/>
        <v>203.02100000000002</v>
      </c>
      <c r="M184" s="765">
        <f t="shared" si="81"/>
        <v>143.709</v>
      </c>
      <c r="N184" s="729"/>
    </row>
  </sheetData>
  <mergeCells count="64">
    <mergeCell ref="B33:F33"/>
    <mergeCell ref="H33:N33"/>
    <mergeCell ref="P33:T33"/>
    <mergeCell ref="B48:F48"/>
    <mergeCell ref="H48:N48"/>
    <mergeCell ref="P48:T48"/>
    <mergeCell ref="B3:F3"/>
    <mergeCell ref="H3:N3"/>
    <mergeCell ref="P3:T3"/>
    <mergeCell ref="B18:F18"/>
    <mergeCell ref="H18:N18"/>
    <mergeCell ref="P18:T18"/>
    <mergeCell ref="M80:N80"/>
    <mergeCell ref="O80:P80"/>
    <mergeCell ref="Q80:R80"/>
    <mergeCell ref="B63:B65"/>
    <mergeCell ref="B80:B82"/>
    <mergeCell ref="C80:D80"/>
    <mergeCell ref="E80:F80"/>
    <mergeCell ref="G80:H80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B97:B99"/>
    <mergeCell ref="B114:B116"/>
    <mergeCell ref="B131:B133"/>
    <mergeCell ref="B145:B147"/>
    <mergeCell ref="C145:D145"/>
    <mergeCell ref="C146:D146"/>
    <mergeCell ref="E145:F145"/>
    <mergeCell ref="G145:H145"/>
    <mergeCell ref="I145:J145"/>
    <mergeCell ref="K145:L145"/>
    <mergeCell ref="M145:N145"/>
    <mergeCell ref="O145:P145"/>
    <mergeCell ref="Q145:R145"/>
    <mergeCell ref="S145:T145"/>
    <mergeCell ref="U145:V145"/>
    <mergeCell ref="W145:X145"/>
    <mergeCell ref="U146:V146"/>
    <mergeCell ref="W146:X146"/>
    <mergeCell ref="E146:F146"/>
    <mergeCell ref="G146:H146"/>
    <mergeCell ref="I146:J146"/>
    <mergeCell ref="K146:L146"/>
    <mergeCell ref="M146:N146"/>
    <mergeCell ref="B159:B161"/>
    <mergeCell ref="B173:B175"/>
    <mergeCell ref="O146:P146"/>
    <mergeCell ref="Q146:R146"/>
    <mergeCell ref="S146:T14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398</v>
      </c>
    </row>
    <row r="5" spans="2:6" ht="15" customHeight="1" x14ac:dyDescent="0.2">
      <c r="B5" s="920" t="s">
        <v>269</v>
      </c>
      <c r="C5" s="88" t="s">
        <v>78</v>
      </c>
      <c r="D5" s="919" t="s">
        <v>79</v>
      </c>
      <c r="E5" s="919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Solent and South Downs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12 data'!$C$24</f>
        <v>1.9129999999999998E-2</v>
      </c>
      <c r="D8" s="646">
        <f>'Section 12 data'!$D$24</f>
        <v>2.03457</v>
      </c>
      <c r="E8" s="202">
        <f>'Section 12 data'!$E$24</f>
        <v>16.13</v>
      </c>
      <c r="F8" s="647">
        <f>SUM(C8,D8)</f>
        <v>2.0537000000000001</v>
      </c>
    </row>
    <row r="9" spans="2:6" ht="15" customHeight="1" x14ac:dyDescent="0.2">
      <c r="B9" s="95" t="s">
        <v>341</v>
      </c>
      <c r="C9" s="645">
        <f>'Section 12 data'!$C$25</f>
        <v>5.398E-2</v>
      </c>
      <c r="D9" s="646">
        <f>'Section 12 data'!$D$25</f>
        <v>1.1493499999999999</v>
      </c>
      <c r="E9" s="202">
        <f>'Section 12 data'!$E$25</f>
        <v>16.23</v>
      </c>
      <c r="F9" s="647">
        <f t="shared" ref="F9:F17" si="0">SUM(C9,D9)</f>
        <v>1.2033299999999998</v>
      </c>
    </row>
    <row r="10" spans="2:6" ht="15" customHeight="1" x14ac:dyDescent="0.2">
      <c r="B10" s="96" t="s">
        <v>342</v>
      </c>
      <c r="C10" s="645">
        <f>'Section 12 data'!$C$26</f>
        <v>7.6310000000000003E-2</v>
      </c>
      <c r="D10" s="646">
        <f>'Section 12 data'!$D$26</f>
        <v>0.78030999999999995</v>
      </c>
      <c r="E10" s="202">
        <f>'Section 12 data'!$E$26</f>
        <v>20.52</v>
      </c>
      <c r="F10" s="647">
        <f t="shared" si="0"/>
        <v>0.85661999999999994</v>
      </c>
    </row>
    <row r="11" spans="2:6" ht="15" customHeight="1" x14ac:dyDescent="0.2">
      <c r="B11" s="94" t="s">
        <v>343</v>
      </c>
      <c r="C11" s="645">
        <f>'Section 12 data'!$C$27</f>
        <v>4.7420000000000004E-2</v>
      </c>
      <c r="D11" s="646">
        <f>'Section 12 data'!$D$27</f>
        <v>0.97889999999999999</v>
      </c>
      <c r="E11" s="202">
        <f>'Section 12 data'!$E$27</f>
        <v>19.03</v>
      </c>
      <c r="F11" s="647">
        <f t="shared" si="0"/>
        <v>1.0263199999999999</v>
      </c>
    </row>
    <row r="12" spans="2:6" ht="15" customHeight="1" x14ac:dyDescent="0.2">
      <c r="B12" s="94" t="s">
        <v>344</v>
      </c>
      <c r="C12" s="645">
        <f>'Section 12 data'!$C$28</f>
        <v>2.9749999999999999E-2</v>
      </c>
      <c r="D12" s="646">
        <f>'Section 12 data'!$D$28</f>
        <v>2.4186999999999999</v>
      </c>
      <c r="E12" s="202">
        <f>'Section 12 data'!$E$28</f>
        <v>13.48</v>
      </c>
      <c r="F12" s="647">
        <f t="shared" si="0"/>
        <v>2.4484499999999998</v>
      </c>
    </row>
    <row r="13" spans="2:6" ht="15" customHeight="1" x14ac:dyDescent="0.2">
      <c r="B13" s="94" t="s">
        <v>345</v>
      </c>
      <c r="C13" s="645">
        <f>'Section 12 data'!$C$29</f>
        <v>5.289E-2</v>
      </c>
      <c r="D13" s="646">
        <f>'Section 12 data'!$D$29</f>
        <v>1.5360499999999999</v>
      </c>
      <c r="E13" s="202">
        <f>'Section 12 data'!$E$29</f>
        <v>17.93</v>
      </c>
      <c r="F13" s="647">
        <f t="shared" si="0"/>
        <v>1.58894</v>
      </c>
    </row>
    <row r="14" spans="2:6" ht="15" customHeight="1" x14ac:dyDescent="0.2">
      <c r="B14" s="94" t="s">
        <v>346</v>
      </c>
      <c r="C14" s="645">
        <f>'Section 12 data'!$C$30</f>
        <v>4.589E-2</v>
      </c>
      <c r="D14" s="646">
        <f>'Section 12 data'!$D$30</f>
        <v>1.9176300000000002</v>
      </c>
      <c r="E14" s="202">
        <f>'Section 12 data'!$E$30</f>
        <v>19.72</v>
      </c>
      <c r="F14" s="647">
        <f t="shared" si="0"/>
        <v>1.9635200000000002</v>
      </c>
    </row>
    <row r="15" spans="2:6" ht="15" customHeight="1" x14ac:dyDescent="0.2">
      <c r="B15" s="94" t="s">
        <v>347</v>
      </c>
      <c r="C15" s="645">
        <f>'Section 12 data'!$C$31</f>
        <v>7.1399999999999996E-3</v>
      </c>
      <c r="D15" s="646">
        <f>'Section 12 data'!$D$31</f>
        <v>0.75048000000000004</v>
      </c>
      <c r="E15" s="202">
        <f>'Section 12 data'!$E$31</f>
        <v>30.45</v>
      </c>
      <c r="F15" s="647">
        <f t="shared" si="0"/>
        <v>0.75762000000000007</v>
      </c>
    </row>
    <row r="16" spans="2:6" ht="15" customHeight="1" x14ac:dyDescent="0.2">
      <c r="B16" s="94" t="s">
        <v>270</v>
      </c>
      <c r="C16" s="645">
        <f>'Section 12 data'!$C$32</f>
        <v>4.8300000000000001E-3</v>
      </c>
      <c r="D16" s="646">
        <f>'Section 12 data'!$D$32</f>
        <v>0.17813999999999999</v>
      </c>
      <c r="E16" s="202">
        <f>'Section 12 data'!$E$32</f>
        <v>57.2</v>
      </c>
      <c r="F16" s="647">
        <f t="shared" si="0"/>
        <v>0.18296999999999999</v>
      </c>
    </row>
    <row r="17" spans="2:6" ht="15" customHeight="1" x14ac:dyDescent="0.2">
      <c r="B17" s="97" t="s">
        <v>80</v>
      </c>
      <c r="C17" s="648">
        <f>'Section 12 data'!$C$8</f>
        <v>0.33735999999999999</v>
      </c>
      <c r="D17" s="648">
        <f>'Section 12 data'!$D$8</f>
        <v>11.74414</v>
      </c>
      <c r="E17" s="318">
        <f>'Section 12 data'!$E$8</f>
        <v>6.98</v>
      </c>
      <c r="F17" s="648">
        <f t="shared" si="0"/>
        <v>12.0815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399</v>
      </c>
    </row>
    <row r="5" spans="2:6" ht="15" customHeight="1" x14ac:dyDescent="0.2">
      <c r="B5" s="836" t="s">
        <v>267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922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data'!$J$13</f>
        <v>1E-3</v>
      </c>
      <c r="D8" s="638">
        <f>'Section 12 data'!$K$13</f>
        <v>3.915</v>
      </c>
      <c r="E8" s="202">
        <f>'Section 12 data'!$L$13</f>
        <v>64.900000000000006</v>
      </c>
      <c r="F8" s="633">
        <f>SUM(C8,D8)</f>
        <v>3.9159999999999999</v>
      </c>
    </row>
    <row r="9" spans="2:6" ht="15" customHeight="1" x14ac:dyDescent="0.2">
      <c r="B9" s="82" t="s">
        <v>335</v>
      </c>
      <c r="C9" s="67">
        <f>'Section 12 data'!$J$14</f>
        <v>0.47599999999999998</v>
      </c>
      <c r="D9" s="638">
        <f>'Section 12 data'!$K$14</f>
        <v>127.322</v>
      </c>
      <c r="E9" s="202">
        <f>'Section 12 data'!$L$14</f>
        <v>35.1</v>
      </c>
      <c r="F9" s="633">
        <f t="shared" ref="F9:F15" si="0">SUM(C9,D9)</f>
        <v>127.798</v>
      </c>
    </row>
    <row r="10" spans="2:6" ht="15" customHeight="1" x14ac:dyDescent="0.2">
      <c r="B10" s="81" t="s">
        <v>336</v>
      </c>
      <c r="C10" s="67">
        <f>'Section 12 data'!$J$15</f>
        <v>2.0950000000000002</v>
      </c>
      <c r="D10" s="638">
        <f>'Section 12 data'!$K$15</f>
        <v>433.048</v>
      </c>
      <c r="E10" s="202">
        <f>'Section 12 data'!$L$15</f>
        <v>16.728619400569542</v>
      </c>
      <c r="F10" s="633">
        <f t="shared" si="0"/>
        <v>435.14300000000003</v>
      </c>
    </row>
    <row r="11" spans="2:6" ht="15" customHeight="1" x14ac:dyDescent="0.2">
      <c r="B11" s="81" t="s">
        <v>337</v>
      </c>
      <c r="C11" s="67">
        <f>'Section 12 data'!$J$16</f>
        <v>15.715</v>
      </c>
      <c r="D11" s="638">
        <f>'Section 12 data'!$K$16</f>
        <v>762.18399999999997</v>
      </c>
      <c r="E11" s="202">
        <f>'Section 12 data'!$L$16</f>
        <v>14.628445992954633</v>
      </c>
      <c r="F11" s="633">
        <f t="shared" si="0"/>
        <v>777.899</v>
      </c>
    </row>
    <row r="12" spans="2:6" ht="15" customHeight="1" x14ac:dyDescent="0.2">
      <c r="B12" s="81" t="s">
        <v>338</v>
      </c>
      <c r="C12" s="67">
        <f>'Section 12 data'!$J$17</f>
        <v>12.608000000000001</v>
      </c>
      <c r="D12" s="638">
        <f>'Section 12 data'!$K$17</f>
        <v>629.15200000000004</v>
      </c>
      <c r="E12" s="202">
        <f>'Section 12 data'!$L$17</f>
        <v>19.89</v>
      </c>
      <c r="F12" s="633">
        <f t="shared" si="0"/>
        <v>641.76</v>
      </c>
    </row>
    <row r="13" spans="2:6" ht="15" customHeight="1" x14ac:dyDescent="0.2">
      <c r="B13" s="81" t="s">
        <v>339</v>
      </c>
      <c r="C13" s="67">
        <f>'Section 12 data'!$J$18</f>
        <v>4.6310000000000002</v>
      </c>
      <c r="D13" s="638">
        <f>'Section 12 data'!$K$18</f>
        <v>1139.317</v>
      </c>
      <c r="E13" s="202">
        <f>'Section 12 data'!$L$18</f>
        <v>20.91</v>
      </c>
      <c r="F13" s="633">
        <f t="shared" si="0"/>
        <v>1143.9480000000001</v>
      </c>
    </row>
    <row r="14" spans="2:6" ht="15" customHeight="1" x14ac:dyDescent="0.2">
      <c r="B14" s="81" t="s">
        <v>268</v>
      </c>
      <c r="C14" s="67">
        <f>'Section 12 data'!$J$19</f>
        <v>6.742</v>
      </c>
      <c r="D14" s="638">
        <f>'Section 12 data'!$K$19</f>
        <v>133.38499999999999</v>
      </c>
      <c r="E14" s="202">
        <f>'Section 12 data'!$L$19</f>
        <v>36.12036834262927</v>
      </c>
      <c r="F14" s="633">
        <f t="shared" si="0"/>
        <v>140.12699999999998</v>
      </c>
    </row>
    <row r="15" spans="2:6" ht="15" customHeight="1" x14ac:dyDescent="0.2">
      <c r="B15" s="83" t="s">
        <v>80</v>
      </c>
      <c r="C15" s="639">
        <f>'Section 12 data'!$J$8</f>
        <v>42.268999999999998</v>
      </c>
      <c r="D15" s="639">
        <f>'Section 12 data'!$K$8</f>
        <v>3228.3240000000001</v>
      </c>
      <c r="E15" s="318">
        <f>'Section 12 data'!$L$8</f>
        <v>10.16</v>
      </c>
      <c r="F15" s="640">
        <f t="shared" si="0"/>
        <v>3270.5929999999998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400</v>
      </c>
    </row>
    <row r="5" spans="2:6" ht="15" customHeight="1" x14ac:dyDescent="0.2">
      <c r="B5" s="839" t="s">
        <v>269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840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12 data'!$J$24</f>
        <v>1E-3</v>
      </c>
      <c r="D8" s="85">
        <f>'Section 12 data'!$K$24</f>
        <v>2.5579999999999998</v>
      </c>
      <c r="E8" s="202">
        <f>'Section 12 data'!$L$24</f>
        <v>62.1</v>
      </c>
      <c r="F8" s="633">
        <f>SUM(C8,D8)</f>
        <v>2.5589999999999997</v>
      </c>
    </row>
    <row r="9" spans="2:6" ht="15" customHeight="1" x14ac:dyDescent="0.2">
      <c r="B9" s="79" t="s">
        <v>341</v>
      </c>
      <c r="C9" s="67">
        <f>'Section 12 data'!$J$25</f>
        <v>1.62</v>
      </c>
      <c r="D9" s="85">
        <f>'Section 12 data'!$K$25</f>
        <v>34.134999999999998</v>
      </c>
      <c r="E9" s="202">
        <f>'Section 12 data'!$L$25</f>
        <v>24.54</v>
      </c>
      <c r="F9" s="633">
        <f t="shared" ref="F9:F17" si="0">SUM(C9,D9)</f>
        <v>35.754999999999995</v>
      </c>
    </row>
    <row r="10" spans="2:6" ht="15" customHeight="1" x14ac:dyDescent="0.2">
      <c r="B10" s="80" t="s">
        <v>342</v>
      </c>
      <c r="C10" s="67">
        <f>'Section 12 data'!$J$26</f>
        <v>13.241</v>
      </c>
      <c r="D10" s="85">
        <f>'Section 12 data'!$K$26</f>
        <v>103.81100000000001</v>
      </c>
      <c r="E10" s="202">
        <f>'Section 12 data'!$L$26</f>
        <v>17.18</v>
      </c>
      <c r="F10" s="633">
        <f t="shared" si="0"/>
        <v>117.05200000000001</v>
      </c>
    </row>
    <row r="11" spans="2:6" ht="15" customHeight="1" x14ac:dyDescent="0.2">
      <c r="B11" s="78" t="s">
        <v>343</v>
      </c>
      <c r="C11" s="67">
        <f>'Section 12 data'!$J$27</f>
        <v>9.5359999999999996</v>
      </c>
      <c r="D11" s="85">
        <f>'Section 12 data'!$K$27</f>
        <v>205.02199999999999</v>
      </c>
      <c r="E11" s="202">
        <f>'Section 12 data'!$L$27</f>
        <v>17.649999999999999</v>
      </c>
      <c r="F11" s="633">
        <f t="shared" si="0"/>
        <v>214.55799999999999</v>
      </c>
    </row>
    <row r="12" spans="2:6" ht="15" customHeight="1" x14ac:dyDescent="0.2">
      <c r="B12" s="78" t="s">
        <v>344</v>
      </c>
      <c r="C12" s="67">
        <f>'Section 12 data'!$J$28</f>
        <v>3.63</v>
      </c>
      <c r="D12" s="85">
        <f>'Section 12 data'!$K$28</f>
        <v>832.63599999999997</v>
      </c>
      <c r="E12" s="202">
        <f>'Section 12 data'!$L$28</f>
        <v>13.77</v>
      </c>
      <c r="F12" s="633">
        <f t="shared" si="0"/>
        <v>836.26599999999996</v>
      </c>
    </row>
    <row r="13" spans="2:6" ht="15" customHeight="1" x14ac:dyDescent="0.2">
      <c r="B13" s="78" t="s">
        <v>345</v>
      </c>
      <c r="C13" s="67">
        <f>'Section 12 data'!$J$29</f>
        <v>5.5570000000000004</v>
      </c>
      <c r="D13" s="85">
        <f>'Section 12 data'!$K$29</f>
        <v>570.43100000000004</v>
      </c>
      <c r="E13" s="202">
        <f>'Section 12 data'!$L$29</f>
        <v>16.809999999999999</v>
      </c>
      <c r="F13" s="633">
        <f t="shared" si="0"/>
        <v>575.98800000000006</v>
      </c>
    </row>
    <row r="14" spans="2:6" ht="15" customHeight="1" x14ac:dyDescent="0.2">
      <c r="B14" s="78" t="s">
        <v>346</v>
      </c>
      <c r="C14" s="67">
        <f>'Section 12 data'!$J$30</f>
        <v>6.165</v>
      </c>
      <c r="D14" s="85">
        <f>'Section 12 data'!$K$30</f>
        <v>774.80700000000002</v>
      </c>
      <c r="E14" s="202">
        <f>'Section 12 data'!$L$30</f>
        <v>18.53</v>
      </c>
      <c r="F14" s="633">
        <f t="shared" si="0"/>
        <v>780.97199999999998</v>
      </c>
    </row>
    <row r="15" spans="2:6" ht="15" customHeight="1" x14ac:dyDescent="0.2">
      <c r="B15" s="78" t="s">
        <v>347</v>
      </c>
      <c r="C15" s="67">
        <f>'Section 12 data'!$J$31</f>
        <v>1.9570000000000001</v>
      </c>
      <c r="D15" s="85">
        <f>'Section 12 data'!$K$31</f>
        <v>463.90699999999998</v>
      </c>
      <c r="E15" s="202">
        <f>'Section 12 data'!$L$31</f>
        <v>26.78</v>
      </c>
      <c r="F15" s="633">
        <f t="shared" si="0"/>
        <v>465.86399999999998</v>
      </c>
    </row>
    <row r="16" spans="2:6" ht="15" customHeight="1" x14ac:dyDescent="0.2">
      <c r="B16" s="78" t="s">
        <v>270</v>
      </c>
      <c r="C16" s="67">
        <f>'Section 12 data'!$J$32</f>
        <v>0.56100000000000005</v>
      </c>
      <c r="D16" s="85">
        <f>'Section 12 data'!$K$32</f>
        <v>241.01599999999999</v>
      </c>
      <c r="E16" s="202">
        <f>'Section 12 data'!$L$32</f>
        <v>57.92</v>
      </c>
      <c r="F16" s="633">
        <f t="shared" si="0"/>
        <v>241.577</v>
      </c>
    </row>
    <row r="17" spans="2:6" ht="15" customHeight="1" x14ac:dyDescent="0.2">
      <c r="B17" s="86" t="s">
        <v>80</v>
      </c>
      <c r="C17" s="87">
        <f>'Section 12 data'!$J$8</f>
        <v>42.268999999999998</v>
      </c>
      <c r="D17" s="87">
        <f>'Section 12 data'!$K$8</f>
        <v>3228.3240000000001</v>
      </c>
      <c r="E17" s="318">
        <f>'Section 12 data'!$L$8</f>
        <v>10.16</v>
      </c>
      <c r="F17" s="87">
        <f t="shared" si="0"/>
        <v>3270.5929999999998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>
      <selection activeCell="C15" sqref="C15:F15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435</v>
      </c>
    </row>
    <row r="5" spans="2:6" ht="15" customHeight="1" x14ac:dyDescent="0.2">
      <c r="B5" s="836" t="s">
        <v>267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922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data'!$Q$13</f>
        <v>1.6930000000000001</v>
      </c>
      <c r="D8" s="638">
        <f>'Section 12 data'!$R$13</f>
        <v>333.02100000000002</v>
      </c>
      <c r="E8" s="202">
        <f>'Section 12 data'!$S$13</f>
        <v>40.67</v>
      </c>
      <c r="F8" s="633">
        <f>SUM(C8,D8)</f>
        <v>334.714</v>
      </c>
    </row>
    <row r="9" spans="2:6" ht="15" customHeight="1" x14ac:dyDescent="0.2">
      <c r="B9" s="82" t="s">
        <v>335</v>
      </c>
      <c r="C9" s="67">
        <f>'Section 12 data'!$Q$14</f>
        <v>62.472999999999999</v>
      </c>
      <c r="D9" s="638">
        <f>'Section 12 data'!$R$14</f>
        <v>2446.0709999999999</v>
      </c>
      <c r="E9" s="202">
        <f>'Section 12 data'!$S$14</f>
        <v>18.09</v>
      </c>
      <c r="F9" s="633">
        <f t="shared" ref="F9:F15" si="0">SUM(C9,D9)</f>
        <v>2508.5439999999999</v>
      </c>
    </row>
    <row r="10" spans="2:6" ht="15" customHeight="1" x14ac:dyDescent="0.2">
      <c r="B10" s="81" t="s">
        <v>336</v>
      </c>
      <c r="C10" s="67">
        <f>'Section 12 data'!$Q$15</f>
        <v>97.896000000000001</v>
      </c>
      <c r="D10" s="638">
        <f>'Section 12 data'!$R$15</f>
        <v>3518.509</v>
      </c>
      <c r="E10" s="202">
        <f>'Section 12 data'!$S$15</f>
        <v>13.841621494612941</v>
      </c>
      <c r="F10" s="633">
        <f t="shared" si="0"/>
        <v>3616.4050000000002</v>
      </c>
    </row>
    <row r="11" spans="2:6" ht="15" customHeight="1" x14ac:dyDescent="0.2">
      <c r="B11" s="81" t="s">
        <v>337</v>
      </c>
      <c r="C11" s="67">
        <f>'Section 12 data'!$Q$16</f>
        <v>160.489</v>
      </c>
      <c r="D11" s="638">
        <f>'Section 12 data'!$R$16</f>
        <v>1845.4179999999999</v>
      </c>
      <c r="E11" s="202">
        <f>'Section 12 data'!$S$16</f>
        <v>14.190149950886905</v>
      </c>
      <c r="F11" s="633">
        <f t="shared" si="0"/>
        <v>2005.9069999999999</v>
      </c>
    </row>
    <row r="12" spans="2:6" ht="15" customHeight="1" x14ac:dyDescent="0.2">
      <c r="B12" s="81" t="s">
        <v>338</v>
      </c>
      <c r="C12" s="67">
        <f>'Section 12 data'!$Q$17</f>
        <v>59.445</v>
      </c>
      <c r="D12" s="638">
        <f>'Section 12 data'!$R$17</f>
        <v>758.78800000000001</v>
      </c>
      <c r="E12" s="202">
        <f>'Section 12 data'!$S$17</f>
        <v>19.73</v>
      </c>
      <c r="F12" s="633">
        <f t="shared" si="0"/>
        <v>818.23300000000006</v>
      </c>
    </row>
    <row r="13" spans="2:6" ht="15" customHeight="1" x14ac:dyDescent="0.2">
      <c r="B13" s="81" t="s">
        <v>339</v>
      </c>
      <c r="C13" s="67">
        <f>'Section 12 data'!$Q$18</f>
        <v>19.056000000000001</v>
      </c>
      <c r="D13" s="638">
        <f>'Section 12 data'!$R$18</f>
        <v>661.92899999999997</v>
      </c>
      <c r="E13" s="202">
        <f>'Section 12 data'!$S$18</f>
        <v>16</v>
      </c>
      <c r="F13" s="633">
        <f t="shared" si="0"/>
        <v>680.98500000000001</v>
      </c>
    </row>
    <row r="14" spans="2:6" ht="15" customHeight="1" x14ac:dyDescent="0.2">
      <c r="B14" s="81" t="s">
        <v>268</v>
      </c>
      <c r="C14" s="67">
        <f>'Section 12 data'!$Q$19</f>
        <v>37.459000000000003</v>
      </c>
      <c r="D14" s="638">
        <f>'Section 12 data'!$R$19</f>
        <v>110.52200000000001</v>
      </c>
      <c r="E14" s="202">
        <f>'Section 12 data'!$S$19</f>
        <v>49.897723044858736</v>
      </c>
      <c r="F14" s="633">
        <f t="shared" si="0"/>
        <v>147.98099999999999</v>
      </c>
    </row>
    <row r="15" spans="2:6" ht="15" customHeight="1" x14ac:dyDescent="0.2">
      <c r="B15" s="83" t="s">
        <v>80</v>
      </c>
      <c r="C15" s="639">
        <f>'Section 12 data'!$Q$8</f>
        <v>438.51100000000002</v>
      </c>
      <c r="D15" s="639">
        <f>'Section 12 data'!$R$8</f>
        <v>9674.259</v>
      </c>
      <c r="E15" s="318">
        <f>'Section 12 data'!$S$8</f>
        <v>8.5</v>
      </c>
      <c r="F15" s="640">
        <f t="shared" si="0"/>
        <v>10112.77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434</v>
      </c>
    </row>
    <row r="5" spans="2:6" ht="15" customHeight="1" x14ac:dyDescent="0.2">
      <c r="B5" s="839" t="s">
        <v>269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840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Solent and South Downs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4">
        <f>'Section 12 data'!$Q$24</f>
        <v>1.6930000000000001</v>
      </c>
      <c r="D8" s="635">
        <f>'Section 12 data'!$R$24</f>
        <v>301.32400000000001</v>
      </c>
      <c r="E8" s="202">
        <f>'Section 12 data'!$S$24</f>
        <v>46.66</v>
      </c>
      <c r="F8" s="636">
        <f>SUM(C8,D8)</f>
        <v>303.017</v>
      </c>
    </row>
    <row r="9" spans="2:6" ht="15" customHeight="1" x14ac:dyDescent="0.2">
      <c r="B9" s="79" t="s">
        <v>341</v>
      </c>
      <c r="C9" s="634">
        <f>'Section 12 data'!$Q$25</f>
        <v>152.83099999999999</v>
      </c>
      <c r="D9" s="635">
        <f>'Section 12 data'!$R$25</f>
        <v>2967.0680000000002</v>
      </c>
      <c r="E9" s="202">
        <f>'Section 12 data'!$S$25</f>
        <v>17.61</v>
      </c>
      <c r="F9" s="636">
        <f t="shared" ref="F9:F17" si="0">SUM(C9,D9)</f>
        <v>3119.8990000000003</v>
      </c>
    </row>
    <row r="10" spans="2:6" ht="15" customHeight="1" x14ac:dyDescent="0.2">
      <c r="B10" s="80" t="s">
        <v>342</v>
      </c>
      <c r="C10" s="634">
        <f>'Section 12 data'!$Q$26</f>
        <v>187.679</v>
      </c>
      <c r="D10" s="635">
        <f>'Section 12 data'!$R$26</f>
        <v>1763.0719999999999</v>
      </c>
      <c r="E10" s="202">
        <f>'Section 12 data'!$S$26</f>
        <v>17.75</v>
      </c>
      <c r="F10" s="636">
        <f t="shared" si="0"/>
        <v>1950.751</v>
      </c>
    </row>
    <row r="11" spans="2:6" ht="15" customHeight="1" x14ac:dyDescent="0.2">
      <c r="B11" s="78" t="s">
        <v>343</v>
      </c>
      <c r="C11" s="634">
        <f>'Section 12 data'!$Q$27</f>
        <v>71.488</v>
      </c>
      <c r="D11" s="635">
        <f>'Section 12 data'!$R$27</f>
        <v>1328.777</v>
      </c>
      <c r="E11" s="202">
        <f>'Section 12 data'!$S$27</f>
        <v>19.25</v>
      </c>
      <c r="F11" s="636">
        <f t="shared" si="0"/>
        <v>1400.2650000000001</v>
      </c>
    </row>
    <row r="12" spans="2:6" ht="15" customHeight="1" x14ac:dyDescent="0.2">
      <c r="B12" s="78" t="s">
        <v>344</v>
      </c>
      <c r="C12" s="634">
        <f>'Section 12 data'!$Q$28</f>
        <v>11.641999999999999</v>
      </c>
      <c r="D12" s="635">
        <f>'Section 12 data'!$R$28</f>
        <v>2058.8679999999999</v>
      </c>
      <c r="E12" s="202">
        <f>'Section 12 data'!$S$28</f>
        <v>14.17</v>
      </c>
      <c r="F12" s="636">
        <f t="shared" si="0"/>
        <v>2070.5099999999998</v>
      </c>
    </row>
    <row r="13" spans="2:6" ht="15" customHeight="1" x14ac:dyDescent="0.2">
      <c r="B13" s="78" t="s">
        <v>345</v>
      </c>
      <c r="C13" s="634">
        <f>'Section 12 data'!$Q$29</f>
        <v>8.0060000000000002</v>
      </c>
      <c r="D13" s="635">
        <f>'Section 12 data'!$R$29</f>
        <v>649.05899999999997</v>
      </c>
      <c r="E13" s="202">
        <f>'Section 12 data'!$S$29</f>
        <v>17.16</v>
      </c>
      <c r="F13" s="636">
        <f t="shared" si="0"/>
        <v>657.06499999999994</v>
      </c>
    </row>
    <row r="14" spans="2:6" ht="15" customHeight="1" x14ac:dyDescent="0.2">
      <c r="B14" s="78" t="s">
        <v>346</v>
      </c>
      <c r="C14" s="634">
        <f>'Section 12 data'!$Q$30</f>
        <v>4.5019999999999998</v>
      </c>
      <c r="D14" s="635">
        <f>'Section 12 data'!$R$30</f>
        <v>463.40100000000001</v>
      </c>
      <c r="E14" s="202">
        <f>'Section 12 data'!$S$30</f>
        <v>19.28</v>
      </c>
      <c r="F14" s="636">
        <f t="shared" si="0"/>
        <v>467.90300000000002</v>
      </c>
    </row>
    <row r="15" spans="2:6" ht="15" customHeight="1" x14ac:dyDescent="0.2">
      <c r="B15" s="78" t="s">
        <v>347</v>
      </c>
      <c r="C15" s="634">
        <f>'Section 12 data'!$Q$31</f>
        <v>0.58599999999999997</v>
      </c>
      <c r="D15" s="635">
        <f>'Section 12 data'!$R$31</f>
        <v>116.501</v>
      </c>
      <c r="E15" s="202">
        <f>'Section 12 data'!$S$31</f>
        <v>26.73</v>
      </c>
      <c r="F15" s="636">
        <f t="shared" si="0"/>
        <v>117.087</v>
      </c>
    </row>
    <row r="16" spans="2:6" ht="15" customHeight="1" x14ac:dyDescent="0.2">
      <c r="B16" s="78" t="s">
        <v>270</v>
      </c>
      <c r="C16" s="634">
        <f>'Section 12 data'!$Q$32</f>
        <v>8.4000000000000005E-2</v>
      </c>
      <c r="D16" s="635">
        <f>'Section 12 data'!$R$32</f>
        <v>26.190999999999999</v>
      </c>
      <c r="E16" s="202">
        <f>'Section 12 data'!$S$32</f>
        <v>48.89</v>
      </c>
      <c r="F16" s="636">
        <f t="shared" si="0"/>
        <v>26.274999999999999</v>
      </c>
    </row>
    <row r="17" spans="2:6" ht="15" customHeight="1" x14ac:dyDescent="0.2">
      <c r="B17" s="72" t="s">
        <v>80</v>
      </c>
      <c r="C17" s="639">
        <f>'Section 12 data'!$Q$8</f>
        <v>438.51100000000002</v>
      </c>
      <c r="D17" s="639">
        <f>'Section 12 data'!$R$8</f>
        <v>9674.259</v>
      </c>
      <c r="E17" s="318">
        <f>'Section 12 data'!$S$8</f>
        <v>8.5</v>
      </c>
      <c r="F17" s="640">
        <f t="shared" si="0"/>
        <v>10112.77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C8A8D746-F456-4812-83A2-2A9B6E2E3AAE}">
            <xm:f>IF($E8&gt;Sheet1!$F$4,1,)</xm:f>
            <x14:dxf>
              <font>
                <color rgb="FF808080"/>
              </font>
            </x14:dxf>
          </x14:cfRule>
          <xm:sqref>D8:F16</xm:sqref>
        </x14:conditionalFormatting>
        <x14:conditionalFormatting xmlns:xm="http://schemas.microsoft.com/office/excel/2006/main">
          <x14:cfRule type="cellIs" priority="3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C8:D16 F8:F16</xm:sqref>
        </x14:conditionalFormatting>
        <x14:conditionalFormatting xmlns:xm="http://schemas.microsoft.com/office/excel/2006/main">
          <x14:cfRule type="expression" priority="2" id="{F5917D8C-E1B1-4760-B811-96042C361ABF}">
            <xm:f>IF($E17&gt;Sheet1!$F$4,1,)</xm:f>
            <x14:dxf>
              <font>
                <color rgb="FF808080"/>
              </font>
            </x14:dxf>
          </x14:cfRule>
          <xm:sqref>D17:F17</xm:sqref>
        </x14:conditionalFormatting>
        <x14:conditionalFormatting xmlns:xm="http://schemas.microsoft.com/office/excel/2006/main">
          <x14:cfRule type="cellIs" priority="1" operator="between" id="{828C8012-98D0-4BFA-B4E6-D7961C29CD65}">
            <xm:f>Sheet1!$D$4</xm:f>
            <xm:f>Sheet1!$E$4</xm:f>
            <x14:dxf>
              <numFmt numFmtId="173" formatCode="&quot;&lt; 1&quot;"/>
            </x14:dxf>
          </x14:cfRule>
          <xm:sqref>C17:D17 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249</v>
      </c>
      <c r="C3" t="s">
        <v>253</v>
      </c>
    </row>
    <row r="5" spans="2:12" ht="15" customHeight="1" x14ac:dyDescent="0.2">
      <c r="B5" s="843" t="s">
        <v>376</v>
      </c>
      <c r="C5" s="911" t="s">
        <v>273</v>
      </c>
      <c r="D5" s="911"/>
      <c r="E5" s="911"/>
      <c r="F5" s="903"/>
      <c r="H5" s="843" t="s">
        <v>376</v>
      </c>
      <c r="I5" s="791" t="s">
        <v>274</v>
      </c>
      <c r="J5" s="862"/>
      <c r="K5" s="862"/>
      <c r="L5" s="790"/>
    </row>
    <row r="6" spans="2:12" ht="45" customHeight="1" x14ac:dyDescent="0.2">
      <c r="B6" s="923"/>
      <c r="C6" s="13" t="s">
        <v>78</v>
      </c>
      <c r="D6" s="924" t="s">
        <v>79</v>
      </c>
      <c r="E6" s="924"/>
      <c r="F6" s="30" t="s">
        <v>275</v>
      </c>
      <c r="H6" s="923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3"/>
      <c r="C7" s="31" t="s">
        <v>81</v>
      </c>
      <c r="D7" s="31" t="s">
        <v>81</v>
      </c>
      <c r="E7" s="12" t="s">
        <v>82</v>
      </c>
      <c r="F7" s="32" t="s">
        <v>81</v>
      </c>
      <c r="H7" s="923"/>
      <c r="I7" s="303" t="s">
        <v>81</v>
      </c>
      <c r="J7" s="36" t="s">
        <v>81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Solent and South Downs</v>
      </c>
      <c r="C9" s="57">
        <f>'Section 12 data'!$C$8</f>
        <v>0.33735999999999999</v>
      </c>
      <c r="D9" s="57">
        <f>'Section 12 data'!$D$8</f>
        <v>11.74414</v>
      </c>
      <c r="E9" s="58">
        <f>'Section 12 data'!$E$8</f>
        <v>6.98</v>
      </c>
      <c r="F9" s="76">
        <f>SUM(C9,D9)</f>
        <v>12.0815</v>
      </c>
      <c r="G9" s="25"/>
      <c r="H9" s="28" t="str">
        <f>Index!$B$4</f>
        <v>Solent and South Downs</v>
      </c>
      <c r="I9" s="59">
        <f>'Section 12 data'!$G$7</f>
        <v>93.393150000000006</v>
      </c>
      <c r="J9" s="60">
        <f>'Section 12 data'!$G$5</f>
        <v>114.28462999999999</v>
      </c>
      <c r="K9" s="43">
        <f>IF(I9=0,0,100*F9/I9)</f>
        <v>12.936173584465243</v>
      </c>
      <c r="L9" s="61">
        <f>IF(J9=0,0,100*F9/J9)</f>
        <v>10.571412796278906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401</v>
      </c>
    </row>
    <row r="5" spans="2:12" ht="15" customHeight="1" x14ac:dyDescent="0.2">
      <c r="B5" s="843" t="s">
        <v>376</v>
      </c>
      <c r="C5" s="911" t="s">
        <v>281</v>
      </c>
      <c r="D5" s="911"/>
      <c r="E5" s="911"/>
      <c r="F5" s="903"/>
      <c r="G5" s="25"/>
      <c r="H5" s="843" t="s">
        <v>376</v>
      </c>
      <c r="I5" s="791" t="s">
        <v>282</v>
      </c>
      <c r="J5" s="862"/>
      <c r="K5" s="862"/>
      <c r="L5" s="790"/>
    </row>
    <row r="6" spans="2:12" ht="45" customHeight="1" x14ac:dyDescent="0.2">
      <c r="B6" s="925"/>
      <c r="C6" s="13" t="s">
        <v>78</v>
      </c>
      <c r="D6" s="924" t="s">
        <v>79</v>
      </c>
      <c r="E6" s="924"/>
      <c r="F6" s="30" t="s">
        <v>275</v>
      </c>
      <c r="G6" s="25"/>
      <c r="H6" s="925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5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5"/>
      <c r="I7" s="303" t="s">
        <v>325</v>
      </c>
      <c r="J7" s="36" t="s">
        <v>325</v>
      </c>
      <c r="K7" s="304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Solent and South Downs</v>
      </c>
      <c r="C9" s="67">
        <f>'Section 12 data'!$J$8</f>
        <v>42.268999999999998</v>
      </c>
      <c r="D9" s="67">
        <f>'Section 12 data'!$K$8</f>
        <v>3228.3240000000001</v>
      </c>
      <c r="E9" s="58">
        <f>'Section 12 data'!$L$8</f>
        <v>10.16</v>
      </c>
      <c r="F9" s="77">
        <f>SUM(C9,D9)</f>
        <v>3270.5929999999998</v>
      </c>
      <c r="G9" s="25"/>
      <c r="H9" s="28" t="str">
        <f>Index!$B$4</f>
        <v>Solent and South Downs</v>
      </c>
      <c r="I9" s="68">
        <f>'Section 12 data'!$N$7</f>
        <v>21854.725999999999</v>
      </c>
      <c r="J9" s="43">
        <f>'Section 12 data'!$N$5</f>
        <v>28762.093000000001</v>
      </c>
      <c r="K9" s="43">
        <f>IF(I9=0,0,100*F9/I9)</f>
        <v>14.965152159766268</v>
      </c>
      <c r="L9" s="61">
        <f>IF(J9=0,0,100*F9/J9)</f>
        <v>11.371192631913122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403</v>
      </c>
      <c r="C3" t="s">
        <v>402</v>
      </c>
    </row>
    <row r="5" spans="2:12" ht="15" customHeight="1" x14ac:dyDescent="0.2">
      <c r="B5" s="843" t="s">
        <v>380</v>
      </c>
      <c r="C5" s="911" t="s">
        <v>283</v>
      </c>
      <c r="D5" s="911"/>
      <c r="E5" s="911"/>
      <c r="F5" s="903"/>
      <c r="G5" s="25"/>
      <c r="H5" s="843" t="s">
        <v>380</v>
      </c>
      <c r="I5" s="791" t="s">
        <v>284</v>
      </c>
      <c r="J5" s="862"/>
      <c r="K5" s="862"/>
      <c r="L5" s="790"/>
    </row>
    <row r="6" spans="2:12" ht="45" customHeight="1" x14ac:dyDescent="0.2">
      <c r="B6" s="925"/>
      <c r="C6" s="13" t="s">
        <v>78</v>
      </c>
      <c r="D6" s="924" t="s">
        <v>79</v>
      </c>
      <c r="E6" s="924"/>
      <c r="F6" s="30" t="s">
        <v>275</v>
      </c>
      <c r="G6" s="25"/>
      <c r="H6" s="925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45" customHeight="1" x14ac:dyDescent="0.2">
      <c r="B7" s="925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5"/>
      <c r="I7" s="303" t="s">
        <v>271</v>
      </c>
      <c r="J7" s="36" t="s">
        <v>271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Solent and South Downs</v>
      </c>
      <c r="C9" s="67">
        <f>'Section 12 data'!$Q$8</f>
        <v>438.51100000000002</v>
      </c>
      <c r="D9" s="67">
        <f>'Section 12 data'!$R$8</f>
        <v>9674.259</v>
      </c>
      <c r="E9" s="58">
        <f>'Section 12 data'!$S$8</f>
        <v>8.5</v>
      </c>
      <c r="F9" s="77">
        <f>SUM(C9,D9)</f>
        <v>10112.77</v>
      </c>
      <c r="G9" s="25"/>
      <c r="H9" s="28" t="str">
        <f>Index!$B$4</f>
        <v>Solent and South Downs</v>
      </c>
      <c r="I9" s="68">
        <f>'Section 12 data'!$U$7</f>
        <v>108875.016</v>
      </c>
      <c r="J9" s="43">
        <f>'Section 12 data'!$U$5</f>
        <v>127563.79300000001</v>
      </c>
      <c r="K9" s="43">
        <f>IF(I9=0,0,100*F9/I9)</f>
        <v>9.2884211378669281</v>
      </c>
      <c r="L9" s="61">
        <f>IF(J9=0,0,100*F9/J9)</f>
        <v>7.9276178311819248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420</v>
      </c>
      <c r="C3" t="s">
        <v>404</v>
      </c>
    </row>
    <row r="5" spans="2:6" ht="15" customHeight="1" x14ac:dyDescent="0.2">
      <c r="B5" s="917" t="s">
        <v>267</v>
      </c>
      <c r="C5" s="88" t="s">
        <v>78</v>
      </c>
      <c r="D5" s="919" t="s">
        <v>79</v>
      </c>
      <c r="E5" s="919"/>
      <c r="F5" s="89" t="s">
        <v>80</v>
      </c>
    </row>
    <row r="6" spans="2:6" ht="30" customHeight="1" x14ac:dyDescent="0.2">
      <c r="B6" s="918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Solent and South Downs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13 data'!$C$13</f>
        <v>0.14508000000000001</v>
      </c>
      <c r="D8" s="650">
        <f>'Section 13 data'!$D$13</f>
        <v>0.28138000000000002</v>
      </c>
      <c r="E8" s="202">
        <f>'Section 13 data'!$E$13</f>
        <v>29.35</v>
      </c>
      <c r="F8" s="651">
        <f>SUM(C8,D8)</f>
        <v>0.42646000000000006</v>
      </c>
    </row>
    <row r="9" spans="2:6" ht="15" customHeight="1" x14ac:dyDescent="0.2">
      <c r="B9" s="100" t="s">
        <v>335</v>
      </c>
      <c r="C9" s="649">
        <f>'Section 13 data'!$C$14</f>
        <v>4.8060000000000005E-2</v>
      </c>
      <c r="D9" s="650">
        <f>'Section 13 data'!$D$14</f>
        <v>0.49151</v>
      </c>
      <c r="E9" s="202">
        <f>'Section 13 data'!$E$14</f>
        <v>19.649999999999999</v>
      </c>
      <c r="F9" s="651">
        <f t="shared" ref="F9:F15" si="0">SUM(C9,D9)</f>
        <v>0.53956999999999999</v>
      </c>
    </row>
    <row r="10" spans="2:6" ht="15" customHeight="1" x14ac:dyDescent="0.2">
      <c r="B10" s="99" t="s">
        <v>336</v>
      </c>
      <c r="C10" s="649">
        <f>'Section 13 data'!$C$15</f>
        <v>0.17282</v>
      </c>
      <c r="D10" s="650">
        <f>'Section 13 data'!$D$15</f>
        <v>1.6117699999999999</v>
      </c>
      <c r="E10" s="202">
        <f>'Section 13 data'!$E$15</f>
        <v>21.344499211777116</v>
      </c>
      <c r="F10" s="651">
        <f t="shared" si="0"/>
        <v>1.7845899999999999</v>
      </c>
    </row>
    <row r="11" spans="2:6" ht="15" customHeight="1" x14ac:dyDescent="0.2">
      <c r="B11" s="99" t="s">
        <v>337</v>
      </c>
      <c r="C11" s="649">
        <f>'Section 13 data'!$C$16</f>
        <v>0.22405</v>
      </c>
      <c r="D11" s="650">
        <f>'Section 13 data'!$D$16</f>
        <v>1.3624499999999999</v>
      </c>
      <c r="E11" s="202">
        <f>'Section 13 data'!$E$16</f>
        <v>19.793711327171589</v>
      </c>
      <c r="F11" s="651">
        <f t="shared" si="0"/>
        <v>1.5865</v>
      </c>
    </row>
    <row r="12" spans="2:6" ht="15" customHeight="1" x14ac:dyDescent="0.2">
      <c r="B12" s="99" t="s">
        <v>338</v>
      </c>
      <c r="C12" s="649">
        <f>'Section 13 data'!$C$17</f>
        <v>0.34788999999999998</v>
      </c>
      <c r="D12" s="650">
        <f>'Section 13 data'!$D$17</f>
        <v>1.6480999999999999</v>
      </c>
      <c r="E12" s="202">
        <f>'Section 13 data'!$E$17</f>
        <v>16.53</v>
      </c>
      <c r="F12" s="651">
        <f t="shared" si="0"/>
        <v>1.9959899999999999</v>
      </c>
    </row>
    <row r="13" spans="2:6" ht="15" customHeight="1" x14ac:dyDescent="0.2">
      <c r="B13" s="99" t="s">
        <v>339</v>
      </c>
      <c r="C13" s="649">
        <f>'Section 13 data'!$C$18</f>
        <v>0.32615</v>
      </c>
      <c r="D13" s="650">
        <f>'Section 13 data'!$D$18</f>
        <v>3.81575</v>
      </c>
      <c r="E13" s="202">
        <f>'Section 13 data'!$E$18</f>
        <v>14.49</v>
      </c>
      <c r="F13" s="651">
        <f t="shared" si="0"/>
        <v>4.1418999999999997</v>
      </c>
    </row>
    <row r="14" spans="2:6" ht="15" customHeight="1" x14ac:dyDescent="0.2">
      <c r="B14" s="99" t="s">
        <v>268</v>
      </c>
      <c r="C14" s="649">
        <f>'Section 13 data'!$C$19</f>
        <v>4.0988199999999999</v>
      </c>
      <c r="D14" s="650">
        <f>'Section 13 data'!$D$19</f>
        <v>4.8280200000000004</v>
      </c>
      <c r="E14" s="202">
        <f>'Section 13 data'!$E$19</f>
        <v>12.735783913257348</v>
      </c>
      <c r="F14" s="651">
        <f t="shared" si="0"/>
        <v>8.9268400000000003</v>
      </c>
    </row>
    <row r="15" spans="2:6" ht="15" customHeight="1" x14ac:dyDescent="0.2">
      <c r="B15" s="101" t="s">
        <v>80</v>
      </c>
      <c r="C15" s="102">
        <f>'Section 13 data'!$C$8</f>
        <v>5.36287</v>
      </c>
      <c r="D15" s="102">
        <f>'Section 13 data'!$D$8</f>
        <v>14.03899</v>
      </c>
      <c r="E15" s="318">
        <f>'Section 13 data'!$E$8</f>
        <v>6.43</v>
      </c>
      <c r="F15" s="102">
        <f t="shared" si="0"/>
        <v>19.401859999999999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5"/>
      <c r="B3" s="796" t="s">
        <v>678</v>
      </c>
      <c r="C3" s="797"/>
      <c r="D3" s="797"/>
      <c r="E3" s="797"/>
      <c r="F3" s="798"/>
      <c r="H3" s="796" t="s">
        <v>678</v>
      </c>
      <c r="I3" s="799"/>
      <c r="J3" s="799"/>
      <c r="K3" s="799"/>
      <c r="L3" s="799"/>
      <c r="M3" s="799"/>
      <c r="N3" s="800"/>
      <c r="P3" s="796" t="s">
        <v>678</v>
      </c>
      <c r="Q3" s="797"/>
      <c r="R3" s="797"/>
      <c r="S3" s="797"/>
      <c r="T3" s="798"/>
    </row>
    <row r="4" spans="1:20" ht="13.5" thickBot="1" x14ac:dyDescent="0.25">
      <c r="A4" s="275"/>
      <c r="B4" s="283" t="s">
        <v>78</v>
      </c>
      <c r="C4" s="284" t="s">
        <v>379</v>
      </c>
      <c r="D4" s="284" t="s">
        <v>481</v>
      </c>
      <c r="E4" s="287" t="s">
        <v>479</v>
      </c>
      <c r="F4" s="285" t="s">
        <v>378</v>
      </c>
      <c r="H4" s="286" t="s">
        <v>308</v>
      </c>
      <c r="I4" s="287" t="s">
        <v>379</v>
      </c>
      <c r="J4" s="284" t="s">
        <v>481</v>
      </c>
      <c r="K4" s="287" t="s">
        <v>82</v>
      </c>
      <c r="L4" s="287" t="s">
        <v>309</v>
      </c>
      <c r="M4" s="287" t="s">
        <v>479</v>
      </c>
      <c r="N4" s="288" t="s">
        <v>378</v>
      </c>
      <c r="P4" s="283" t="s">
        <v>486</v>
      </c>
      <c r="Q4" s="284" t="s">
        <v>379</v>
      </c>
      <c r="R4" s="284" t="s">
        <v>481</v>
      </c>
      <c r="S4" s="287" t="s">
        <v>479</v>
      </c>
      <c r="T4" s="285" t="s">
        <v>378</v>
      </c>
    </row>
    <row r="5" spans="1:20" x14ac:dyDescent="0.2">
      <c r="A5" s="275"/>
      <c r="B5" s="301" t="s">
        <v>105</v>
      </c>
      <c r="C5" s="302">
        <v>2013</v>
      </c>
      <c r="D5" s="291">
        <v>3557.924</v>
      </c>
      <c r="E5" s="331"/>
      <c r="F5" s="339"/>
      <c r="G5" s="323"/>
      <c r="H5" s="301" t="s">
        <v>105</v>
      </c>
      <c r="I5" s="302">
        <v>2013</v>
      </c>
      <c r="J5" s="278">
        <v>18257.953000000001</v>
      </c>
      <c r="K5" s="278">
        <v>3.74</v>
      </c>
      <c r="L5" s="331">
        <f t="shared" ref="L5:L15" si="0">(K5*J5)/100</f>
        <v>682.84744220000005</v>
      </c>
      <c r="M5" s="331"/>
      <c r="N5" s="339"/>
      <c r="O5" s="323"/>
      <c r="P5" s="301" t="s">
        <v>105</v>
      </c>
      <c r="Q5" s="302">
        <v>2013</v>
      </c>
      <c r="R5" s="331">
        <f>D5+J5</f>
        <v>21815.877</v>
      </c>
      <c r="S5" s="331"/>
      <c r="T5" s="339"/>
    </row>
    <row r="6" spans="1:20" x14ac:dyDescent="0.2">
      <c r="A6" s="275"/>
      <c r="B6" s="289"/>
      <c r="C6" s="290">
        <v>2017</v>
      </c>
      <c r="D6" s="281">
        <v>3694.2280000000001</v>
      </c>
      <c r="E6" s="332"/>
      <c r="F6" s="340"/>
      <c r="G6" s="323"/>
      <c r="H6" s="335"/>
      <c r="I6" s="290">
        <v>2017</v>
      </c>
      <c r="J6" s="279">
        <v>18569.261999999999</v>
      </c>
      <c r="K6" s="279">
        <v>3.6</v>
      </c>
      <c r="L6" s="332">
        <f t="shared" si="0"/>
        <v>668.49343199999998</v>
      </c>
      <c r="M6" s="332"/>
      <c r="N6" s="340"/>
      <c r="O6" s="323"/>
      <c r="P6" s="335"/>
      <c r="Q6" s="290">
        <v>2017</v>
      </c>
      <c r="R6" s="332">
        <f t="shared" ref="R6:R15" si="1">D6+J6</f>
        <v>22263.489999999998</v>
      </c>
      <c r="S6" s="332"/>
      <c r="T6" s="340"/>
    </row>
    <row r="7" spans="1:20" x14ac:dyDescent="0.2">
      <c r="A7" s="275"/>
      <c r="B7" s="289"/>
      <c r="C7" s="290">
        <v>2022</v>
      </c>
      <c r="D7" s="281">
        <v>3870.8789999999999</v>
      </c>
      <c r="E7" s="332"/>
      <c r="F7" s="340"/>
      <c r="G7" s="323"/>
      <c r="H7" s="335"/>
      <c r="I7" s="290">
        <v>2022</v>
      </c>
      <c r="J7" s="279">
        <v>19347.704000000002</v>
      </c>
      <c r="K7" s="279">
        <v>3.56</v>
      </c>
      <c r="L7" s="332">
        <f t="shared" si="0"/>
        <v>688.77826240000013</v>
      </c>
      <c r="M7" s="332"/>
      <c r="N7" s="340"/>
      <c r="O7" s="323"/>
      <c r="P7" s="335"/>
      <c r="Q7" s="290">
        <v>2022</v>
      </c>
      <c r="R7" s="332">
        <f t="shared" si="1"/>
        <v>23218.583000000002</v>
      </c>
      <c r="S7" s="332"/>
      <c r="T7" s="340"/>
    </row>
    <row r="8" spans="1:20" x14ac:dyDescent="0.2">
      <c r="A8" s="275"/>
      <c r="B8" s="289"/>
      <c r="C8" s="290">
        <v>2027</v>
      </c>
      <c r="D8" s="281">
        <v>4019.4349999999999</v>
      </c>
      <c r="E8" s="332"/>
      <c r="F8" s="340"/>
      <c r="G8" s="323"/>
      <c r="H8" s="335"/>
      <c r="I8" s="290">
        <v>2027</v>
      </c>
      <c r="J8" s="279">
        <v>20819.141</v>
      </c>
      <c r="K8" s="279">
        <v>3.4</v>
      </c>
      <c r="L8" s="332">
        <f t="shared" si="0"/>
        <v>707.85079400000006</v>
      </c>
      <c r="M8" s="332"/>
      <c r="N8" s="340"/>
      <c r="O8" s="323"/>
      <c r="P8" s="335"/>
      <c r="Q8" s="290">
        <v>2027</v>
      </c>
      <c r="R8" s="332">
        <f t="shared" si="1"/>
        <v>24838.576000000001</v>
      </c>
      <c r="S8" s="332"/>
      <c r="T8" s="340"/>
    </row>
    <row r="9" spans="1:20" x14ac:dyDescent="0.2">
      <c r="A9" s="275"/>
      <c r="B9" s="289"/>
      <c r="C9" s="290">
        <v>2032</v>
      </c>
      <c r="D9" s="281">
        <v>4128.567</v>
      </c>
      <c r="E9" s="332"/>
      <c r="F9" s="340"/>
      <c r="G9" s="323"/>
      <c r="H9" s="335"/>
      <c r="I9" s="290">
        <v>2032</v>
      </c>
      <c r="J9" s="279">
        <v>22500.866000000002</v>
      </c>
      <c r="K9" s="279">
        <v>3.23</v>
      </c>
      <c r="L9" s="332">
        <f t="shared" si="0"/>
        <v>726.77797180000005</v>
      </c>
      <c r="M9" s="332"/>
      <c r="N9" s="340"/>
      <c r="O9" s="323"/>
      <c r="P9" s="335"/>
      <c r="Q9" s="290">
        <v>2032</v>
      </c>
      <c r="R9" s="332">
        <f t="shared" si="1"/>
        <v>26629.433000000001</v>
      </c>
      <c r="S9" s="332"/>
      <c r="T9" s="340"/>
    </row>
    <row r="10" spans="1:20" x14ac:dyDescent="0.2">
      <c r="A10" s="275"/>
      <c r="B10" s="289"/>
      <c r="C10" s="290">
        <v>2037</v>
      </c>
      <c r="D10" s="281">
        <v>4225.201</v>
      </c>
      <c r="E10" s="332"/>
      <c r="F10" s="340"/>
      <c r="G10" s="323"/>
      <c r="H10" s="335"/>
      <c r="I10" s="290">
        <v>2037</v>
      </c>
      <c r="J10" s="279">
        <v>24058.503000000001</v>
      </c>
      <c r="K10" s="279">
        <v>3.11</v>
      </c>
      <c r="L10" s="332">
        <f t="shared" si="0"/>
        <v>748.21944329999997</v>
      </c>
      <c r="M10" s="332"/>
      <c r="N10" s="340"/>
      <c r="O10" s="323"/>
      <c r="P10" s="335"/>
      <c r="Q10" s="290">
        <v>2037</v>
      </c>
      <c r="R10" s="332">
        <f t="shared" si="1"/>
        <v>28283.704000000002</v>
      </c>
      <c r="S10" s="332"/>
      <c r="T10" s="340"/>
    </row>
    <row r="11" spans="1:20" x14ac:dyDescent="0.2">
      <c r="A11" s="275"/>
      <c r="B11" s="289"/>
      <c r="C11" s="290">
        <v>2042</v>
      </c>
      <c r="D11" s="281">
        <v>4172.3109999999997</v>
      </c>
      <c r="E11" s="332"/>
      <c r="F11" s="340"/>
      <c r="G11" s="323"/>
      <c r="H11" s="335"/>
      <c r="I11" s="290">
        <v>2042</v>
      </c>
      <c r="J11" s="279">
        <v>25542.398000000001</v>
      </c>
      <c r="K11" s="279">
        <v>3.02</v>
      </c>
      <c r="L11" s="332">
        <f t="shared" si="0"/>
        <v>771.38041959999998</v>
      </c>
      <c r="M11" s="332"/>
      <c r="N11" s="340"/>
      <c r="O11" s="323"/>
      <c r="P11" s="335"/>
      <c r="Q11" s="290">
        <v>2042</v>
      </c>
      <c r="R11" s="332">
        <f t="shared" si="1"/>
        <v>29714.709000000003</v>
      </c>
      <c r="S11" s="332"/>
      <c r="T11" s="340"/>
    </row>
    <row r="12" spans="1:20" x14ac:dyDescent="0.2">
      <c r="A12" s="275"/>
      <c r="B12" s="289"/>
      <c r="C12" s="290">
        <v>2047</v>
      </c>
      <c r="D12" s="281">
        <v>4132.0150000000003</v>
      </c>
      <c r="E12" s="332"/>
      <c r="F12" s="340"/>
      <c r="G12" s="323"/>
      <c r="H12" s="335"/>
      <c r="I12" s="290">
        <v>2047</v>
      </c>
      <c r="J12" s="279">
        <v>26770.772000000001</v>
      </c>
      <c r="K12" s="279">
        <v>2.98</v>
      </c>
      <c r="L12" s="332">
        <f t="shared" si="0"/>
        <v>797.76900560000013</v>
      </c>
      <c r="M12" s="332"/>
      <c r="N12" s="340"/>
      <c r="O12" s="323"/>
      <c r="P12" s="335"/>
      <c r="Q12" s="290">
        <v>2047</v>
      </c>
      <c r="R12" s="332">
        <f t="shared" si="1"/>
        <v>30902.787</v>
      </c>
      <c r="S12" s="332"/>
      <c r="T12" s="340"/>
    </row>
    <row r="13" spans="1:20" x14ac:dyDescent="0.2">
      <c r="A13" s="275"/>
      <c r="B13" s="289"/>
      <c r="C13" s="290">
        <v>2052</v>
      </c>
      <c r="D13" s="281">
        <v>4142.3879999999999</v>
      </c>
      <c r="E13" s="332"/>
      <c r="F13" s="340"/>
      <c r="G13" s="323"/>
      <c r="H13" s="335"/>
      <c r="I13" s="290">
        <v>2052</v>
      </c>
      <c r="J13" s="279">
        <v>28011.23</v>
      </c>
      <c r="K13" s="279">
        <v>2.93</v>
      </c>
      <c r="L13" s="332">
        <f t="shared" si="0"/>
        <v>820.72903900000006</v>
      </c>
      <c r="M13" s="332"/>
      <c r="N13" s="340"/>
      <c r="O13" s="323"/>
      <c r="P13" s="335"/>
      <c r="Q13" s="290">
        <v>2052</v>
      </c>
      <c r="R13" s="332">
        <f t="shared" si="1"/>
        <v>32153.617999999999</v>
      </c>
      <c r="S13" s="332"/>
      <c r="T13" s="340"/>
    </row>
    <row r="14" spans="1:20" x14ac:dyDescent="0.2">
      <c r="A14" s="275"/>
      <c r="B14" s="289"/>
      <c r="C14" s="290">
        <v>2057</v>
      </c>
      <c r="D14" s="281">
        <v>4185.442</v>
      </c>
      <c r="E14" s="332"/>
      <c r="F14" s="340"/>
      <c r="G14" s="323"/>
      <c r="H14" s="335"/>
      <c r="I14" s="290">
        <v>2057</v>
      </c>
      <c r="J14" s="279">
        <v>28975.737000000001</v>
      </c>
      <c r="K14" s="279">
        <v>2.93</v>
      </c>
      <c r="L14" s="332">
        <f t="shared" si="0"/>
        <v>848.9890941000001</v>
      </c>
      <c r="M14" s="332"/>
      <c r="N14" s="340"/>
      <c r="O14" s="323"/>
      <c r="P14" s="335"/>
      <c r="Q14" s="290">
        <v>2057</v>
      </c>
      <c r="R14" s="332">
        <f t="shared" si="1"/>
        <v>33161.179000000004</v>
      </c>
      <c r="S14" s="332"/>
      <c r="T14" s="340"/>
    </row>
    <row r="15" spans="1:20" ht="13.5" thickBot="1" x14ac:dyDescent="0.25">
      <c r="A15" s="275"/>
      <c r="B15" s="294"/>
      <c r="C15" s="295">
        <v>2062</v>
      </c>
      <c r="D15" s="296">
        <v>4147.5029999999997</v>
      </c>
      <c r="E15" s="333"/>
      <c r="F15" s="341"/>
      <c r="G15" s="323"/>
      <c r="H15" s="336"/>
      <c r="I15" s="295">
        <v>2062</v>
      </c>
      <c r="J15" s="337">
        <v>29722.78</v>
      </c>
      <c r="K15" s="337">
        <v>2.99</v>
      </c>
      <c r="L15" s="333">
        <f t="shared" si="0"/>
        <v>888.71112200000005</v>
      </c>
      <c r="M15" s="333"/>
      <c r="N15" s="341"/>
      <c r="O15" s="323"/>
      <c r="P15" s="336"/>
      <c r="Q15" s="295">
        <v>2062</v>
      </c>
      <c r="R15" s="333">
        <f t="shared" si="1"/>
        <v>33870.282999999996</v>
      </c>
      <c r="S15" s="333"/>
      <c r="T15" s="341"/>
    </row>
    <row r="16" spans="1:20" x14ac:dyDescent="0.2">
      <c r="A16" s="275"/>
      <c r="B16" s="299"/>
      <c r="C16" s="300"/>
      <c r="D16" s="281"/>
      <c r="E16" s="281"/>
      <c r="F16" s="276"/>
      <c r="G16" s="323"/>
      <c r="H16" s="338"/>
      <c r="I16" s="300"/>
      <c r="J16" s="281"/>
      <c r="K16" s="281"/>
      <c r="L16" s="281"/>
      <c r="M16" s="281"/>
      <c r="N16" s="276"/>
      <c r="O16" s="323"/>
      <c r="P16" s="338"/>
      <c r="Q16" s="300"/>
      <c r="R16" s="281"/>
      <c r="S16" s="281"/>
      <c r="T16" s="276"/>
    </row>
    <row r="17" spans="1:20" ht="13.5" thickBot="1" x14ac:dyDescent="0.25"/>
    <row r="18" spans="1:20" ht="15" x14ac:dyDescent="0.2">
      <c r="A18" s="275"/>
      <c r="B18" s="796" t="s">
        <v>679</v>
      </c>
      <c r="C18" s="801"/>
      <c r="D18" s="801"/>
      <c r="E18" s="801"/>
      <c r="F18" s="802"/>
      <c r="H18" s="796" t="s">
        <v>679</v>
      </c>
      <c r="I18" s="799"/>
      <c r="J18" s="799"/>
      <c r="K18" s="799"/>
      <c r="L18" s="799"/>
      <c r="M18" s="799"/>
      <c r="N18" s="800"/>
      <c r="P18" s="796" t="s">
        <v>679</v>
      </c>
      <c r="Q18" s="801"/>
      <c r="R18" s="801"/>
      <c r="S18" s="801"/>
      <c r="T18" s="802"/>
    </row>
    <row r="19" spans="1:20" ht="13.5" thickBot="1" x14ac:dyDescent="0.25">
      <c r="A19" s="275"/>
      <c r="B19" s="283" t="s">
        <v>78</v>
      </c>
      <c r="C19" s="284" t="s">
        <v>480</v>
      </c>
      <c r="D19" s="284" t="s">
        <v>377</v>
      </c>
      <c r="E19" s="287" t="s">
        <v>479</v>
      </c>
      <c r="F19" s="285" t="s">
        <v>378</v>
      </c>
      <c r="H19" s="286" t="s">
        <v>308</v>
      </c>
      <c r="I19" s="284" t="s">
        <v>480</v>
      </c>
      <c r="J19" s="284" t="s">
        <v>377</v>
      </c>
      <c r="K19" s="287" t="s">
        <v>82</v>
      </c>
      <c r="L19" s="287" t="s">
        <v>309</v>
      </c>
      <c r="M19" s="287" t="s">
        <v>479</v>
      </c>
      <c r="N19" s="288" t="s">
        <v>378</v>
      </c>
      <c r="P19" s="283" t="s">
        <v>486</v>
      </c>
      <c r="Q19" s="284" t="s">
        <v>480</v>
      </c>
      <c r="R19" s="284" t="s">
        <v>377</v>
      </c>
      <c r="S19" s="287" t="s">
        <v>479</v>
      </c>
      <c r="T19" s="285" t="s">
        <v>378</v>
      </c>
    </row>
    <row r="20" spans="1:20" x14ac:dyDescent="0.2">
      <c r="A20" s="275"/>
      <c r="B20" s="301" t="s">
        <v>105</v>
      </c>
      <c r="C20" s="302" t="s">
        <v>331</v>
      </c>
      <c r="D20" s="291">
        <v>3636.6669999999999</v>
      </c>
      <c r="E20" s="331">
        <v>4</v>
      </c>
      <c r="F20" s="339">
        <f>D20*E20</f>
        <v>14546.668</v>
      </c>
      <c r="H20" s="301" t="s">
        <v>105</v>
      </c>
      <c r="I20" s="302" t="s">
        <v>331</v>
      </c>
      <c r="J20" s="292">
        <v>18428.098000000002</v>
      </c>
      <c r="K20" s="292">
        <v>3.63</v>
      </c>
      <c r="L20" s="331">
        <f t="shared" ref="L20:L30" si="2">(K20*J20)/100</f>
        <v>668.93995740000003</v>
      </c>
      <c r="M20" s="331">
        <v>4</v>
      </c>
      <c r="N20" s="339">
        <f>J20*M20</f>
        <v>73712.392000000007</v>
      </c>
      <c r="P20" s="301" t="s">
        <v>105</v>
      </c>
      <c r="Q20" s="302" t="s">
        <v>331</v>
      </c>
      <c r="R20" s="331">
        <f>D20+J20</f>
        <v>22064.765000000003</v>
      </c>
      <c r="S20" s="331">
        <v>4</v>
      </c>
      <c r="T20" s="339">
        <f>R20*S20</f>
        <v>88259.060000000012</v>
      </c>
    </row>
    <row r="21" spans="1:20" x14ac:dyDescent="0.2">
      <c r="A21" s="275"/>
      <c r="B21" s="289"/>
      <c r="C21" s="290" t="s">
        <v>222</v>
      </c>
      <c r="D21" s="281">
        <v>3799.6489999999999</v>
      </c>
      <c r="E21" s="332">
        <v>5</v>
      </c>
      <c r="F21" s="340">
        <f t="shared" ref="F21:F30" si="3">D21*E21</f>
        <v>18998.244999999999</v>
      </c>
      <c r="H21" s="289"/>
      <c r="I21" s="290" t="s">
        <v>222</v>
      </c>
      <c r="J21" s="277">
        <v>19072.169999999998</v>
      </c>
      <c r="K21" s="277">
        <v>3.55</v>
      </c>
      <c r="L21" s="332">
        <f t="shared" si="2"/>
        <v>677.06203499999992</v>
      </c>
      <c r="M21" s="332">
        <v>5</v>
      </c>
      <c r="N21" s="340">
        <f t="shared" ref="N21:N30" si="4">J21*M21</f>
        <v>95360.849999999991</v>
      </c>
      <c r="P21" s="289"/>
      <c r="Q21" s="290" t="s">
        <v>222</v>
      </c>
      <c r="R21" s="332">
        <f t="shared" ref="R21:R30" si="5">D21+J21</f>
        <v>22871.819</v>
      </c>
      <c r="S21" s="332">
        <v>5</v>
      </c>
      <c r="T21" s="340">
        <f t="shared" ref="T21:T30" si="6">R21*S21</f>
        <v>114359.095</v>
      </c>
    </row>
    <row r="22" spans="1:20" x14ac:dyDescent="0.2">
      <c r="A22" s="275"/>
      <c r="B22" s="289"/>
      <c r="C22" s="290" t="s">
        <v>225</v>
      </c>
      <c r="D22" s="281">
        <v>3961.3159999999998</v>
      </c>
      <c r="E22" s="332">
        <v>5</v>
      </c>
      <c r="F22" s="340">
        <f t="shared" si="3"/>
        <v>19806.579999999998</v>
      </c>
      <c r="H22" s="289"/>
      <c r="I22" s="290" t="s">
        <v>225</v>
      </c>
      <c r="J22" s="277">
        <v>20214.653999999999</v>
      </c>
      <c r="K22" s="277">
        <v>3.47</v>
      </c>
      <c r="L22" s="332">
        <f t="shared" si="2"/>
        <v>701.44849380000005</v>
      </c>
      <c r="M22" s="332">
        <v>5</v>
      </c>
      <c r="N22" s="340">
        <f t="shared" si="4"/>
        <v>101073.26999999999</v>
      </c>
      <c r="P22" s="289"/>
      <c r="Q22" s="290" t="s">
        <v>225</v>
      </c>
      <c r="R22" s="332">
        <f t="shared" si="5"/>
        <v>24175.969999999998</v>
      </c>
      <c r="S22" s="332">
        <v>5</v>
      </c>
      <c r="T22" s="340">
        <f t="shared" si="6"/>
        <v>120879.84999999999</v>
      </c>
    </row>
    <row r="23" spans="1:20" x14ac:dyDescent="0.2">
      <c r="A23" s="275"/>
      <c r="B23" s="289"/>
      <c r="C23" s="290" t="s">
        <v>226</v>
      </c>
      <c r="D23" s="281">
        <v>4089.8429999999998</v>
      </c>
      <c r="E23" s="332">
        <v>5</v>
      </c>
      <c r="F23" s="340">
        <f t="shared" si="3"/>
        <v>20449.215</v>
      </c>
      <c r="H23" s="289"/>
      <c r="I23" s="290" t="s">
        <v>226</v>
      </c>
      <c r="J23" s="277">
        <v>21879.891</v>
      </c>
      <c r="K23" s="277">
        <v>3.28</v>
      </c>
      <c r="L23" s="332">
        <f t="shared" si="2"/>
        <v>717.66042479999987</v>
      </c>
      <c r="M23" s="332">
        <v>5</v>
      </c>
      <c r="N23" s="340">
        <f t="shared" si="4"/>
        <v>109399.455</v>
      </c>
      <c r="P23" s="289"/>
      <c r="Q23" s="290" t="s">
        <v>226</v>
      </c>
      <c r="R23" s="332">
        <f t="shared" si="5"/>
        <v>25969.734</v>
      </c>
      <c r="S23" s="332">
        <v>5</v>
      </c>
      <c r="T23" s="340">
        <f t="shared" si="6"/>
        <v>129848.67</v>
      </c>
    </row>
    <row r="24" spans="1:20" x14ac:dyDescent="0.2">
      <c r="A24" s="275"/>
      <c r="B24" s="289"/>
      <c r="C24" s="290" t="s">
        <v>227</v>
      </c>
      <c r="D24" s="281">
        <v>4185.04</v>
      </c>
      <c r="E24" s="332">
        <v>5</v>
      </c>
      <c r="F24" s="340">
        <f t="shared" si="3"/>
        <v>20925.2</v>
      </c>
      <c r="H24" s="289"/>
      <c r="I24" s="290" t="s">
        <v>227</v>
      </c>
      <c r="J24" s="277">
        <v>23463.471000000001</v>
      </c>
      <c r="K24" s="277">
        <v>3.15</v>
      </c>
      <c r="L24" s="332">
        <f t="shared" si="2"/>
        <v>739.09933650000005</v>
      </c>
      <c r="M24" s="332">
        <v>5</v>
      </c>
      <c r="N24" s="340">
        <f t="shared" si="4"/>
        <v>117317.35500000001</v>
      </c>
      <c r="P24" s="289"/>
      <c r="Q24" s="290" t="s">
        <v>227</v>
      </c>
      <c r="R24" s="332">
        <f t="shared" si="5"/>
        <v>27648.511000000002</v>
      </c>
      <c r="S24" s="332">
        <v>5</v>
      </c>
      <c r="T24" s="340">
        <f t="shared" si="6"/>
        <v>138242.55500000002</v>
      </c>
    </row>
    <row r="25" spans="1:20" x14ac:dyDescent="0.2">
      <c r="A25" s="275"/>
      <c r="B25" s="289"/>
      <c r="C25" s="290" t="s">
        <v>228</v>
      </c>
      <c r="D25" s="281">
        <v>4147.348</v>
      </c>
      <c r="E25" s="332">
        <v>5</v>
      </c>
      <c r="F25" s="340">
        <f t="shared" si="3"/>
        <v>20736.739999999998</v>
      </c>
      <c r="H25" s="289"/>
      <c r="I25" s="290" t="s">
        <v>228</v>
      </c>
      <c r="J25" s="277">
        <v>25016.174999999999</v>
      </c>
      <c r="K25" s="277">
        <v>3.04</v>
      </c>
      <c r="L25" s="332">
        <f t="shared" si="2"/>
        <v>760.4917200000001</v>
      </c>
      <c r="M25" s="332">
        <v>5</v>
      </c>
      <c r="N25" s="340">
        <f t="shared" si="4"/>
        <v>125080.875</v>
      </c>
      <c r="P25" s="289"/>
      <c r="Q25" s="290" t="s">
        <v>228</v>
      </c>
      <c r="R25" s="332">
        <f t="shared" si="5"/>
        <v>29163.523000000001</v>
      </c>
      <c r="S25" s="332">
        <v>5</v>
      </c>
      <c r="T25" s="340">
        <f t="shared" si="6"/>
        <v>145817.61499999999</v>
      </c>
    </row>
    <row r="26" spans="1:20" x14ac:dyDescent="0.2">
      <c r="A26" s="275"/>
      <c r="B26" s="289"/>
      <c r="C26" s="290" t="s">
        <v>332</v>
      </c>
      <c r="D26" s="281">
        <v>4168.8540000000003</v>
      </c>
      <c r="E26" s="332">
        <v>5</v>
      </c>
      <c r="F26" s="340">
        <f t="shared" si="3"/>
        <v>20844.27</v>
      </c>
      <c r="H26" s="289"/>
      <c r="I26" s="290" t="s">
        <v>332</v>
      </c>
      <c r="J26" s="277">
        <v>26290.42</v>
      </c>
      <c r="K26" s="277">
        <v>2.99</v>
      </c>
      <c r="L26" s="332">
        <f t="shared" si="2"/>
        <v>786.08355800000004</v>
      </c>
      <c r="M26" s="332">
        <v>5</v>
      </c>
      <c r="N26" s="340">
        <f t="shared" si="4"/>
        <v>131452.09999999998</v>
      </c>
      <c r="P26" s="289"/>
      <c r="Q26" s="290" t="s">
        <v>332</v>
      </c>
      <c r="R26" s="332">
        <f t="shared" si="5"/>
        <v>30459.273999999998</v>
      </c>
      <c r="S26" s="332">
        <v>5</v>
      </c>
      <c r="T26" s="340">
        <f t="shared" si="6"/>
        <v>152296.37</v>
      </c>
    </row>
    <row r="27" spans="1:20" x14ac:dyDescent="0.2">
      <c r="A27" s="275"/>
      <c r="B27" s="289"/>
      <c r="C27" s="290" t="s">
        <v>333</v>
      </c>
      <c r="D27" s="281">
        <v>4119.5780000000004</v>
      </c>
      <c r="E27" s="332">
        <v>5</v>
      </c>
      <c r="F27" s="340">
        <f t="shared" si="3"/>
        <v>20597.890000000003</v>
      </c>
      <c r="H27" s="289"/>
      <c r="I27" s="290" t="s">
        <v>333</v>
      </c>
      <c r="J27" s="277">
        <v>27530.465</v>
      </c>
      <c r="K27" s="277">
        <v>2.95</v>
      </c>
      <c r="L27" s="332">
        <f t="shared" si="2"/>
        <v>812.14871750000009</v>
      </c>
      <c r="M27" s="332">
        <v>5</v>
      </c>
      <c r="N27" s="340">
        <f t="shared" si="4"/>
        <v>137652.32500000001</v>
      </c>
      <c r="P27" s="289"/>
      <c r="Q27" s="290" t="s">
        <v>333</v>
      </c>
      <c r="R27" s="332">
        <f t="shared" si="5"/>
        <v>31650.043000000001</v>
      </c>
      <c r="S27" s="332">
        <v>5</v>
      </c>
      <c r="T27" s="340">
        <f t="shared" si="6"/>
        <v>158250.215</v>
      </c>
    </row>
    <row r="28" spans="1:20" x14ac:dyDescent="0.2">
      <c r="A28" s="275"/>
      <c r="B28" s="289"/>
      <c r="C28" s="290" t="s">
        <v>231</v>
      </c>
      <c r="D28" s="281">
        <v>4159.2849999999999</v>
      </c>
      <c r="E28" s="332">
        <v>5</v>
      </c>
      <c r="F28" s="340">
        <f t="shared" si="3"/>
        <v>20796.424999999999</v>
      </c>
      <c r="H28" s="289"/>
      <c r="I28" s="290" t="s">
        <v>231</v>
      </c>
      <c r="J28" s="277">
        <v>28666.584999999999</v>
      </c>
      <c r="K28" s="277">
        <v>2.91</v>
      </c>
      <c r="L28" s="332">
        <f t="shared" si="2"/>
        <v>834.19762350000008</v>
      </c>
      <c r="M28" s="332">
        <v>5</v>
      </c>
      <c r="N28" s="340">
        <f t="shared" si="4"/>
        <v>143332.92499999999</v>
      </c>
      <c r="P28" s="289"/>
      <c r="Q28" s="290" t="s">
        <v>231</v>
      </c>
      <c r="R28" s="332">
        <f t="shared" si="5"/>
        <v>32825.869999999995</v>
      </c>
      <c r="S28" s="332">
        <v>5</v>
      </c>
      <c r="T28" s="340">
        <f t="shared" si="6"/>
        <v>164129.34999999998</v>
      </c>
    </row>
    <row r="29" spans="1:20" x14ac:dyDescent="0.2">
      <c r="A29" s="275"/>
      <c r="B29" s="289"/>
      <c r="C29" s="290" t="s">
        <v>232</v>
      </c>
      <c r="D29" s="281">
        <v>4152.6419999999998</v>
      </c>
      <c r="E29" s="332">
        <v>5</v>
      </c>
      <c r="F29" s="340">
        <f t="shared" si="3"/>
        <v>20763.21</v>
      </c>
      <c r="H29" s="289"/>
      <c r="I29" s="290" t="s">
        <v>232</v>
      </c>
      <c r="J29" s="277">
        <v>29430.940999999999</v>
      </c>
      <c r="K29" s="277">
        <v>2.96</v>
      </c>
      <c r="L29" s="332">
        <f t="shared" si="2"/>
        <v>871.1558536</v>
      </c>
      <c r="M29" s="332">
        <v>5</v>
      </c>
      <c r="N29" s="340">
        <f t="shared" si="4"/>
        <v>147154.70499999999</v>
      </c>
      <c r="P29" s="289"/>
      <c r="Q29" s="290" t="s">
        <v>232</v>
      </c>
      <c r="R29" s="332">
        <f t="shared" si="5"/>
        <v>33583.582999999999</v>
      </c>
      <c r="S29" s="332">
        <v>5</v>
      </c>
      <c r="T29" s="340">
        <f t="shared" si="6"/>
        <v>167917.91499999998</v>
      </c>
    </row>
    <row r="30" spans="1:20" ht="13.5" thickBot="1" x14ac:dyDescent="0.25">
      <c r="A30" s="275"/>
      <c r="B30" s="294"/>
      <c r="C30" s="295" t="s">
        <v>233</v>
      </c>
      <c r="D30" s="296">
        <v>4165.1019999999999</v>
      </c>
      <c r="E30" s="333">
        <v>5</v>
      </c>
      <c r="F30" s="341">
        <f t="shared" si="3"/>
        <v>20825.509999999998</v>
      </c>
      <c r="H30" s="294"/>
      <c r="I30" s="295" t="s">
        <v>233</v>
      </c>
      <c r="J30" s="297">
        <v>30209.062999999998</v>
      </c>
      <c r="K30" s="297">
        <v>3.01</v>
      </c>
      <c r="L30" s="333">
        <f t="shared" si="2"/>
        <v>909.29279629999985</v>
      </c>
      <c r="M30" s="333">
        <v>5</v>
      </c>
      <c r="N30" s="341">
        <f t="shared" si="4"/>
        <v>151045.315</v>
      </c>
      <c r="P30" s="294"/>
      <c r="Q30" s="295" t="s">
        <v>233</v>
      </c>
      <c r="R30" s="333">
        <f t="shared" si="5"/>
        <v>34374.165000000001</v>
      </c>
      <c r="S30" s="333">
        <v>5</v>
      </c>
      <c r="T30" s="341">
        <f t="shared" si="6"/>
        <v>171870.82500000001</v>
      </c>
    </row>
    <row r="31" spans="1:20" x14ac:dyDescent="0.2">
      <c r="A31" s="275"/>
      <c r="B31" s="299"/>
      <c r="C31" s="300"/>
      <c r="D31" s="281"/>
      <c r="E31" s="282"/>
      <c r="F31" s="276"/>
      <c r="H31" s="299"/>
      <c r="I31" s="300"/>
      <c r="J31" s="282"/>
      <c r="K31" s="282"/>
      <c r="L31" s="282"/>
      <c r="M31" s="282"/>
      <c r="N31" s="276"/>
      <c r="P31" s="299"/>
      <c r="Q31" s="300"/>
      <c r="R31" s="281"/>
      <c r="S31" s="282"/>
      <c r="T31" s="276"/>
    </row>
    <row r="32" spans="1:20" ht="13.5" thickBot="1" x14ac:dyDescent="0.25"/>
    <row r="33" spans="1:20" ht="15" x14ac:dyDescent="0.2">
      <c r="A33" s="275"/>
      <c r="B33" s="796" t="s">
        <v>680</v>
      </c>
      <c r="C33" s="797"/>
      <c r="D33" s="797"/>
      <c r="E33" s="797"/>
      <c r="F33" s="798"/>
      <c r="H33" s="796" t="s">
        <v>680</v>
      </c>
      <c r="I33" s="799"/>
      <c r="J33" s="799"/>
      <c r="K33" s="799"/>
      <c r="L33" s="799"/>
      <c r="M33" s="799"/>
      <c r="N33" s="800"/>
      <c r="P33" s="796" t="s">
        <v>680</v>
      </c>
      <c r="Q33" s="797"/>
      <c r="R33" s="797"/>
      <c r="S33" s="797"/>
      <c r="T33" s="798"/>
    </row>
    <row r="34" spans="1:20" ht="13.5" thickBot="1" x14ac:dyDescent="0.25">
      <c r="A34" s="275"/>
      <c r="B34" s="283" t="s">
        <v>78</v>
      </c>
      <c r="C34" s="284" t="s">
        <v>480</v>
      </c>
      <c r="D34" s="284" t="s">
        <v>377</v>
      </c>
      <c r="E34" s="287" t="s">
        <v>479</v>
      </c>
      <c r="F34" s="285" t="s">
        <v>378</v>
      </c>
      <c r="H34" s="286" t="s">
        <v>308</v>
      </c>
      <c r="I34" s="284" t="s">
        <v>480</v>
      </c>
      <c r="J34" s="284" t="s">
        <v>377</v>
      </c>
      <c r="K34" s="287" t="s">
        <v>82</v>
      </c>
      <c r="L34" s="287" t="s">
        <v>309</v>
      </c>
      <c r="M34" s="287" t="s">
        <v>479</v>
      </c>
      <c r="N34" s="288" t="s">
        <v>378</v>
      </c>
      <c r="P34" s="283" t="s">
        <v>486</v>
      </c>
      <c r="Q34" s="284" t="s">
        <v>480</v>
      </c>
      <c r="R34" s="284" t="s">
        <v>377</v>
      </c>
      <c r="S34" s="287" t="s">
        <v>479</v>
      </c>
      <c r="T34" s="285" t="s">
        <v>378</v>
      </c>
    </row>
    <row r="35" spans="1:20" x14ac:dyDescent="0.2">
      <c r="A35" s="275"/>
      <c r="B35" s="301" t="s">
        <v>105</v>
      </c>
      <c r="C35" s="302" t="s">
        <v>331</v>
      </c>
      <c r="D35" s="291">
        <v>41.115000000000002</v>
      </c>
      <c r="E35" s="331">
        <v>4</v>
      </c>
      <c r="F35" s="339">
        <f>D35*E35</f>
        <v>164.46</v>
      </c>
      <c r="H35" s="301" t="s">
        <v>105</v>
      </c>
      <c r="I35" s="302" t="s">
        <v>331</v>
      </c>
      <c r="J35" s="292">
        <v>313.44900000000001</v>
      </c>
      <c r="K35" s="292">
        <v>5</v>
      </c>
      <c r="L35" s="331">
        <f t="shared" ref="L35:L45" si="7">(K35*J35)/100</f>
        <v>15.672450000000001</v>
      </c>
      <c r="M35" s="331">
        <v>4</v>
      </c>
      <c r="N35" s="339">
        <f>J35*M35</f>
        <v>1253.796</v>
      </c>
      <c r="P35" s="301" t="s">
        <v>105</v>
      </c>
      <c r="Q35" s="302" t="s">
        <v>331</v>
      </c>
      <c r="R35" s="331">
        <f>D35+J35</f>
        <v>354.56400000000002</v>
      </c>
      <c r="S35" s="331">
        <v>4</v>
      </c>
      <c r="T35" s="339">
        <f>R35*S35</f>
        <v>1418.2560000000001</v>
      </c>
    </row>
    <row r="36" spans="1:20" x14ac:dyDescent="0.2">
      <c r="A36" s="275"/>
      <c r="B36" s="289"/>
      <c r="C36" s="290" t="s">
        <v>222</v>
      </c>
      <c r="D36" s="281">
        <v>40.091000000000001</v>
      </c>
      <c r="E36" s="332">
        <v>5</v>
      </c>
      <c r="F36" s="340">
        <f t="shared" ref="F36:F45" si="8">D36*E36</f>
        <v>200.45500000000001</v>
      </c>
      <c r="H36" s="289"/>
      <c r="I36" s="290" t="s">
        <v>222</v>
      </c>
      <c r="J36" s="277">
        <v>364.065</v>
      </c>
      <c r="K36" s="277">
        <v>3.31</v>
      </c>
      <c r="L36" s="332">
        <f t="shared" si="7"/>
        <v>12.050551499999999</v>
      </c>
      <c r="M36" s="332">
        <v>5</v>
      </c>
      <c r="N36" s="340">
        <f t="shared" ref="N36:N45" si="9">J36*M36</f>
        <v>1820.325</v>
      </c>
      <c r="P36" s="289"/>
      <c r="Q36" s="290" t="s">
        <v>222</v>
      </c>
      <c r="R36" s="332">
        <f t="shared" ref="R36:R45" si="10">D36+J36</f>
        <v>404.15600000000001</v>
      </c>
      <c r="S36" s="332">
        <v>5</v>
      </c>
      <c r="T36" s="340">
        <f t="shared" ref="T36:T45" si="11">R36*S36</f>
        <v>2020.78</v>
      </c>
    </row>
    <row r="37" spans="1:20" x14ac:dyDescent="0.2">
      <c r="A37" s="275"/>
      <c r="B37" s="289"/>
      <c r="C37" s="290" t="s">
        <v>225</v>
      </c>
      <c r="D37" s="281">
        <v>38.503999999999998</v>
      </c>
      <c r="E37" s="332">
        <v>5</v>
      </c>
      <c r="F37" s="340">
        <f t="shared" si="8"/>
        <v>192.51999999999998</v>
      </c>
      <c r="H37" s="289"/>
      <c r="I37" s="290" t="s">
        <v>225</v>
      </c>
      <c r="J37" s="277">
        <v>396.83800000000002</v>
      </c>
      <c r="K37" s="277">
        <v>2.93</v>
      </c>
      <c r="L37" s="332">
        <f t="shared" si="7"/>
        <v>11.627353400000002</v>
      </c>
      <c r="M37" s="332">
        <v>5</v>
      </c>
      <c r="N37" s="340">
        <f t="shared" si="9"/>
        <v>1984.19</v>
      </c>
      <c r="P37" s="289"/>
      <c r="Q37" s="290" t="s">
        <v>225</v>
      </c>
      <c r="R37" s="332">
        <f t="shared" si="10"/>
        <v>435.34200000000004</v>
      </c>
      <c r="S37" s="332">
        <v>5</v>
      </c>
      <c r="T37" s="340">
        <f t="shared" si="11"/>
        <v>2176.71</v>
      </c>
    </row>
    <row r="38" spans="1:20" x14ac:dyDescent="0.2">
      <c r="A38" s="275"/>
      <c r="B38" s="289"/>
      <c r="C38" s="290" t="s">
        <v>226</v>
      </c>
      <c r="D38" s="281">
        <v>37.524999999999999</v>
      </c>
      <c r="E38" s="332">
        <v>5</v>
      </c>
      <c r="F38" s="340">
        <f t="shared" si="8"/>
        <v>187.625</v>
      </c>
      <c r="H38" s="289"/>
      <c r="I38" s="290" t="s">
        <v>226</v>
      </c>
      <c r="J38" s="277">
        <v>406.303</v>
      </c>
      <c r="K38" s="277">
        <v>2.92</v>
      </c>
      <c r="L38" s="332">
        <f t="shared" si="7"/>
        <v>11.864047599999999</v>
      </c>
      <c r="M38" s="332">
        <v>5</v>
      </c>
      <c r="N38" s="340">
        <f t="shared" si="9"/>
        <v>2031.5149999999999</v>
      </c>
      <c r="P38" s="289"/>
      <c r="Q38" s="290" t="s">
        <v>226</v>
      </c>
      <c r="R38" s="332">
        <f t="shared" si="10"/>
        <v>443.82799999999997</v>
      </c>
      <c r="S38" s="332">
        <v>5</v>
      </c>
      <c r="T38" s="340">
        <f t="shared" si="11"/>
        <v>2219.14</v>
      </c>
    </row>
    <row r="39" spans="1:20" x14ac:dyDescent="0.2">
      <c r="A39" s="275"/>
      <c r="B39" s="289"/>
      <c r="C39" s="290" t="s">
        <v>227</v>
      </c>
      <c r="D39" s="281">
        <v>37.101999999999997</v>
      </c>
      <c r="E39" s="332">
        <v>5</v>
      </c>
      <c r="F39" s="340">
        <f t="shared" si="8"/>
        <v>185.51</v>
      </c>
      <c r="H39" s="289"/>
      <c r="I39" s="290" t="s">
        <v>227</v>
      </c>
      <c r="J39" s="277">
        <v>400.36700000000002</v>
      </c>
      <c r="K39" s="277">
        <v>3.1</v>
      </c>
      <c r="L39" s="332">
        <f t="shared" si="7"/>
        <v>12.411377</v>
      </c>
      <c r="M39" s="332">
        <v>5</v>
      </c>
      <c r="N39" s="340">
        <f t="shared" si="9"/>
        <v>2001.835</v>
      </c>
      <c r="P39" s="289"/>
      <c r="Q39" s="290" t="s">
        <v>227</v>
      </c>
      <c r="R39" s="332">
        <f t="shared" si="10"/>
        <v>437.46899999999999</v>
      </c>
      <c r="S39" s="332">
        <v>5</v>
      </c>
      <c r="T39" s="340">
        <f t="shared" si="11"/>
        <v>2187.3449999999998</v>
      </c>
    </row>
    <row r="40" spans="1:20" x14ac:dyDescent="0.2">
      <c r="A40" s="275"/>
      <c r="B40" s="289"/>
      <c r="C40" s="290" t="s">
        <v>228</v>
      </c>
      <c r="D40" s="281">
        <v>35.459000000000003</v>
      </c>
      <c r="E40" s="332">
        <v>5</v>
      </c>
      <c r="F40" s="340">
        <f t="shared" si="8"/>
        <v>177.29500000000002</v>
      </c>
      <c r="H40" s="289"/>
      <c r="I40" s="290" t="s">
        <v>228</v>
      </c>
      <c r="J40" s="277">
        <v>387.89499999999998</v>
      </c>
      <c r="K40" s="277">
        <v>3.3</v>
      </c>
      <c r="L40" s="332">
        <f t="shared" si="7"/>
        <v>12.800534999999998</v>
      </c>
      <c r="M40" s="332">
        <v>5</v>
      </c>
      <c r="N40" s="340">
        <f t="shared" si="9"/>
        <v>1939.4749999999999</v>
      </c>
      <c r="P40" s="289"/>
      <c r="Q40" s="290" t="s">
        <v>228</v>
      </c>
      <c r="R40" s="332">
        <f t="shared" si="10"/>
        <v>423.35399999999998</v>
      </c>
      <c r="S40" s="332">
        <v>5</v>
      </c>
      <c r="T40" s="340">
        <f t="shared" si="11"/>
        <v>2116.77</v>
      </c>
    </row>
    <row r="41" spans="1:20" x14ac:dyDescent="0.2">
      <c r="A41" s="275"/>
      <c r="B41" s="289"/>
      <c r="C41" s="290" t="s">
        <v>332</v>
      </c>
      <c r="D41" s="281">
        <v>35.738</v>
      </c>
      <c r="E41" s="332">
        <v>5</v>
      </c>
      <c r="F41" s="340">
        <f t="shared" si="8"/>
        <v>178.69</v>
      </c>
      <c r="H41" s="289"/>
      <c r="I41" s="290" t="s">
        <v>332</v>
      </c>
      <c r="J41" s="277">
        <v>363.16500000000002</v>
      </c>
      <c r="K41" s="277">
        <v>3.51</v>
      </c>
      <c r="L41" s="332">
        <f t="shared" si="7"/>
        <v>12.7470915</v>
      </c>
      <c r="M41" s="332">
        <v>5</v>
      </c>
      <c r="N41" s="340">
        <f t="shared" si="9"/>
        <v>1815.825</v>
      </c>
      <c r="P41" s="289"/>
      <c r="Q41" s="290" t="s">
        <v>332</v>
      </c>
      <c r="R41" s="332">
        <f t="shared" si="10"/>
        <v>398.90300000000002</v>
      </c>
      <c r="S41" s="332">
        <v>5</v>
      </c>
      <c r="T41" s="340">
        <f t="shared" si="11"/>
        <v>1994.5150000000001</v>
      </c>
    </row>
    <row r="42" spans="1:20" x14ac:dyDescent="0.2">
      <c r="A42" s="275"/>
      <c r="B42" s="289"/>
      <c r="C42" s="290" t="s">
        <v>333</v>
      </c>
      <c r="D42" s="281">
        <v>35.576000000000001</v>
      </c>
      <c r="E42" s="332">
        <v>5</v>
      </c>
      <c r="F42" s="340">
        <f t="shared" si="8"/>
        <v>177.88</v>
      </c>
      <c r="H42" s="289"/>
      <c r="I42" s="290" t="s">
        <v>333</v>
      </c>
      <c r="J42" s="277">
        <v>336.78199999999998</v>
      </c>
      <c r="K42" s="277">
        <v>3.66</v>
      </c>
      <c r="L42" s="332">
        <f t="shared" si="7"/>
        <v>12.326221199999999</v>
      </c>
      <c r="M42" s="332">
        <v>5</v>
      </c>
      <c r="N42" s="340">
        <f t="shared" si="9"/>
        <v>1683.9099999999999</v>
      </c>
      <c r="P42" s="289"/>
      <c r="Q42" s="290" t="s">
        <v>333</v>
      </c>
      <c r="R42" s="332">
        <f t="shared" si="10"/>
        <v>372.358</v>
      </c>
      <c r="S42" s="332">
        <v>5</v>
      </c>
      <c r="T42" s="340">
        <f t="shared" si="11"/>
        <v>1861.79</v>
      </c>
    </row>
    <row r="43" spans="1:20" x14ac:dyDescent="0.2">
      <c r="A43" s="275"/>
      <c r="B43" s="289"/>
      <c r="C43" s="290" t="s">
        <v>231</v>
      </c>
      <c r="D43" s="281">
        <v>35.781999999999996</v>
      </c>
      <c r="E43" s="332">
        <v>5</v>
      </c>
      <c r="F43" s="340">
        <f t="shared" si="8"/>
        <v>178.90999999999997</v>
      </c>
      <c r="H43" s="289"/>
      <c r="I43" s="290" t="s">
        <v>231</v>
      </c>
      <c r="J43" s="277">
        <v>310.98</v>
      </c>
      <c r="K43" s="277">
        <v>3.71</v>
      </c>
      <c r="L43" s="332">
        <f t="shared" si="7"/>
        <v>11.537358000000001</v>
      </c>
      <c r="M43" s="332">
        <v>5</v>
      </c>
      <c r="N43" s="340">
        <f t="shared" si="9"/>
        <v>1554.9</v>
      </c>
      <c r="P43" s="289"/>
      <c r="Q43" s="290" t="s">
        <v>231</v>
      </c>
      <c r="R43" s="332">
        <f t="shared" si="10"/>
        <v>346.762</v>
      </c>
      <c r="S43" s="332">
        <v>5</v>
      </c>
      <c r="T43" s="340">
        <f t="shared" si="11"/>
        <v>1733.81</v>
      </c>
    </row>
    <row r="44" spans="1:20" x14ac:dyDescent="0.2">
      <c r="A44" s="275"/>
      <c r="B44" s="289"/>
      <c r="C44" s="290" t="s">
        <v>232</v>
      </c>
      <c r="D44" s="281">
        <v>35.777000000000001</v>
      </c>
      <c r="E44" s="332">
        <v>5</v>
      </c>
      <c r="F44" s="340">
        <f t="shared" si="8"/>
        <v>178.88499999999999</v>
      </c>
      <c r="H44" s="289"/>
      <c r="I44" s="290" t="s">
        <v>232</v>
      </c>
      <c r="J44" s="277">
        <v>279.08999999999997</v>
      </c>
      <c r="K44" s="277">
        <v>3.7</v>
      </c>
      <c r="L44" s="332">
        <f t="shared" si="7"/>
        <v>10.32633</v>
      </c>
      <c r="M44" s="332">
        <v>5</v>
      </c>
      <c r="N44" s="340">
        <f t="shared" si="9"/>
        <v>1395.4499999999998</v>
      </c>
      <c r="P44" s="289"/>
      <c r="Q44" s="290" t="s">
        <v>232</v>
      </c>
      <c r="R44" s="332">
        <f t="shared" si="10"/>
        <v>314.86699999999996</v>
      </c>
      <c r="S44" s="332">
        <v>5</v>
      </c>
      <c r="T44" s="340">
        <f t="shared" si="11"/>
        <v>1574.3349999999998</v>
      </c>
    </row>
    <row r="45" spans="1:20" ht="13.5" thickBot="1" x14ac:dyDescent="0.25">
      <c r="A45" s="275"/>
      <c r="B45" s="294"/>
      <c r="C45" s="295" t="s">
        <v>233</v>
      </c>
      <c r="D45" s="296">
        <v>36.137</v>
      </c>
      <c r="E45" s="333">
        <v>5</v>
      </c>
      <c r="F45" s="341">
        <f t="shared" si="8"/>
        <v>180.685</v>
      </c>
      <c r="H45" s="294"/>
      <c r="I45" s="295" t="s">
        <v>233</v>
      </c>
      <c r="J45" s="297">
        <v>257.79000000000002</v>
      </c>
      <c r="K45" s="297">
        <v>3.71</v>
      </c>
      <c r="L45" s="333">
        <f t="shared" si="7"/>
        <v>9.5640090000000004</v>
      </c>
      <c r="M45" s="333">
        <v>5</v>
      </c>
      <c r="N45" s="341">
        <f t="shared" si="9"/>
        <v>1288.95</v>
      </c>
      <c r="P45" s="294"/>
      <c r="Q45" s="295" t="s">
        <v>233</v>
      </c>
      <c r="R45" s="333">
        <f t="shared" si="10"/>
        <v>293.92700000000002</v>
      </c>
      <c r="S45" s="333">
        <v>5</v>
      </c>
      <c r="T45" s="341">
        <f t="shared" si="11"/>
        <v>1469.6350000000002</v>
      </c>
    </row>
    <row r="47" spans="1:20" ht="13.5" thickBot="1" x14ac:dyDescent="0.25"/>
    <row r="48" spans="1:20" ht="15" x14ac:dyDescent="0.2">
      <c r="A48" s="275"/>
      <c r="B48" s="796" t="s">
        <v>681</v>
      </c>
      <c r="C48" s="797"/>
      <c r="D48" s="797"/>
      <c r="E48" s="797"/>
      <c r="F48" s="798"/>
      <c r="H48" s="796" t="s">
        <v>681</v>
      </c>
      <c r="I48" s="799"/>
      <c r="J48" s="799"/>
      <c r="K48" s="799"/>
      <c r="L48" s="799"/>
      <c r="M48" s="799"/>
      <c r="N48" s="800"/>
      <c r="P48" s="796" t="s">
        <v>681</v>
      </c>
      <c r="Q48" s="797"/>
      <c r="R48" s="797"/>
      <c r="S48" s="797"/>
      <c r="T48" s="798"/>
    </row>
    <row r="49" spans="1:20" ht="13.5" thickBot="1" x14ac:dyDescent="0.25">
      <c r="A49" s="275"/>
      <c r="B49" s="283" t="s">
        <v>78</v>
      </c>
      <c r="C49" s="284" t="s">
        <v>480</v>
      </c>
      <c r="D49" s="284" t="s">
        <v>377</v>
      </c>
      <c r="E49" s="287" t="s">
        <v>479</v>
      </c>
      <c r="F49" s="285" t="s">
        <v>378</v>
      </c>
      <c r="H49" s="286" t="s">
        <v>308</v>
      </c>
      <c r="I49" s="284" t="s">
        <v>480</v>
      </c>
      <c r="J49" s="284" t="s">
        <v>377</v>
      </c>
      <c r="K49" s="287" t="s">
        <v>82</v>
      </c>
      <c r="L49" s="287" t="s">
        <v>309</v>
      </c>
      <c r="M49" s="287" t="s">
        <v>479</v>
      </c>
      <c r="N49" s="288" t="s">
        <v>378</v>
      </c>
      <c r="P49" s="283" t="s">
        <v>486</v>
      </c>
      <c r="Q49" s="284" t="s">
        <v>480</v>
      </c>
      <c r="R49" s="284" t="s">
        <v>377</v>
      </c>
      <c r="S49" s="287" t="s">
        <v>479</v>
      </c>
      <c r="T49" s="285" t="s">
        <v>378</v>
      </c>
    </row>
    <row r="50" spans="1:20" x14ac:dyDescent="0.2">
      <c r="A50" s="275"/>
      <c r="B50" s="301" t="s">
        <v>105</v>
      </c>
      <c r="C50" s="302" t="s">
        <v>331</v>
      </c>
      <c r="D50" s="291">
        <v>7.4480000000000004</v>
      </c>
      <c r="E50" s="331">
        <v>4</v>
      </c>
      <c r="F50" s="339">
        <f>D50*E50</f>
        <v>29.792000000000002</v>
      </c>
      <c r="H50" s="301" t="s">
        <v>105</v>
      </c>
      <c r="I50" s="302" t="s">
        <v>331</v>
      </c>
      <c r="J50" s="292">
        <v>235.62200000000001</v>
      </c>
      <c r="K50" s="292">
        <v>14.74</v>
      </c>
      <c r="L50" s="331">
        <f t="shared" ref="L50:L60" si="12">(K50*J50)/100</f>
        <v>34.730682800000004</v>
      </c>
      <c r="M50" s="331">
        <v>4</v>
      </c>
      <c r="N50" s="339">
        <f>J50*M50</f>
        <v>942.48800000000006</v>
      </c>
      <c r="P50" s="301" t="s">
        <v>105</v>
      </c>
      <c r="Q50" s="302" t="s">
        <v>331</v>
      </c>
      <c r="R50" s="331">
        <f>D50+J50</f>
        <v>243.07000000000002</v>
      </c>
      <c r="S50" s="331">
        <v>4</v>
      </c>
      <c r="T50" s="339">
        <f>R50*S50</f>
        <v>972.28000000000009</v>
      </c>
    </row>
    <row r="51" spans="1:20" x14ac:dyDescent="0.2">
      <c r="A51" s="275"/>
      <c r="B51" s="289"/>
      <c r="C51" s="290" t="s">
        <v>222</v>
      </c>
      <c r="D51" s="281">
        <v>4.7160000000000002</v>
      </c>
      <c r="E51" s="332">
        <v>5</v>
      </c>
      <c r="F51" s="340">
        <f t="shared" ref="F51:F60" si="13">D51*E51</f>
        <v>23.580000000000002</v>
      </c>
      <c r="H51" s="289"/>
      <c r="I51" s="290" t="s">
        <v>222</v>
      </c>
      <c r="J51" s="277">
        <v>207.261</v>
      </c>
      <c r="K51" s="277">
        <v>14.37</v>
      </c>
      <c r="L51" s="332">
        <f t="shared" si="12"/>
        <v>29.783405699999999</v>
      </c>
      <c r="M51" s="332">
        <v>5</v>
      </c>
      <c r="N51" s="340">
        <f t="shared" ref="N51:N60" si="14">J51*M51</f>
        <v>1036.3050000000001</v>
      </c>
      <c r="P51" s="289"/>
      <c r="Q51" s="290" t="s">
        <v>222</v>
      </c>
      <c r="R51" s="332">
        <f t="shared" ref="R51:R60" si="15">D51+J51</f>
        <v>211.977</v>
      </c>
      <c r="S51" s="332">
        <v>5</v>
      </c>
      <c r="T51" s="340">
        <f t="shared" ref="T51:T60" si="16">R51*S51</f>
        <v>1059.885</v>
      </c>
    </row>
    <row r="52" spans="1:20" x14ac:dyDescent="0.2">
      <c r="A52" s="275"/>
      <c r="B52" s="289"/>
      <c r="C52" s="290" t="s">
        <v>225</v>
      </c>
      <c r="D52" s="281">
        <v>8.7769999999999992</v>
      </c>
      <c r="E52" s="332">
        <v>5</v>
      </c>
      <c r="F52" s="340">
        <f t="shared" si="13"/>
        <v>43.884999999999998</v>
      </c>
      <c r="H52" s="289"/>
      <c r="I52" s="290" t="s">
        <v>225</v>
      </c>
      <c r="J52" s="277">
        <v>102.551</v>
      </c>
      <c r="K52" s="277">
        <v>16.04</v>
      </c>
      <c r="L52" s="332">
        <f t="shared" si="12"/>
        <v>16.449180399999999</v>
      </c>
      <c r="M52" s="332">
        <v>5</v>
      </c>
      <c r="N52" s="340">
        <f t="shared" si="14"/>
        <v>512.755</v>
      </c>
      <c r="P52" s="289"/>
      <c r="Q52" s="290" t="s">
        <v>225</v>
      </c>
      <c r="R52" s="332">
        <f t="shared" si="15"/>
        <v>111.328</v>
      </c>
      <c r="S52" s="332">
        <v>5</v>
      </c>
      <c r="T52" s="340">
        <f t="shared" si="16"/>
        <v>556.64</v>
      </c>
    </row>
    <row r="53" spans="1:20" x14ac:dyDescent="0.2">
      <c r="A53" s="275"/>
      <c r="B53" s="289"/>
      <c r="C53" s="290" t="s">
        <v>226</v>
      </c>
      <c r="D53" s="281">
        <v>15.696</v>
      </c>
      <c r="E53" s="332">
        <v>5</v>
      </c>
      <c r="F53" s="340">
        <f t="shared" si="13"/>
        <v>78.48</v>
      </c>
      <c r="H53" s="289"/>
      <c r="I53" s="290" t="s">
        <v>226</v>
      </c>
      <c r="J53" s="277">
        <v>69.957999999999998</v>
      </c>
      <c r="K53" s="277">
        <v>14.4</v>
      </c>
      <c r="L53" s="332">
        <f t="shared" si="12"/>
        <v>10.073952</v>
      </c>
      <c r="M53" s="332">
        <v>5</v>
      </c>
      <c r="N53" s="340">
        <f t="shared" si="14"/>
        <v>349.78999999999996</v>
      </c>
      <c r="P53" s="289"/>
      <c r="Q53" s="290" t="s">
        <v>226</v>
      </c>
      <c r="R53" s="332">
        <f t="shared" si="15"/>
        <v>85.653999999999996</v>
      </c>
      <c r="S53" s="332">
        <v>5</v>
      </c>
      <c r="T53" s="340">
        <f t="shared" si="16"/>
        <v>428.27</v>
      </c>
    </row>
    <row r="54" spans="1:20" x14ac:dyDescent="0.2">
      <c r="A54" s="275"/>
      <c r="B54" s="289"/>
      <c r="C54" s="290" t="s">
        <v>227</v>
      </c>
      <c r="D54" s="281">
        <v>17.774999999999999</v>
      </c>
      <c r="E54" s="332">
        <v>5</v>
      </c>
      <c r="F54" s="340">
        <f t="shared" si="13"/>
        <v>88.875</v>
      </c>
      <c r="H54" s="289"/>
      <c r="I54" s="290" t="s">
        <v>227</v>
      </c>
      <c r="J54" s="277">
        <v>88.838999999999999</v>
      </c>
      <c r="K54" s="277">
        <v>19.899999999999999</v>
      </c>
      <c r="L54" s="332">
        <f t="shared" si="12"/>
        <v>17.678961000000001</v>
      </c>
      <c r="M54" s="332">
        <v>5</v>
      </c>
      <c r="N54" s="340">
        <f t="shared" si="14"/>
        <v>444.19499999999999</v>
      </c>
      <c r="P54" s="289"/>
      <c r="Q54" s="290" t="s">
        <v>227</v>
      </c>
      <c r="R54" s="332">
        <f t="shared" si="15"/>
        <v>106.614</v>
      </c>
      <c r="S54" s="332">
        <v>5</v>
      </c>
      <c r="T54" s="340">
        <f t="shared" si="16"/>
        <v>533.07000000000005</v>
      </c>
    </row>
    <row r="55" spans="1:20" x14ac:dyDescent="0.2">
      <c r="A55" s="275"/>
      <c r="B55" s="289"/>
      <c r="C55" s="290" t="s">
        <v>228</v>
      </c>
      <c r="D55" s="281">
        <v>46.031999999999996</v>
      </c>
      <c r="E55" s="332">
        <v>5</v>
      </c>
      <c r="F55" s="340">
        <f t="shared" si="13"/>
        <v>230.15999999999997</v>
      </c>
      <c r="H55" s="289"/>
      <c r="I55" s="290" t="s">
        <v>228</v>
      </c>
      <c r="J55" s="277">
        <v>91.116</v>
      </c>
      <c r="K55" s="277">
        <v>17.39</v>
      </c>
      <c r="L55" s="332">
        <f t="shared" si="12"/>
        <v>15.845072400000001</v>
      </c>
      <c r="M55" s="332">
        <v>5</v>
      </c>
      <c r="N55" s="340">
        <f t="shared" si="14"/>
        <v>455.58</v>
      </c>
      <c r="P55" s="289"/>
      <c r="Q55" s="290" t="s">
        <v>228</v>
      </c>
      <c r="R55" s="332">
        <f t="shared" si="15"/>
        <v>137.148</v>
      </c>
      <c r="S55" s="332">
        <v>5</v>
      </c>
      <c r="T55" s="340">
        <f t="shared" si="16"/>
        <v>685.74</v>
      </c>
    </row>
    <row r="56" spans="1:20" x14ac:dyDescent="0.2">
      <c r="A56" s="275"/>
      <c r="B56" s="289"/>
      <c r="C56" s="290" t="s">
        <v>332</v>
      </c>
      <c r="D56" s="281">
        <v>43.795000000000002</v>
      </c>
      <c r="E56" s="332">
        <v>5</v>
      </c>
      <c r="F56" s="340">
        <f t="shared" si="13"/>
        <v>218.97500000000002</v>
      </c>
      <c r="H56" s="289"/>
      <c r="I56" s="290" t="s">
        <v>332</v>
      </c>
      <c r="J56" s="277">
        <v>117.491</v>
      </c>
      <c r="K56" s="277">
        <v>14.35</v>
      </c>
      <c r="L56" s="332">
        <f t="shared" si="12"/>
        <v>16.859958500000001</v>
      </c>
      <c r="M56" s="332">
        <v>5</v>
      </c>
      <c r="N56" s="340">
        <f t="shared" si="14"/>
        <v>587.45500000000004</v>
      </c>
      <c r="P56" s="289"/>
      <c r="Q56" s="290" t="s">
        <v>332</v>
      </c>
      <c r="R56" s="332">
        <f t="shared" si="15"/>
        <v>161.286</v>
      </c>
      <c r="S56" s="332">
        <v>5</v>
      </c>
      <c r="T56" s="340">
        <f t="shared" si="16"/>
        <v>806.43000000000006</v>
      </c>
    </row>
    <row r="57" spans="1:20" x14ac:dyDescent="0.2">
      <c r="A57" s="275"/>
      <c r="B57" s="289"/>
      <c r="C57" s="290" t="s">
        <v>333</v>
      </c>
      <c r="D57" s="281">
        <v>33.500999999999998</v>
      </c>
      <c r="E57" s="332">
        <v>5</v>
      </c>
      <c r="F57" s="340">
        <f t="shared" si="13"/>
        <v>167.505</v>
      </c>
      <c r="H57" s="289"/>
      <c r="I57" s="290" t="s">
        <v>333</v>
      </c>
      <c r="J57" s="277">
        <v>88.691000000000003</v>
      </c>
      <c r="K57" s="277">
        <v>14.21</v>
      </c>
      <c r="L57" s="332">
        <f t="shared" si="12"/>
        <v>12.602991100000002</v>
      </c>
      <c r="M57" s="332">
        <v>5</v>
      </c>
      <c r="N57" s="340">
        <f t="shared" si="14"/>
        <v>443.45500000000004</v>
      </c>
      <c r="P57" s="289"/>
      <c r="Q57" s="290" t="s">
        <v>333</v>
      </c>
      <c r="R57" s="332">
        <f t="shared" si="15"/>
        <v>122.19200000000001</v>
      </c>
      <c r="S57" s="332">
        <v>5</v>
      </c>
      <c r="T57" s="340">
        <f t="shared" si="16"/>
        <v>610.96</v>
      </c>
    </row>
    <row r="58" spans="1:20" x14ac:dyDescent="0.2">
      <c r="A58" s="275"/>
      <c r="B58" s="289"/>
      <c r="C58" s="290" t="s">
        <v>231</v>
      </c>
      <c r="D58" s="281">
        <v>27.170999999999999</v>
      </c>
      <c r="E58" s="332">
        <v>5</v>
      </c>
      <c r="F58" s="340">
        <f t="shared" si="13"/>
        <v>135.85499999999999</v>
      </c>
      <c r="H58" s="289"/>
      <c r="I58" s="290" t="s">
        <v>231</v>
      </c>
      <c r="J58" s="277">
        <v>118.07899999999999</v>
      </c>
      <c r="K58" s="277">
        <v>13.92</v>
      </c>
      <c r="L58" s="332">
        <f t="shared" si="12"/>
        <v>16.4365968</v>
      </c>
      <c r="M58" s="332">
        <v>5</v>
      </c>
      <c r="N58" s="340">
        <f t="shared" si="14"/>
        <v>590.39499999999998</v>
      </c>
      <c r="P58" s="289"/>
      <c r="Q58" s="290" t="s">
        <v>231</v>
      </c>
      <c r="R58" s="332">
        <f t="shared" si="15"/>
        <v>145.25</v>
      </c>
      <c r="S58" s="332">
        <v>5</v>
      </c>
      <c r="T58" s="340">
        <f t="shared" si="16"/>
        <v>726.25</v>
      </c>
    </row>
    <row r="59" spans="1:20" x14ac:dyDescent="0.2">
      <c r="A59" s="275"/>
      <c r="B59" s="289"/>
      <c r="C59" s="290" t="s">
        <v>232</v>
      </c>
      <c r="D59" s="281">
        <v>43.365000000000002</v>
      </c>
      <c r="E59" s="332">
        <v>5</v>
      </c>
      <c r="F59" s="340">
        <f t="shared" si="13"/>
        <v>216.82500000000002</v>
      </c>
      <c r="H59" s="289"/>
      <c r="I59" s="290" t="s">
        <v>232</v>
      </c>
      <c r="J59" s="277">
        <v>129.68100000000001</v>
      </c>
      <c r="K59" s="277">
        <v>16.43</v>
      </c>
      <c r="L59" s="332">
        <f t="shared" si="12"/>
        <v>21.306588300000001</v>
      </c>
      <c r="M59" s="332">
        <v>5</v>
      </c>
      <c r="N59" s="340">
        <f t="shared" si="14"/>
        <v>648.40500000000009</v>
      </c>
      <c r="P59" s="289"/>
      <c r="Q59" s="290" t="s">
        <v>232</v>
      </c>
      <c r="R59" s="332">
        <f t="shared" si="15"/>
        <v>173.04600000000002</v>
      </c>
      <c r="S59" s="332">
        <v>5</v>
      </c>
      <c r="T59" s="340">
        <f t="shared" si="16"/>
        <v>865.23000000000013</v>
      </c>
    </row>
    <row r="60" spans="1:20" ht="13.5" thickBot="1" x14ac:dyDescent="0.25">
      <c r="A60" s="275"/>
      <c r="B60" s="294"/>
      <c r="C60" s="295" t="s">
        <v>233</v>
      </c>
      <c r="D60" s="296">
        <v>30.393999999999998</v>
      </c>
      <c r="E60" s="333">
        <v>5</v>
      </c>
      <c r="F60" s="341">
        <f t="shared" si="13"/>
        <v>151.97</v>
      </c>
      <c r="H60" s="294"/>
      <c r="I60" s="295" t="s">
        <v>233</v>
      </c>
      <c r="J60" s="297">
        <v>97.948999999999998</v>
      </c>
      <c r="K60" s="297">
        <v>11.88</v>
      </c>
      <c r="L60" s="333">
        <f t="shared" si="12"/>
        <v>11.636341200000002</v>
      </c>
      <c r="M60" s="333">
        <v>5</v>
      </c>
      <c r="N60" s="341">
        <f t="shared" si="14"/>
        <v>489.745</v>
      </c>
      <c r="P60" s="294"/>
      <c r="Q60" s="295" t="s">
        <v>233</v>
      </c>
      <c r="R60" s="333">
        <f t="shared" si="15"/>
        <v>128.34299999999999</v>
      </c>
      <c r="S60" s="333">
        <v>5</v>
      </c>
      <c r="T60" s="341">
        <f t="shared" si="16"/>
        <v>641.71499999999992</v>
      </c>
    </row>
    <row r="61" spans="1:20" x14ac:dyDescent="0.2">
      <c r="A61" s="275"/>
      <c r="B61" s="299"/>
      <c r="C61" s="300"/>
      <c r="D61" s="281"/>
      <c r="E61" s="282"/>
      <c r="F61" s="276"/>
      <c r="H61" s="299"/>
      <c r="I61" s="300"/>
      <c r="J61" s="282"/>
      <c r="K61" s="282"/>
      <c r="L61" s="282"/>
      <c r="M61" s="282"/>
      <c r="N61" s="276"/>
      <c r="P61" s="299"/>
      <c r="Q61" s="300"/>
      <c r="R61" s="281"/>
      <c r="S61" s="282"/>
      <c r="T61" s="276"/>
    </row>
    <row r="62" spans="1:20" x14ac:dyDescent="0.2">
      <c r="A62" s="275"/>
    </row>
    <row r="63" spans="1:20" x14ac:dyDescent="0.2">
      <c r="B63" s="787" t="s">
        <v>744</v>
      </c>
      <c r="C63" s="722" t="s">
        <v>331</v>
      </c>
      <c r="D63" s="722" t="s">
        <v>222</v>
      </c>
      <c r="E63" s="722" t="s">
        <v>225</v>
      </c>
      <c r="F63" s="722" t="s">
        <v>226</v>
      </c>
      <c r="G63" s="722" t="s">
        <v>227</v>
      </c>
      <c r="H63" s="722" t="s">
        <v>228</v>
      </c>
      <c r="I63" s="722" t="s">
        <v>332</v>
      </c>
      <c r="J63" s="722" t="s">
        <v>333</v>
      </c>
      <c r="K63" s="722" t="s">
        <v>231</v>
      </c>
      <c r="L63" s="722" t="s">
        <v>232</v>
      </c>
      <c r="M63" s="744" t="s">
        <v>233</v>
      </c>
    </row>
    <row r="64" spans="1:20" x14ac:dyDescent="0.2">
      <c r="B64" s="788"/>
      <c r="C64" s="721" t="s">
        <v>78</v>
      </c>
      <c r="D64" s="721" t="s">
        <v>78</v>
      </c>
      <c r="E64" s="721" t="s">
        <v>78</v>
      </c>
      <c r="F64" s="721" t="s">
        <v>78</v>
      </c>
      <c r="G64" s="721" t="s">
        <v>78</v>
      </c>
      <c r="H64" s="721" t="s">
        <v>78</v>
      </c>
      <c r="I64" s="721" t="s">
        <v>78</v>
      </c>
      <c r="J64" s="721" t="s">
        <v>78</v>
      </c>
      <c r="K64" s="721" t="s">
        <v>78</v>
      </c>
      <c r="L64" s="721" t="s">
        <v>78</v>
      </c>
      <c r="M64" s="745" t="s">
        <v>78</v>
      </c>
    </row>
    <row r="65" spans="2:24" ht="41.25" thickBot="1" x14ac:dyDescent="0.25">
      <c r="B65" s="789"/>
      <c r="C65" s="724" t="s">
        <v>325</v>
      </c>
      <c r="D65" s="724" t="s">
        <v>325</v>
      </c>
      <c r="E65" s="724" t="s">
        <v>325</v>
      </c>
      <c r="F65" s="724" t="s">
        <v>325</v>
      </c>
      <c r="G65" s="724" t="s">
        <v>325</v>
      </c>
      <c r="H65" s="724" t="s">
        <v>325</v>
      </c>
      <c r="I65" s="724" t="s">
        <v>325</v>
      </c>
      <c r="J65" s="724" t="s">
        <v>325</v>
      </c>
      <c r="K65" s="724" t="s">
        <v>325</v>
      </c>
      <c r="L65" s="724" t="s">
        <v>325</v>
      </c>
      <c r="M65" s="746" t="s">
        <v>325</v>
      </c>
    </row>
    <row r="66" spans="2:24" ht="25.5" x14ac:dyDescent="0.2">
      <c r="B66" s="725" t="s">
        <v>105</v>
      </c>
      <c r="C66" s="726">
        <v>7.4480000000000004</v>
      </c>
      <c r="D66" s="726">
        <v>4.7160000000000002</v>
      </c>
      <c r="E66" s="726">
        <v>8.7769999999999992</v>
      </c>
      <c r="F66" s="726">
        <v>15.696</v>
      </c>
      <c r="G66" s="726">
        <v>17.774999999999999</v>
      </c>
      <c r="H66" s="726">
        <v>46.031999999999996</v>
      </c>
      <c r="I66" s="726">
        <v>43.795000000000002</v>
      </c>
      <c r="J66" s="726">
        <v>33.500999999999998</v>
      </c>
      <c r="K66" s="726">
        <v>27.170999999999999</v>
      </c>
      <c r="L66" s="726">
        <v>43.365000000000002</v>
      </c>
      <c r="M66" s="727">
        <v>30.393999999999998</v>
      </c>
    </row>
    <row r="67" spans="2:24" x14ac:dyDescent="0.2">
      <c r="B67" s="728" t="s">
        <v>94</v>
      </c>
      <c r="C67" s="729">
        <v>2.2850000000000001</v>
      </c>
      <c r="D67" s="729">
        <v>0.70799999999999996</v>
      </c>
      <c r="E67" s="729">
        <v>1.734</v>
      </c>
      <c r="F67" s="729">
        <v>1.716</v>
      </c>
      <c r="G67" s="729">
        <v>3.2250000000000001</v>
      </c>
      <c r="H67" s="729">
        <v>6.6050000000000004</v>
      </c>
      <c r="I67" s="729">
        <v>16.88</v>
      </c>
      <c r="J67" s="729">
        <v>11.564</v>
      </c>
      <c r="K67" s="729">
        <v>7.577</v>
      </c>
      <c r="L67" s="729">
        <v>8.8800000000000008</v>
      </c>
      <c r="M67" s="730">
        <v>7.9660000000000002</v>
      </c>
    </row>
    <row r="68" spans="2:24" x14ac:dyDescent="0.2">
      <c r="B68" s="728" t="s">
        <v>95</v>
      </c>
      <c r="C68" s="729">
        <v>3.367</v>
      </c>
      <c r="D68" s="729">
        <v>2.3180000000000001</v>
      </c>
      <c r="E68" s="729">
        <v>5.0229999999999997</v>
      </c>
      <c r="F68" s="729">
        <v>12.391999999999999</v>
      </c>
      <c r="G68" s="729">
        <v>12.117000000000001</v>
      </c>
      <c r="H68" s="729">
        <v>36.473999999999997</v>
      </c>
      <c r="I68" s="729">
        <v>19.335999999999999</v>
      </c>
      <c r="J68" s="729">
        <v>17.995000000000001</v>
      </c>
      <c r="K68" s="729">
        <v>15.741</v>
      </c>
      <c r="L68" s="729">
        <v>29.366</v>
      </c>
      <c r="M68" s="730">
        <v>18.36</v>
      </c>
    </row>
    <row r="69" spans="2:24" x14ac:dyDescent="0.2">
      <c r="B69" s="728" t="s">
        <v>96</v>
      </c>
      <c r="C69" s="729">
        <v>2.3E-2</v>
      </c>
      <c r="D69" s="729">
        <v>1.9E-2</v>
      </c>
      <c r="E69" s="729">
        <v>3.5000000000000003E-2</v>
      </c>
      <c r="F69" s="729">
        <v>5.8999999999999997E-2</v>
      </c>
      <c r="G69" s="729">
        <v>7.6999999999999999E-2</v>
      </c>
      <c r="H69" s="729">
        <v>0.127</v>
      </c>
      <c r="I69" s="729">
        <v>0.372</v>
      </c>
      <c r="J69" s="729">
        <v>0.29499999999999998</v>
      </c>
      <c r="K69" s="729">
        <v>0.20899999999999999</v>
      </c>
      <c r="L69" s="729">
        <v>0.26900000000000002</v>
      </c>
      <c r="M69" s="730">
        <v>0.22500000000000001</v>
      </c>
    </row>
    <row r="70" spans="2:24" x14ac:dyDescent="0.2">
      <c r="B70" s="728" t="s">
        <v>97</v>
      </c>
      <c r="C70" s="729">
        <v>0.21</v>
      </c>
      <c r="D70" s="729">
        <v>0.30599999999999999</v>
      </c>
      <c r="E70" s="729">
        <v>0.20200000000000001</v>
      </c>
      <c r="F70" s="729">
        <v>0.246</v>
      </c>
      <c r="G70" s="729">
        <v>0.313</v>
      </c>
      <c r="H70" s="729">
        <v>0.50800000000000001</v>
      </c>
      <c r="I70" s="729">
        <v>1.59</v>
      </c>
      <c r="J70" s="729">
        <v>0.90300000000000002</v>
      </c>
      <c r="K70" s="729">
        <v>0.52100000000000002</v>
      </c>
      <c r="L70" s="729">
        <v>1.0740000000000001</v>
      </c>
      <c r="M70" s="730">
        <v>0.73299999999999998</v>
      </c>
    </row>
    <row r="71" spans="2:24" x14ac:dyDescent="0.2">
      <c r="B71" s="728" t="s">
        <v>98</v>
      </c>
      <c r="C71" s="729">
        <v>0.52</v>
      </c>
      <c r="D71" s="729">
        <v>0.34100000000000003</v>
      </c>
      <c r="E71" s="729">
        <v>0.40600000000000003</v>
      </c>
      <c r="F71" s="729">
        <v>0.36599999999999999</v>
      </c>
      <c r="G71" s="729">
        <v>0.54500000000000004</v>
      </c>
      <c r="H71" s="729">
        <v>0.67500000000000004</v>
      </c>
      <c r="I71" s="729">
        <v>0.98899999999999999</v>
      </c>
      <c r="J71" s="729">
        <v>0.82099999999999995</v>
      </c>
      <c r="K71" s="729">
        <v>0.66400000000000003</v>
      </c>
      <c r="L71" s="729">
        <v>1.3009999999999999</v>
      </c>
      <c r="M71" s="730">
        <v>1.151</v>
      </c>
    </row>
    <row r="72" spans="2:24" x14ac:dyDescent="0.2">
      <c r="B72" s="728" t="s">
        <v>99</v>
      </c>
      <c r="C72" s="729">
        <v>0.23200000000000001</v>
      </c>
      <c r="D72" s="729">
        <v>0.128</v>
      </c>
      <c r="E72" s="729">
        <v>0.35599999999999998</v>
      </c>
      <c r="F72" s="729">
        <v>0.127</v>
      </c>
      <c r="G72" s="729">
        <v>0.215</v>
      </c>
      <c r="H72" s="729">
        <v>0.29799999999999999</v>
      </c>
      <c r="I72" s="729">
        <v>0.435</v>
      </c>
      <c r="J72" s="729">
        <v>0.27600000000000002</v>
      </c>
      <c r="K72" s="729">
        <v>0.50700000000000001</v>
      </c>
      <c r="L72" s="729">
        <v>0.65100000000000002</v>
      </c>
      <c r="M72" s="730">
        <v>0.25800000000000001</v>
      </c>
    </row>
    <row r="73" spans="2:24" x14ac:dyDescent="0.2">
      <c r="B73" s="728" t="s">
        <v>100</v>
      </c>
      <c r="C73" s="729">
        <v>0</v>
      </c>
      <c r="D73" s="729">
        <v>6.0000000000000001E-3</v>
      </c>
      <c r="E73" s="729">
        <v>0</v>
      </c>
      <c r="F73" s="729">
        <v>0.01</v>
      </c>
      <c r="G73" s="729">
        <v>4.0000000000000001E-3</v>
      </c>
      <c r="H73" s="729">
        <v>7.0000000000000001E-3</v>
      </c>
      <c r="I73" s="729">
        <v>3.0000000000000001E-3</v>
      </c>
      <c r="J73" s="729">
        <v>0.05</v>
      </c>
      <c r="K73" s="729">
        <v>3.0000000000000001E-3</v>
      </c>
      <c r="L73" s="729">
        <v>3.7999999999999999E-2</v>
      </c>
      <c r="M73" s="730">
        <v>2E-3</v>
      </c>
    </row>
    <row r="74" spans="2:24" x14ac:dyDescent="0.2">
      <c r="B74" s="728" t="s">
        <v>101</v>
      </c>
      <c r="C74" s="729">
        <v>0</v>
      </c>
      <c r="D74" s="729">
        <v>0</v>
      </c>
      <c r="E74" s="729">
        <v>0</v>
      </c>
      <c r="F74" s="729">
        <v>0</v>
      </c>
      <c r="G74" s="729">
        <v>0</v>
      </c>
      <c r="H74" s="729">
        <v>0</v>
      </c>
      <c r="I74" s="729">
        <v>0</v>
      </c>
      <c r="J74" s="729">
        <v>0</v>
      </c>
      <c r="K74" s="729">
        <v>0</v>
      </c>
      <c r="L74" s="729">
        <v>0</v>
      </c>
      <c r="M74" s="730">
        <v>0</v>
      </c>
    </row>
    <row r="75" spans="2:24" x14ac:dyDescent="0.2">
      <c r="B75" s="728" t="s">
        <v>102</v>
      </c>
      <c r="C75" s="729">
        <v>1.4E-2</v>
      </c>
      <c r="D75" s="729">
        <v>7.0000000000000001E-3</v>
      </c>
      <c r="E75" s="729">
        <v>2.9000000000000001E-2</v>
      </c>
      <c r="F75" s="729">
        <v>7.0000000000000001E-3</v>
      </c>
      <c r="G75" s="729">
        <v>7.4999999999999997E-2</v>
      </c>
      <c r="H75" s="729">
        <v>8.9999999999999993E-3</v>
      </c>
      <c r="I75" s="729">
        <v>3.9E-2</v>
      </c>
      <c r="J75" s="729">
        <v>7.4999999999999997E-2</v>
      </c>
      <c r="K75" s="729">
        <v>2.4E-2</v>
      </c>
      <c r="L75" s="729">
        <v>1.4999999999999999E-2</v>
      </c>
      <c r="M75" s="730">
        <v>7.4999999999999997E-2</v>
      </c>
    </row>
    <row r="76" spans="2:24" x14ac:dyDescent="0.2">
      <c r="B76" s="728" t="s">
        <v>103</v>
      </c>
      <c r="C76" s="729">
        <v>0</v>
      </c>
      <c r="D76" s="729">
        <v>0</v>
      </c>
      <c r="E76" s="729">
        <v>0</v>
      </c>
      <c r="F76" s="729">
        <v>0</v>
      </c>
      <c r="G76" s="729">
        <v>0</v>
      </c>
      <c r="H76" s="729">
        <v>0</v>
      </c>
      <c r="I76" s="729">
        <v>0</v>
      </c>
      <c r="J76" s="729">
        <v>0</v>
      </c>
      <c r="K76" s="729">
        <v>0</v>
      </c>
      <c r="L76" s="729">
        <v>0</v>
      </c>
      <c r="M76" s="730">
        <v>0</v>
      </c>
    </row>
    <row r="77" spans="2:24" ht="13.5" thickBot="1" x14ac:dyDescent="0.25">
      <c r="B77" s="761" t="s">
        <v>104</v>
      </c>
      <c r="C77" s="731">
        <v>0.79700000000000004</v>
      </c>
      <c r="D77" s="731">
        <v>0.88200000000000001</v>
      </c>
      <c r="E77" s="731">
        <v>0.99099999999999999</v>
      </c>
      <c r="F77" s="731">
        <v>0.77400000000000002</v>
      </c>
      <c r="G77" s="731">
        <v>1.204</v>
      </c>
      <c r="H77" s="731">
        <v>1.329</v>
      </c>
      <c r="I77" s="731">
        <v>4.1500000000000004</v>
      </c>
      <c r="J77" s="731">
        <v>1.5229999999999999</v>
      </c>
      <c r="K77" s="731">
        <v>1.925</v>
      </c>
      <c r="L77" s="731">
        <v>1.7709999999999999</v>
      </c>
      <c r="M77" s="732">
        <v>1.623</v>
      </c>
    </row>
    <row r="80" spans="2:24" x14ac:dyDescent="0.2">
      <c r="B80" s="787" t="s">
        <v>744</v>
      </c>
      <c r="C80" s="790" t="s">
        <v>331</v>
      </c>
      <c r="D80" s="791"/>
      <c r="E80" s="790" t="s">
        <v>222</v>
      </c>
      <c r="F80" s="791"/>
      <c r="G80" s="790" t="s">
        <v>225</v>
      </c>
      <c r="H80" s="791"/>
      <c r="I80" s="790" t="s">
        <v>226</v>
      </c>
      <c r="J80" s="791"/>
      <c r="K80" s="790" t="s">
        <v>227</v>
      </c>
      <c r="L80" s="791"/>
      <c r="M80" s="790" t="s">
        <v>228</v>
      </c>
      <c r="N80" s="791"/>
      <c r="O80" s="790" t="s">
        <v>332</v>
      </c>
      <c r="P80" s="791"/>
      <c r="Q80" s="790" t="s">
        <v>333</v>
      </c>
      <c r="R80" s="791"/>
      <c r="S80" s="790" t="s">
        <v>231</v>
      </c>
      <c r="T80" s="791"/>
      <c r="U80" s="790" t="s">
        <v>232</v>
      </c>
      <c r="V80" s="791"/>
      <c r="W80" s="790" t="s">
        <v>233</v>
      </c>
      <c r="X80" s="792"/>
    </row>
    <row r="81" spans="2:24" x14ac:dyDescent="0.2">
      <c r="B81" s="788"/>
      <c r="C81" s="793" t="s">
        <v>79</v>
      </c>
      <c r="D81" s="794"/>
      <c r="E81" s="793" t="s">
        <v>79</v>
      </c>
      <c r="F81" s="794"/>
      <c r="G81" s="793" t="s">
        <v>79</v>
      </c>
      <c r="H81" s="794"/>
      <c r="I81" s="793" t="s">
        <v>79</v>
      </c>
      <c r="J81" s="794"/>
      <c r="K81" s="793" t="s">
        <v>79</v>
      </c>
      <c r="L81" s="794"/>
      <c r="M81" s="793" t="s">
        <v>79</v>
      </c>
      <c r="N81" s="794"/>
      <c r="O81" s="793"/>
      <c r="P81" s="794"/>
      <c r="Q81" s="793"/>
      <c r="R81" s="794"/>
      <c r="S81" s="793"/>
      <c r="T81" s="794"/>
      <c r="U81" s="793"/>
      <c r="V81" s="794"/>
      <c r="W81" s="793"/>
      <c r="X81" s="795"/>
    </row>
    <row r="82" spans="2:24" ht="41.25" thickBot="1" x14ac:dyDescent="0.25">
      <c r="B82" s="789"/>
      <c r="C82" s="724" t="s">
        <v>325</v>
      </c>
      <c r="D82" s="733" t="s">
        <v>82</v>
      </c>
      <c r="E82" s="724" t="s">
        <v>325</v>
      </c>
      <c r="F82" s="734" t="s">
        <v>82</v>
      </c>
      <c r="G82" s="724" t="s">
        <v>325</v>
      </c>
      <c r="H82" s="734" t="s">
        <v>82</v>
      </c>
      <c r="I82" s="724" t="s">
        <v>325</v>
      </c>
      <c r="J82" s="734" t="s">
        <v>82</v>
      </c>
      <c r="K82" s="724" t="s">
        <v>325</v>
      </c>
      <c r="L82" s="734" t="s">
        <v>82</v>
      </c>
      <c r="M82" s="724" t="s">
        <v>325</v>
      </c>
      <c r="N82" s="734" t="s">
        <v>82</v>
      </c>
      <c r="O82" s="724" t="s">
        <v>325</v>
      </c>
      <c r="P82" s="733" t="s">
        <v>82</v>
      </c>
      <c r="Q82" s="724" t="s">
        <v>325</v>
      </c>
      <c r="R82" s="733" t="s">
        <v>82</v>
      </c>
      <c r="S82" s="724" t="s">
        <v>325</v>
      </c>
      <c r="T82" s="733" t="s">
        <v>82</v>
      </c>
      <c r="U82" s="724" t="s">
        <v>325</v>
      </c>
      <c r="V82" s="733" t="s">
        <v>82</v>
      </c>
      <c r="W82" s="724" t="s">
        <v>325</v>
      </c>
      <c r="X82" s="733" t="s">
        <v>82</v>
      </c>
    </row>
    <row r="83" spans="2:24" ht="25.5" x14ac:dyDescent="0.2">
      <c r="B83" s="725" t="s">
        <v>105</v>
      </c>
      <c r="C83" s="726">
        <v>235.62200000000001</v>
      </c>
      <c r="D83" s="735">
        <v>14.74</v>
      </c>
      <c r="E83" s="726">
        <v>207.261</v>
      </c>
      <c r="F83" s="735">
        <v>14.37</v>
      </c>
      <c r="G83" s="726">
        <v>102.551</v>
      </c>
      <c r="H83" s="735">
        <v>16.04</v>
      </c>
      <c r="I83" s="726">
        <v>69.957999999999998</v>
      </c>
      <c r="J83" s="735">
        <v>14.4</v>
      </c>
      <c r="K83" s="726">
        <v>88.838999999999999</v>
      </c>
      <c r="L83" s="735">
        <v>19.899999999999999</v>
      </c>
      <c r="M83" s="726">
        <v>91.116</v>
      </c>
      <c r="N83" s="735">
        <v>17.39</v>
      </c>
      <c r="O83" s="726">
        <v>117.491</v>
      </c>
      <c r="P83" s="735">
        <v>14.35</v>
      </c>
      <c r="Q83" s="726">
        <v>88.691000000000003</v>
      </c>
      <c r="R83" s="735">
        <v>14.21</v>
      </c>
      <c r="S83" s="726">
        <v>118.07899999999999</v>
      </c>
      <c r="T83" s="735">
        <v>13.92</v>
      </c>
      <c r="U83" s="726">
        <v>129.68100000000001</v>
      </c>
      <c r="V83" s="735">
        <v>16.43</v>
      </c>
      <c r="W83" s="726">
        <v>97.948999999999998</v>
      </c>
      <c r="X83" s="736">
        <v>11.88</v>
      </c>
    </row>
    <row r="84" spans="2:24" x14ac:dyDescent="0.2">
      <c r="B84" s="728" t="s">
        <v>94</v>
      </c>
      <c r="C84" s="729">
        <v>21.155999999999999</v>
      </c>
      <c r="D84" s="737">
        <v>24.49</v>
      </c>
      <c r="E84" s="729">
        <v>52.841999999999999</v>
      </c>
      <c r="F84" s="737">
        <v>36.5</v>
      </c>
      <c r="G84" s="729">
        <v>27.209</v>
      </c>
      <c r="H84" s="737">
        <v>29.09</v>
      </c>
      <c r="I84" s="729">
        <v>19.402000000000001</v>
      </c>
      <c r="J84" s="737">
        <v>33.65</v>
      </c>
      <c r="K84" s="729">
        <v>9.84</v>
      </c>
      <c r="L84" s="737">
        <v>19.690000000000001</v>
      </c>
      <c r="M84" s="729">
        <v>9.1639999999999997</v>
      </c>
      <c r="N84" s="737">
        <v>19</v>
      </c>
      <c r="O84" s="729">
        <v>11.959</v>
      </c>
      <c r="P84" s="737">
        <v>23.47</v>
      </c>
      <c r="Q84" s="729">
        <v>15.101000000000001</v>
      </c>
      <c r="R84" s="737">
        <v>40.700000000000003</v>
      </c>
      <c r="S84" s="729">
        <v>8.3369999999999997</v>
      </c>
      <c r="T84" s="737">
        <v>17.16</v>
      </c>
      <c r="U84" s="729">
        <v>30.183</v>
      </c>
      <c r="V84" s="737">
        <v>45.92</v>
      </c>
      <c r="W84" s="729">
        <v>10.653</v>
      </c>
      <c r="X84" s="738">
        <v>17.079999999999998</v>
      </c>
    </row>
    <row r="85" spans="2:24" x14ac:dyDescent="0.2">
      <c r="B85" s="728" t="s">
        <v>95</v>
      </c>
      <c r="C85" s="729">
        <v>27.584</v>
      </c>
      <c r="D85" s="737">
        <v>39.619999999999997</v>
      </c>
      <c r="E85" s="729">
        <v>29.608000000000001</v>
      </c>
      <c r="F85" s="737">
        <v>32.24</v>
      </c>
      <c r="G85" s="729">
        <v>23.632000000000001</v>
      </c>
      <c r="H85" s="737">
        <v>36.83</v>
      </c>
      <c r="I85" s="729">
        <v>10.99</v>
      </c>
      <c r="J85" s="737">
        <v>22.47</v>
      </c>
      <c r="K85" s="729">
        <v>31.609000000000002</v>
      </c>
      <c r="L85" s="737">
        <v>47.01</v>
      </c>
      <c r="M85" s="729">
        <v>31.338999999999999</v>
      </c>
      <c r="N85" s="737">
        <v>45.53</v>
      </c>
      <c r="O85" s="729">
        <v>13.164</v>
      </c>
      <c r="P85" s="737">
        <v>31.92</v>
      </c>
      <c r="Q85" s="729">
        <v>10.24</v>
      </c>
      <c r="R85" s="737">
        <v>28.86</v>
      </c>
      <c r="S85" s="729">
        <v>22.277999999999999</v>
      </c>
      <c r="T85" s="737">
        <v>48.38</v>
      </c>
      <c r="U85" s="729">
        <v>10.567</v>
      </c>
      <c r="V85" s="737">
        <v>19.670000000000002</v>
      </c>
      <c r="W85" s="729">
        <v>9.0939999999999994</v>
      </c>
      <c r="X85" s="738">
        <v>20.399999999999999</v>
      </c>
    </row>
    <row r="86" spans="2:24" x14ac:dyDescent="0.2">
      <c r="B86" s="728" t="s">
        <v>96</v>
      </c>
      <c r="C86" s="729">
        <v>8.3330000000000002</v>
      </c>
      <c r="D86" s="737">
        <v>50.93</v>
      </c>
      <c r="E86" s="729">
        <v>8.8740000000000006</v>
      </c>
      <c r="F86" s="737">
        <v>48.42</v>
      </c>
      <c r="G86" s="729">
        <v>2.3969999999999998</v>
      </c>
      <c r="H86" s="737">
        <v>38.909999999999997</v>
      </c>
      <c r="I86" s="729">
        <v>1.331</v>
      </c>
      <c r="J86" s="737">
        <v>33</v>
      </c>
      <c r="K86" s="729">
        <v>1.4330000000000001</v>
      </c>
      <c r="L86" s="737">
        <v>32.29</v>
      </c>
      <c r="M86" s="729">
        <v>1.732</v>
      </c>
      <c r="N86" s="737">
        <v>36.69</v>
      </c>
      <c r="O86" s="729">
        <v>2.468</v>
      </c>
      <c r="P86" s="737">
        <v>31.27</v>
      </c>
      <c r="Q86" s="729">
        <v>3.488</v>
      </c>
      <c r="R86" s="737">
        <v>26.07</v>
      </c>
      <c r="S86" s="729">
        <v>4.2030000000000003</v>
      </c>
      <c r="T86" s="737">
        <v>36.22</v>
      </c>
      <c r="U86" s="729">
        <v>4.25</v>
      </c>
      <c r="V86" s="737">
        <v>49.87</v>
      </c>
      <c r="W86" s="729">
        <v>4.5650000000000004</v>
      </c>
      <c r="X86" s="738">
        <v>46.14</v>
      </c>
    </row>
    <row r="87" spans="2:24" x14ac:dyDescent="0.2">
      <c r="B87" s="728" t="s">
        <v>97</v>
      </c>
      <c r="C87" s="729">
        <v>88.299000000000007</v>
      </c>
      <c r="D87" s="737">
        <v>24.73</v>
      </c>
      <c r="E87" s="729">
        <v>41.03</v>
      </c>
      <c r="F87" s="737">
        <v>23.6</v>
      </c>
      <c r="G87" s="729">
        <v>13.667</v>
      </c>
      <c r="H87" s="737">
        <v>23.32</v>
      </c>
      <c r="I87" s="729">
        <v>7.8659999999999997</v>
      </c>
      <c r="J87" s="737">
        <v>22.7</v>
      </c>
      <c r="K87" s="729">
        <v>19.193000000000001</v>
      </c>
      <c r="L87" s="737">
        <v>40.93</v>
      </c>
      <c r="M87" s="729">
        <v>13.43</v>
      </c>
      <c r="N87" s="737">
        <v>20.49</v>
      </c>
      <c r="O87" s="729">
        <v>16.396000000000001</v>
      </c>
      <c r="P87" s="737">
        <v>17.829999999999998</v>
      </c>
      <c r="Q87" s="729">
        <v>17.666</v>
      </c>
      <c r="R87" s="737">
        <v>17.420000000000002</v>
      </c>
      <c r="S87" s="729">
        <v>34.829000000000001</v>
      </c>
      <c r="T87" s="737">
        <v>19.829999999999998</v>
      </c>
      <c r="U87" s="729">
        <v>33.008000000000003</v>
      </c>
      <c r="V87" s="737">
        <v>30.82</v>
      </c>
      <c r="W87" s="729">
        <v>24.417000000000002</v>
      </c>
      <c r="X87" s="738">
        <v>25.26</v>
      </c>
    </row>
    <row r="88" spans="2:24" x14ac:dyDescent="0.2">
      <c r="B88" s="728" t="s">
        <v>98</v>
      </c>
      <c r="C88" s="729">
        <v>37.509</v>
      </c>
      <c r="D88" s="737">
        <v>31.67</v>
      </c>
      <c r="E88" s="729">
        <v>31.998999999999999</v>
      </c>
      <c r="F88" s="737">
        <v>25.44</v>
      </c>
      <c r="G88" s="729">
        <v>17.812999999999999</v>
      </c>
      <c r="H88" s="737">
        <v>41.14</v>
      </c>
      <c r="I88" s="729">
        <v>5.1459999999999999</v>
      </c>
      <c r="J88" s="737">
        <v>24.93</v>
      </c>
      <c r="K88" s="729">
        <v>8.7449999999999992</v>
      </c>
      <c r="L88" s="737">
        <v>37.36</v>
      </c>
      <c r="M88" s="729">
        <v>9.5809999999999995</v>
      </c>
      <c r="N88" s="737">
        <v>21.78</v>
      </c>
      <c r="O88" s="729">
        <v>16.335999999999999</v>
      </c>
      <c r="P88" s="737">
        <v>27.13</v>
      </c>
      <c r="Q88" s="729">
        <v>10.087999999999999</v>
      </c>
      <c r="R88" s="737">
        <v>20.36</v>
      </c>
      <c r="S88" s="729">
        <v>19.024999999999999</v>
      </c>
      <c r="T88" s="737">
        <v>34.92</v>
      </c>
      <c r="U88" s="729">
        <v>16.988</v>
      </c>
      <c r="V88" s="737">
        <v>27.73</v>
      </c>
      <c r="W88" s="729">
        <v>20.672999999999998</v>
      </c>
      <c r="X88" s="738">
        <v>22.74</v>
      </c>
    </row>
    <row r="89" spans="2:24" x14ac:dyDescent="0.2">
      <c r="B89" s="728" t="s">
        <v>99</v>
      </c>
      <c r="C89" s="729">
        <v>2.754</v>
      </c>
      <c r="D89" s="737">
        <v>36.61</v>
      </c>
      <c r="E89" s="729">
        <v>2.5470000000000002</v>
      </c>
      <c r="F89" s="737">
        <v>32.76</v>
      </c>
      <c r="G89" s="729">
        <v>2.4900000000000002</v>
      </c>
      <c r="H89" s="737">
        <v>33.17</v>
      </c>
      <c r="I89" s="729">
        <v>2.6030000000000002</v>
      </c>
      <c r="J89" s="737">
        <v>32.11</v>
      </c>
      <c r="K89" s="729">
        <v>2.6429999999999998</v>
      </c>
      <c r="L89" s="737">
        <v>31.2</v>
      </c>
      <c r="M89" s="729">
        <v>2.5979999999999999</v>
      </c>
      <c r="N89" s="737">
        <v>30.77</v>
      </c>
      <c r="O89" s="729">
        <v>24.742000000000001</v>
      </c>
      <c r="P89" s="737">
        <v>53.92</v>
      </c>
      <c r="Q89" s="729">
        <v>1.56</v>
      </c>
      <c r="R89" s="737">
        <v>26.26</v>
      </c>
      <c r="S89" s="729">
        <v>7.944</v>
      </c>
      <c r="T89" s="737">
        <v>51.01</v>
      </c>
      <c r="U89" s="729">
        <v>4.4459999999999997</v>
      </c>
      <c r="V89" s="737">
        <v>48.64</v>
      </c>
      <c r="W89" s="729">
        <v>1.294</v>
      </c>
      <c r="X89" s="738">
        <v>43.97</v>
      </c>
    </row>
    <row r="90" spans="2:24" x14ac:dyDescent="0.2">
      <c r="B90" s="728" t="s">
        <v>100</v>
      </c>
      <c r="C90" s="729">
        <v>6.1529999999999996</v>
      </c>
      <c r="D90" s="737">
        <v>62.27</v>
      </c>
      <c r="E90" s="729">
        <v>6.6710000000000003</v>
      </c>
      <c r="F90" s="737">
        <v>57.07</v>
      </c>
      <c r="G90" s="729">
        <v>4.2750000000000004</v>
      </c>
      <c r="H90" s="737">
        <v>28.38</v>
      </c>
      <c r="I90" s="729">
        <v>7.5810000000000004</v>
      </c>
      <c r="J90" s="737">
        <v>49.45</v>
      </c>
      <c r="K90" s="729">
        <v>3.5350000000000001</v>
      </c>
      <c r="L90" s="737">
        <v>28.36</v>
      </c>
      <c r="M90" s="729">
        <v>6.4080000000000004</v>
      </c>
      <c r="N90" s="737">
        <v>37.090000000000003</v>
      </c>
      <c r="O90" s="729">
        <v>8.7710000000000008</v>
      </c>
      <c r="P90" s="737">
        <v>34.869999999999997</v>
      </c>
      <c r="Q90" s="729">
        <v>6.2279999999999998</v>
      </c>
      <c r="R90" s="737">
        <v>18.600000000000001</v>
      </c>
      <c r="S90" s="729">
        <v>3.3159999999999998</v>
      </c>
      <c r="T90" s="737">
        <v>24.57</v>
      </c>
      <c r="U90" s="729">
        <v>3.2959999999999998</v>
      </c>
      <c r="V90" s="737">
        <v>29.06</v>
      </c>
      <c r="W90" s="729">
        <v>3.7240000000000002</v>
      </c>
      <c r="X90" s="738">
        <v>48.13</v>
      </c>
    </row>
    <row r="91" spans="2:24" x14ac:dyDescent="0.2">
      <c r="B91" s="728" t="s">
        <v>101</v>
      </c>
      <c r="C91" s="729">
        <v>0.60099999999999998</v>
      </c>
      <c r="D91" s="737">
        <v>39.29</v>
      </c>
      <c r="E91" s="729">
        <v>0.65</v>
      </c>
      <c r="F91" s="737">
        <v>39.6</v>
      </c>
      <c r="G91" s="729">
        <v>0.61399999999999999</v>
      </c>
      <c r="H91" s="737">
        <v>40.51</v>
      </c>
      <c r="I91" s="729">
        <v>0.81499999999999995</v>
      </c>
      <c r="J91" s="737">
        <v>43.11</v>
      </c>
      <c r="K91" s="729">
        <v>0.91400000000000003</v>
      </c>
      <c r="L91" s="737">
        <v>28.21</v>
      </c>
      <c r="M91" s="729">
        <v>1.38</v>
      </c>
      <c r="N91" s="737">
        <v>20.21</v>
      </c>
      <c r="O91" s="729">
        <v>1.4650000000000001</v>
      </c>
      <c r="P91" s="737">
        <v>18.899999999999999</v>
      </c>
      <c r="Q91" s="729">
        <v>2.5070000000000001</v>
      </c>
      <c r="R91" s="737">
        <v>39.75</v>
      </c>
      <c r="S91" s="729">
        <v>1.39</v>
      </c>
      <c r="T91" s="737">
        <v>17.07</v>
      </c>
      <c r="U91" s="729">
        <v>1.39</v>
      </c>
      <c r="V91" s="737">
        <v>17.07</v>
      </c>
      <c r="W91" s="729">
        <v>3.548</v>
      </c>
      <c r="X91" s="738">
        <v>44.74</v>
      </c>
    </row>
    <row r="92" spans="2:24" x14ac:dyDescent="0.2">
      <c r="B92" s="728" t="s">
        <v>102</v>
      </c>
      <c r="C92" s="729">
        <v>8.6549999999999994</v>
      </c>
      <c r="D92" s="737">
        <v>77.77</v>
      </c>
      <c r="E92" s="729">
        <v>3.3460000000000001</v>
      </c>
      <c r="F92" s="737">
        <v>52.62</v>
      </c>
      <c r="G92" s="729">
        <v>0.88200000000000001</v>
      </c>
      <c r="H92" s="737">
        <v>58.94</v>
      </c>
      <c r="I92" s="729">
        <v>4.1440000000000001</v>
      </c>
      <c r="J92" s="737">
        <v>84.57</v>
      </c>
      <c r="K92" s="729">
        <v>0.49099999999999999</v>
      </c>
      <c r="L92" s="737">
        <v>57.45</v>
      </c>
      <c r="M92" s="729">
        <v>0.877</v>
      </c>
      <c r="N92" s="737">
        <v>54.04</v>
      </c>
      <c r="O92" s="729">
        <v>1.7270000000000001</v>
      </c>
      <c r="P92" s="737">
        <v>36.700000000000003</v>
      </c>
      <c r="Q92" s="729">
        <v>1.1719999999999999</v>
      </c>
      <c r="R92" s="737">
        <v>47.95</v>
      </c>
      <c r="S92" s="729">
        <v>1.4870000000000001</v>
      </c>
      <c r="T92" s="737">
        <v>65.069999999999993</v>
      </c>
      <c r="U92" s="729">
        <v>2.5169999999999999</v>
      </c>
      <c r="V92" s="737">
        <v>65.73</v>
      </c>
      <c r="W92" s="729">
        <v>2.097</v>
      </c>
      <c r="X92" s="738">
        <v>59.47</v>
      </c>
    </row>
    <row r="93" spans="2:24" x14ac:dyDescent="0.2">
      <c r="B93" s="728" t="s">
        <v>103</v>
      </c>
      <c r="C93" s="729">
        <v>1.1419999999999999</v>
      </c>
      <c r="D93" s="737">
        <v>35.04</v>
      </c>
      <c r="E93" s="729">
        <v>0.98199999999999998</v>
      </c>
      <c r="F93" s="737">
        <v>33.119999999999997</v>
      </c>
      <c r="G93" s="729">
        <v>1.036</v>
      </c>
      <c r="H93" s="737">
        <v>31.59</v>
      </c>
      <c r="I93" s="729">
        <v>3.6760000000000002</v>
      </c>
      <c r="J93" s="737">
        <v>71.34</v>
      </c>
      <c r="K93" s="729">
        <v>1.462</v>
      </c>
      <c r="L93" s="737">
        <v>25.72</v>
      </c>
      <c r="M93" s="729">
        <v>2.1339999999999999</v>
      </c>
      <c r="N93" s="737">
        <v>38.630000000000003</v>
      </c>
      <c r="O93" s="729">
        <v>4.4610000000000003</v>
      </c>
      <c r="P93" s="737">
        <v>52.43</v>
      </c>
      <c r="Q93" s="729">
        <v>1.4950000000000001</v>
      </c>
      <c r="R93" s="737">
        <v>34.700000000000003</v>
      </c>
      <c r="S93" s="729">
        <v>4.6189999999999998</v>
      </c>
      <c r="T93" s="737">
        <v>51.88</v>
      </c>
      <c r="U93" s="729">
        <v>0.83399999999999996</v>
      </c>
      <c r="V93" s="737">
        <v>26.26</v>
      </c>
      <c r="W93" s="729">
        <v>2.9470000000000001</v>
      </c>
      <c r="X93" s="738">
        <v>56.57</v>
      </c>
    </row>
    <row r="94" spans="2:24" ht="13.5" thickBot="1" x14ac:dyDescent="0.25">
      <c r="B94" s="761" t="s">
        <v>104</v>
      </c>
      <c r="C94" s="731">
        <v>31.969000000000001</v>
      </c>
      <c r="D94" s="739">
        <v>38.270000000000003</v>
      </c>
      <c r="E94" s="731">
        <v>28.134</v>
      </c>
      <c r="F94" s="739">
        <v>33.22</v>
      </c>
      <c r="G94" s="731">
        <v>8.5730000000000004</v>
      </c>
      <c r="H94" s="739">
        <v>26.47</v>
      </c>
      <c r="I94" s="731">
        <v>6.798</v>
      </c>
      <c r="J94" s="739">
        <v>20.420000000000002</v>
      </c>
      <c r="K94" s="731">
        <v>8.9920000000000009</v>
      </c>
      <c r="L94" s="739">
        <v>19.18</v>
      </c>
      <c r="M94" s="731">
        <v>12.5</v>
      </c>
      <c r="N94" s="739">
        <v>24.99</v>
      </c>
      <c r="O94" s="731">
        <v>15.787000000000001</v>
      </c>
      <c r="P94" s="739">
        <v>28.95</v>
      </c>
      <c r="Q94" s="731">
        <v>19.117999999999999</v>
      </c>
      <c r="R94" s="739">
        <v>49.48</v>
      </c>
      <c r="S94" s="731">
        <v>10.461</v>
      </c>
      <c r="T94" s="739">
        <v>21.84</v>
      </c>
      <c r="U94" s="731">
        <v>21.864999999999998</v>
      </c>
      <c r="V94" s="739">
        <v>40.36</v>
      </c>
      <c r="W94" s="731">
        <v>14.984999999999999</v>
      </c>
      <c r="X94" s="740">
        <v>33.979999999999997</v>
      </c>
    </row>
    <row r="97" spans="2:14" x14ac:dyDescent="0.2">
      <c r="B97" s="787" t="s">
        <v>744</v>
      </c>
      <c r="C97" s="722" t="s">
        <v>331</v>
      </c>
      <c r="D97" s="722" t="s">
        <v>222</v>
      </c>
      <c r="E97" s="722" t="s">
        <v>225</v>
      </c>
      <c r="F97" s="722" t="s">
        <v>226</v>
      </c>
      <c r="G97" s="722" t="s">
        <v>227</v>
      </c>
      <c r="H97" s="722" t="s">
        <v>228</v>
      </c>
      <c r="I97" s="722" t="s">
        <v>332</v>
      </c>
      <c r="J97" s="722" t="s">
        <v>333</v>
      </c>
      <c r="K97" s="722" t="s">
        <v>231</v>
      </c>
      <c r="L97" s="722" t="s">
        <v>232</v>
      </c>
      <c r="M97" s="722" t="s">
        <v>233</v>
      </c>
      <c r="N97" s="741"/>
    </row>
    <row r="98" spans="2:14" x14ac:dyDescent="0.2">
      <c r="B98" s="788"/>
      <c r="C98" s="721" t="s">
        <v>308</v>
      </c>
      <c r="D98" s="721" t="s">
        <v>308</v>
      </c>
      <c r="E98" s="721" t="s">
        <v>308</v>
      </c>
      <c r="F98" s="721" t="s">
        <v>308</v>
      </c>
      <c r="G98" s="721" t="s">
        <v>308</v>
      </c>
      <c r="H98" s="721" t="s">
        <v>308</v>
      </c>
      <c r="I98" s="721" t="s">
        <v>308</v>
      </c>
      <c r="J98" s="721" t="s">
        <v>308</v>
      </c>
      <c r="K98" s="721" t="s">
        <v>308</v>
      </c>
      <c r="L98" s="721" t="s">
        <v>308</v>
      </c>
      <c r="M98" s="723" t="s">
        <v>308</v>
      </c>
      <c r="N98" s="742"/>
    </row>
    <row r="99" spans="2:14" ht="41.25" thickBot="1" x14ac:dyDescent="0.25">
      <c r="B99" s="789"/>
      <c r="C99" s="724" t="s">
        <v>325</v>
      </c>
      <c r="D99" s="724" t="s">
        <v>325</v>
      </c>
      <c r="E99" s="724" t="s">
        <v>325</v>
      </c>
      <c r="F99" s="724" t="s">
        <v>325</v>
      </c>
      <c r="G99" s="724" t="s">
        <v>325</v>
      </c>
      <c r="H99" s="724" t="s">
        <v>325</v>
      </c>
      <c r="I99" s="724" t="s">
        <v>325</v>
      </c>
      <c r="J99" s="724" t="s">
        <v>325</v>
      </c>
      <c r="K99" s="724" t="s">
        <v>325</v>
      </c>
      <c r="L99" s="724" t="s">
        <v>325</v>
      </c>
      <c r="M99" s="724" t="s">
        <v>325</v>
      </c>
      <c r="N99" s="743"/>
    </row>
    <row r="100" spans="2:14" ht="25.5" x14ac:dyDescent="0.2">
      <c r="B100" s="757" t="s">
        <v>105</v>
      </c>
      <c r="C100" s="758">
        <f t="shared" ref="C100:C108" si="17">C83</f>
        <v>235.62200000000001</v>
      </c>
      <c r="D100" s="758">
        <f t="shared" ref="D100:D108" si="18">E83</f>
        <v>207.261</v>
      </c>
      <c r="E100" s="758">
        <f t="shared" ref="E100:E108" si="19">G83</f>
        <v>102.551</v>
      </c>
      <c r="F100" s="758">
        <f t="shared" ref="F100:F108" si="20">I83</f>
        <v>69.957999999999998</v>
      </c>
      <c r="G100" s="758">
        <f t="shared" ref="G100:G108" si="21">K83</f>
        <v>88.838999999999999</v>
      </c>
      <c r="H100" s="758">
        <f t="shared" ref="H100:H108" si="22">M83</f>
        <v>91.116</v>
      </c>
      <c r="I100" s="758">
        <f t="shared" ref="I100:I108" si="23">O83</f>
        <v>117.491</v>
      </c>
      <c r="J100" s="758">
        <f t="shared" ref="J100:J108" si="24">Q83</f>
        <v>88.691000000000003</v>
      </c>
      <c r="K100" s="758">
        <f t="shared" ref="K100:K108" si="25">S83</f>
        <v>118.07899999999999</v>
      </c>
      <c r="L100" s="758">
        <f t="shared" ref="L100:L108" si="26">U83</f>
        <v>129.68100000000001</v>
      </c>
      <c r="M100" s="759">
        <f t="shared" ref="M100:M108" si="27">W83</f>
        <v>97.948999999999998</v>
      </c>
      <c r="N100" s="726"/>
    </row>
    <row r="101" spans="2:14" x14ac:dyDescent="0.2">
      <c r="B101" s="747" t="s">
        <v>94</v>
      </c>
      <c r="C101" s="748">
        <f t="shared" si="17"/>
        <v>21.155999999999999</v>
      </c>
      <c r="D101" s="748">
        <f t="shared" si="18"/>
        <v>52.841999999999999</v>
      </c>
      <c r="E101" s="748">
        <f t="shared" si="19"/>
        <v>27.209</v>
      </c>
      <c r="F101" s="748">
        <f t="shared" si="20"/>
        <v>19.402000000000001</v>
      </c>
      <c r="G101" s="748">
        <f t="shared" si="21"/>
        <v>9.84</v>
      </c>
      <c r="H101" s="748">
        <f t="shared" si="22"/>
        <v>9.1639999999999997</v>
      </c>
      <c r="I101" s="748">
        <f t="shared" si="23"/>
        <v>11.959</v>
      </c>
      <c r="J101" s="748">
        <f t="shared" si="24"/>
        <v>15.101000000000001</v>
      </c>
      <c r="K101" s="748">
        <f t="shared" si="25"/>
        <v>8.3369999999999997</v>
      </c>
      <c r="L101" s="748">
        <f t="shared" si="26"/>
        <v>30.183</v>
      </c>
      <c r="M101" s="749">
        <f t="shared" si="27"/>
        <v>10.653</v>
      </c>
      <c r="N101" s="729"/>
    </row>
    <row r="102" spans="2:14" x14ac:dyDescent="0.2">
      <c r="B102" s="747" t="s">
        <v>95</v>
      </c>
      <c r="C102" s="748">
        <f t="shared" si="17"/>
        <v>27.584</v>
      </c>
      <c r="D102" s="748">
        <f t="shared" si="18"/>
        <v>29.608000000000001</v>
      </c>
      <c r="E102" s="748">
        <f t="shared" si="19"/>
        <v>23.632000000000001</v>
      </c>
      <c r="F102" s="748">
        <f t="shared" si="20"/>
        <v>10.99</v>
      </c>
      <c r="G102" s="748">
        <f t="shared" si="21"/>
        <v>31.609000000000002</v>
      </c>
      <c r="H102" s="748">
        <f t="shared" si="22"/>
        <v>31.338999999999999</v>
      </c>
      <c r="I102" s="748">
        <f t="shared" si="23"/>
        <v>13.164</v>
      </c>
      <c r="J102" s="748">
        <f t="shared" si="24"/>
        <v>10.24</v>
      </c>
      <c r="K102" s="748">
        <f t="shared" si="25"/>
        <v>22.277999999999999</v>
      </c>
      <c r="L102" s="748">
        <f t="shared" si="26"/>
        <v>10.567</v>
      </c>
      <c r="M102" s="749">
        <f t="shared" si="27"/>
        <v>9.0939999999999994</v>
      </c>
      <c r="N102" s="729"/>
    </row>
    <row r="103" spans="2:14" x14ac:dyDescent="0.2">
      <c r="B103" s="747" t="s">
        <v>96</v>
      </c>
      <c r="C103" s="748">
        <f t="shared" si="17"/>
        <v>8.3330000000000002</v>
      </c>
      <c r="D103" s="748">
        <f t="shared" si="18"/>
        <v>8.8740000000000006</v>
      </c>
      <c r="E103" s="748">
        <f t="shared" si="19"/>
        <v>2.3969999999999998</v>
      </c>
      <c r="F103" s="748">
        <f t="shared" si="20"/>
        <v>1.331</v>
      </c>
      <c r="G103" s="748">
        <f t="shared" si="21"/>
        <v>1.4330000000000001</v>
      </c>
      <c r="H103" s="748">
        <f t="shared" si="22"/>
        <v>1.732</v>
      </c>
      <c r="I103" s="748">
        <f t="shared" si="23"/>
        <v>2.468</v>
      </c>
      <c r="J103" s="748">
        <f t="shared" si="24"/>
        <v>3.488</v>
      </c>
      <c r="K103" s="748">
        <f t="shared" si="25"/>
        <v>4.2030000000000003</v>
      </c>
      <c r="L103" s="748">
        <f t="shared" si="26"/>
        <v>4.25</v>
      </c>
      <c r="M103" s="749">
        <f t="shared" si="27"/>
        <v>4.5650000000000004</v>
      </c>
      <c r="N103" s="729"/>
    </row>
    <row r="104" spans="2:14" x14ac:dyDescent="0.2">
      <c r="B104" s="747" t="s">
        <v>97</v>
      </c>
      <c r="C104" s="748">
        <f t="shared" si="17"/>
        <v>88.299000000000007</v>
      </c>
      <c r="D104" s="748">
        <f t="shared" si="18"/>
        <v>41.03</v>
      </c>
      <c r="E104" s="748">
        <f t="shared" si="19"/>
        <v>13.667</v>
      </c>
      <c r="F104" s="748">
        <f t="shared" si="20"/>
        <v>7.8659999999999997</v>
      </c>
      <c r="G104" s="748">
        <f t="shared" si="21"/>
        <v>19.193000000000001</v>
      </c>
      <c r="H104" s="748">
        <f t="shared" si="22"/>
        <v>13.43</v>
      </c>
      <c r="I104" s="748">
        <f t="shared" si="23"/>
        <v>16.396000000000001</v>
      </c>
      <c r="J104" s="748">
        <f t="shared" si="24"/>
        <v>17.666</v>
      </c>
      <c r="K104" s="748">
        <f t="shared" si="25"/>
        <v>34.829000000000001</v>
      </c>
      <c r="L104" s="748">
        <f t="shared" si="26"/>
        <v>33.008000000000003</v>
      </c>
      <c r="M104" s="749">
        <f t="shared" si="27"/>
        <v>24.417000000000002</v>
      </c>
      <c r="N104" s="729"/>
    </row>
    <row r="105" spans="2:14" x14ac:dyDescent="0.2">
      <c r="B105" s="747" t="s">
        <v>98</v>
      </c>
      <c r="C105" s="748">
        <f t="shared" si="17"/>
        <v>37.509</v>
      </c>
      <c r="D105" s="748">
        <f t="shared" si="18"/>
        <v>31.998999999999999</v>
      </c>
      <c r="E105" s="748">
        <f t="shared" si="19"/>
        <v>17.812999999999999</v>
      </c>
      <c r="F105" s="748">
        <f t="shared" si="20"/>
        <v>5.1459999999999999</v>
      </c>
      <c r="G105" s="748">
        <f t="shared" si="21"/>
        <v>8.7449999999999992</v>
      </c>
      <c r="H105" s="748">
        <f t="shared" si="22"/>
        <v>9.5809999999999995</v>
      </c>
      <c r="I105" s="748">
        <f t="shared" si="23"/>
        <v>16.335999999999999</v>
      </c>
      <c r="J105" s="748">
        <f t="shared" si="24"/>
        <v>10.087999999999999</v>
      </c>
      <c r="K105" s="748">
        <f t="shared" si="25"/>
        <v>19.024999999999999</v>
      </c>
      <c r="L105" s="748">
        <f t="shared" si="26"/>
        <v>16.988</v>
      </c>
      <c r="M105" s="749">
        <f t="shared" si="27"/>
        <v>20.672999999999998</v>
      </c>
      <c r="N105" s="729"/>
    </row>
    <row r="106" spans="2:14" x14ac:dyDescent="0.2">
      <c r="B106" s="747" t="s">
        <v>99</v>
      </c>
      <c r="C106" s="748">
        <f t="shared" si="17"/>
        <v>2.754</v>
      </c>
      <c r="D106" s="748">
        <f t="shared" si="18"/>
        <v>2.5470000000000002</v>
      </c>
      <c r="E106" s="748">
        <f t="shared" si="19"/>
        <v>2.4900000000000002</v>
      </c>
      <c r="F106" s="748">
        <f t="shared" si="20"/>
        <v>2.6030000000000002</v>
      </c>
      <c r="G106" s="748">
        <f t="shared" si="21"/>
        <v>2.6429999999999998</v>
      </c>
      <c r="H106" s="748">
        <f t="shared" si="22"/>
        <v>2.5979999999999999</v>
      </c>
      <c r="I106" s="748">
        <f t="shared" si="23"/>
        <v>24.742000000000001</v>
      </c>
      <c r="J106" s="748">
        <f t="shared" si="24"/>
        <v>1.56</v>
      </c>
      <c r="K106" s="748">
        <f t="shared" si="25"/>
        <v>7.944</v>
      </c>
      <c r="L106" s="748">
        <f t="shared" si="26"/>
        <v>4.4459999999999997</v>
      </c>
      <c r="M106" s="749">
        <f t="shared" si="27"/>
        <v>1.294</v>
      </c>
      <c r="N106" s="729"/>
    </row>
    <row r="107" spans="2:14" x14ac:dyDescent="0.2">
      <c r="B107" s="747" t="s">
        <v>100</v>
      </c>
      <c r="C107" s="748">
        <f t="shared" si="17"/>
        <v>6.1529999999999996</v>
      </c>
      <c r="D107" s="748">
        <f t="shared" si="18"/>
        <v>6.6710000000000003</v>
      </c>
      <c r="E107" s="748">
        <f t="shared" si="19"/>
        <v>4.2750000000000004</v>
      </c>
      <c r="F107" s="748">
        <f t="shared" si="20"/>
        <v>7.5810000000000004</v>
      </c>
      <c r="G107" s="748">
        <f t="shared" si="21"/>
        <v>3.5350000000000001</v>
      </c>
      <c r="H107" s="748">
        <f t="shared" si="22"/>
        <v>6.4080000000000004</v>
      </c>
      <c r="I107" s="748">
        <f t="shared" si="23"/>
        <v>8.7710000000000008</v>
      </c>
      <c r="J107" s="748">
        <f t="shared" si="24"/>
        <v>6.2279999999999998</v>
      </c>
      <c r="K107" s="748">
        <f t="shared" si="25"/>
        <v>3.3159999999999998</v>
      </c>
      <c r="L107" s="748">
        <f t="shared" si="26"/>
        <v>3.2959999999999998</v>
      </c>
      <c r="M107" s="749">
        <f t="shared" si="27"/>
        <v>3.7240000000000002</v>
      </c>
      <c r="N107" s="729"/>
    </row>
    <row r="108" spans="2:14" x14ac:dyDescent="0.2">
      <c r="B108" s="747" t="s">
        <v>101</v>
      </c>
      <c r="C108" s="748">
        <f t="shared" si="17"/>
        <v>0.60099999999999998</v>
      </c>
      <c r="D108" s="748">
        <f t="shared" si="18"/>
        <v>0.65</v>
      </c>
      <c r="E108" s="748">
        <f t="shared" si="19"/>
        <v>0.61399999999999999</v>
      </c>
      <c r="F108" s="748">
        <f t="shared" si="20"/>
        <v>0.81499999999999995</v>
      </c>
      <c r="G108" s="748">
        <f t="shared" si="21"/>
        <v>0.91400000000000003</v>
      </c>
      <c r="H108" s="748">
        <f t="shared" si="22"/>
        <v>1.38</v>
      </c>
      <c r="I108" s="748">
        <f t="shared" si="23"/>
        <v>1.4650000000000001</v>
      </c>
      <c r="J108" s="748">
        <f t="shared" si="24"/>
        <v>2.5070000000000001</v>
      </c>
      <c r="K108" s="748">
        <f t="shared" si="25"/>
        <v>1.39</v>
      </c>
      <c r="L108" s="748">
        <f t="shared" si="26"/>
        <v>1.39</v>
      </c>
      <c r="M108" s="749">
        <f t="shared" si="27"/>
        <v>3.548</v>
      </c>
      <c r="N108" s="729"/>
    </row>
    <row r="109" spans="2:14" x14ac:dyDescent="0.2">
      <c r="B109" s="747" t="s">
        <v>102</v>
      </c>
      <c r="C109" s="748">
        <f t="shared" ref="C109:C111" si="28">C92</f>
        <v>8.6549999999999994</v>
      </c>
      <c r="D109" s="748">
        <f t="shared" ref="D109:D111" si="29">E92</f>
        <v>3.3460000000000001</v>
      </c>
      <c r="E109" s="748">
        <f t="shared" ref="E109:E111" si="30">G92</f>
        <v>0.88200000000000001</v>
      </c>
      <c r="F109" s="748">
        <f t="shared" ref="F109:F111" si="31">I92</f>
        <v>4.1440000000000001</v>
      </c>
      <c r="G109" s="748">
        <f t="shared" ref="G109:G111" si="32">K92</f>
        <v>0.49099999999999999</v>
      </c>
      <c r="H109" s="748">
        <f t="shared" ref="H109:H111" si="33">M92</f>
        <v>0.877</v>
      </c>
      <c r="I109" s="748">
        <f t="shared" ref="I109:I111" si="34">O92</f>
        <v>1.7270000000000001</v>
      </c>
      <c r="J109" s="748">
        <f t="shared" ref="J109:J111" si="35">Q92</f>
        <v>1.1719999999999999</v>
      </c>
      <c r="K109" s="748">
        <f t="shared" ref="K109:K111" si="36">S92</f>
        <v>1.4870000000000001</v>
      </c>
      <c r="L109" s="748">
        <f t="shared" ref="L109:L111" si="37">U92</f>
        <v>2.5169999999999999</v>
      </c>
      <c r="M109" s="749">
        <f t="shared" ref="M109:M111" si="38">W92</f>
        <v>2.097</v>
      </c>
      <c r="N109" s="729"/>
    </row>
    <row r="110" spans="2:14" x14ac:dyDescent="0.2">
      <c r="B110" s="747" t="s">
        <v>103</v>
      </c>
      <c r="C110" s="748">
        <f t="shared" si="28"/>
        <v>1.1419999999999999</v>
      </c>
      <c r="D110" s="748">
        <f t="shared" si="29"/>
        <v>0.98199999999999998</v>
      </c>
      <c r="E110" s="748">
        <f t="shared" si="30"/>
        <v>1.036</v>
      </c>
      <c r="F110" s="748">
        <f t="shared" si="31"/>
        <v>3.6760000000000002</v>
      </c>
      <c r="G110" s="748">
        <f t="shared" si="32"/>
        <v>1.462</v>
      </c>
      <c r="H110" s="748">
        <f t="shared" si="33"/>
        <v>2.1339999999999999</v>
      </c>
      <c r="I110" s="748">
        <f t="shared" si="34"/>
        <v>4.4610000000000003</v>
      </c>
      <c r="J110" s="748">
        <f t="shared" si="35"/>
        <v>1.4950000000000001</v>
      </c>
      <c r="K110" s="748">
        <f t="shared" si="36"/>
        <v>4.6189999999999998</v>
      </c>
      <c r="L110" s="748">
        <f t="shared" si="37"/>
        <v>0.83399999999999996</v>
      </c>
      <c r="M110" s="749">
        <f t="shared" si="38"/>
        <v>2.9470000000000001</v>
      </c>
      <c r="N110" s="729"/>
    </row>
    <row r="111" spans="2:14" ht="13.5" thickBot="1" x14ac:dyDescent="0.25">
      <c r="B111" s="750" t="s">
        <v>104</v>
      </c>
      <c r="C111" s="751">
        <f t="shared" si="28"/>
        <v>31.969000000000001</v>
      </c>
      <c r="D111" s="751">
        <f t="shared" si="29"/>
        <v>28.134</v>
      </c>
      <c r="E111" s="751">
        <f t="shared" si="30"/>
        <v>8.5730000000000004</v>
      </c>
      <c r="F111" s="751">
        <f t="shared" si="31"/>
        <v>6.798</v>
      </c>
      <c r="G111" s="751">
        <f t="shared" si="32"/>
        <v>8.9920000000000009</v>
      </c>
      <c r="H111" s="751">
        <f t="shared" si="33"/>
        <v>12.5</v>
      </c>
      <c r="I111" s="751">
        <f t="shared" si="34"/>
        <v>15.787000000000001</v>
      </c>
      <c r="J111" s="751">
        <f t="shared" si="35"/>
        <v>19.117999999999999</v>
      </c>
      <c r="K111" s="751">
        <f t="shared" si="36"/>
        <v>10.461</v>
      </c>
      <c r="L111" s="751">
        <f t="shared" si="37"/>
        <v>21.864999999999998</v>
      </c>
      <c r="M111" s="752">
        <f t="shared" si="38"/>
        <v>14.984999999999999</v>
      </c>
      <c r="N111" s="729"/>
    </row>
    <row r="114" spans="2:14" x14ac:dyDescent="0.2">
      <c r="B114" s="787" t="s">
        <v>744</v>
      </c>
      <c r="C114" s="722" t="s">
        <v>331</v>
      </c>
      <c r="D114" s="722" t="s">
        <v>222</v>
      </c>
      <c r="E114" s="722" t="s">
        <v>225</v>
      </c>
      <c r="F114" s="722" t="s">
        <v>226</v>
      </c>
      <c r="G114" s="722" t="s">
        <v>227</v>
      </c>
      <c r="H114" s="722" t="s">
        <v>228</v>
      </c>
      <c r="I114" s="722" t="s">
        <v>332</v>
      </c>
      <c r="J114" s="722" t="s">
        <v>333</v>
      </c>
      <c r="K114" s="722" t="s">
        <v>231</v>
      </c>
      <c r="L114" s="722" t="s">
        <v>232</v>
      </c>
      <c r="M114" s="722" t="s">
        <v>233</v>
      </c>
      <c r="N114" s="741"/>
    </row>
    <row r="115" spans="2:14" x14ac:dyDescent="0.2">
      <c r="B115" s="788"/>
      <c r="C115" s="721" t="s">
        <v>486</v>
      </c>
      <c r="D115" s="721" t="s">
        <v>486</v>
      </c>
      <c r="E115" s="721" t="s">
        <v>486</v>
      </c>
      <c r="F115" s="721" t="s">
        <v>486</v>
      </c>
      <c r="G115" s="721" t="s">
        <v>486</v>
      </c>
      <c r="H115" s="721" t="s">
        <v>486</v>
      </c>
      <c r="I115" s="721" t="s">
        <v>486</v>
      </c>
      <c r="J115" s="721" t="s">
        <v>486</v>
      </c>
      <c r="K115" s="721" t="s">
        <v>486</v>
      </c>
      <c r="L115" s="721" t="s">
        <v>486</v>
      </c>
      <c r="M115" s="723" t="s">
        <v>486</v>
      </c>
      <c r="N115" s="742"/>
    </row>
    <row r="116" spans="2:14" ht="41.25" thickBot="1" x14ac:dyDescent="0.25">
      <c r="B116" s="789"/>
      <c r="C116" s="724" t="s">
        <v>325</v>
      </c>
      <c r="D116" s="724" t="s">
        <v>325</v>
      </c>
      <c r="E116" s="724" t="s">
        <v>325</v>
      </c>
      <c r="F116" s="724" t="s">
        <v>325</v>
      </c>
      <c r="G116" s="724" t="s">
        <v>325</v>
      </c>
      <c r="H116" s="724" t="s">
        <v>325</v>
      </c>
      <c r="I116" s="724" t="s">
        <v>325</v>
      </c>
      <c r="J116" s="724" t="s">
        <v>325</v>
      </c>
      <c r="K116" s="724" t="s">
        <v>325</v>
      </c>
      <c r="L116" s="724" t="s">
        <v>325</v>
      </c>
      <c r="M116" s="724" t="s">
        <v>325</v>
      </c>
      <c r="N116" s="743"/>
    </row>
    <row r="117" spans="2:14" ht="25.5" x14ac:dyDescent="0.2">
      <c r="B117" s="757" t="s">
        <v>105</v>
      </c>
      <c r="C117" s="758">
        <f t="shared" ref="C117:C128" si="39">SUM(C66,C83)</f>
        <v>243.07000000000002</v>
      </c>
      <c r="D117" s="758">
        <f t="shared" ref="D117:D128" si="40">SUM(D66,E83)</f>
        <v>211.977</v>
      </c>
      <c r="E117" s="758">
        <f t="shared" ref="E117:E128" si="41">SUM(E66,G83)</f>
        <v>111.328</v>
      </c>
      <c r="F117" s="758">
        <f t="shared" ref="F117:F128" si="42">SUM(F66,I83)</f>
        <v>85.653999999999996</v>
      </c>
      <c r="G117" s="758">
        <f t="shared" ref="G117:G128" si="43">SUM(G66,K83)</f>
        <v>106.614</v>
      </c>
      <c r="H117" s="758">
        <f t="shared" ref="H117:H128" si="44">SUM(H66,M83)</f>
        <v>137.148</v>
      </c>
      <c r="I117" s="758">
        <f t="shared" ref="I117:I128" si="45">SUM(I66,O83)</f>
        <v>161.286</v>
      </c>
      <c r="J117" s="758">
        <f t="shared" ref="J117:J128" si="46">SUM(J66,Q83)</f>
        <v>122.19200000000001</v>
      </c>
      <c r="K117" s="758">
        <f t="shared" ref="K117:K128" si="47">SUM(K66,S83)</f>
        <v>145.25</v>
      </c>
      <c r="L117" s="758">
        <f t="shared" ref="L117:L128" si="48">SUM(L66,U83)</f>
        <v>173.04600000000002</v>
      </c>
      <c r="M117" s="759">
        <f t="shared" ref="M117:M128" si="49">SUM(M66,W83)</f>
        <v>128.34299999999999</v>
      </c>
      <c r="N117" s="726"/>
    </row>
    <row r="118" spans="2:14" x14ac:dyDescent="0.2">
      <c r="B118" s="747" t="s">
        <v>94</v>
      </c>
      <c r="C118" s="748">
        <f t="shared" si="39"/>
        <v>23.440999999999999</v>
      </c>
      <c r="D118" s="748">
        <f t="shared" si="40"/>
        <v>53.55</v>
      </c>
      <c r="E118" s="748">
        <f t="shared" si="41"/>
        <v>28.942999999999998</v>
      </c>
      <c r="F118" s="748">
        <f t="shared" si="42"/>
        <v>21.118000000000002</v>
      </c>
      <c r="G118" s="748">
        <f t="shared" si="43"/>
        <v>13.065</v>
      </c>
      <c r="H118" s="748">
        <f t="shared" si="44"/>
        <v>15.769</v>
      </c>
      <c r="I118" s="748">
        <f t="shared" si="45"/>
        <v>28.838999999999999</v>
      </c>
      <c r="J118" s="748">
        <f t="shared" si="46"/>
        <v>26.664999999999999</v>
      </c>
      <c r="K118" s="748">
        <f t="shared" si="47"/>
        <v>15.914</v>
      </c>
      <c r="L118" s="748">
        <f t="shared" si="48"/>
        <v>39.063000000000002</v>
      </c>
      <c r="M118" s="749">
        <f t="shared" si="49"/>
        <v>18.619</v>
      </c>
      <c r="N118" s="729"/>
    </row>
    <row r="119" spans="2:14" x14ac:dyDescent="0.2">
      <c r="B119" s="747" t="s">
        <v>95</v>
      </c>
      <c r="C119" s="748">
        <f t="shared" si="39"/>
        <v>30.951000000000001</v>
      </c>
      <c r="D119" s="748">
        <f t="shared" si="40"/>
        <v>31.926000000000002</v>
      </c>
      <c r="E119" s="748">
        <f t="shared" si="41"/>
        <v>28.655000000000001</v>
      </c>
      <c r="F119" s="748">
        <f t="shared" si="42"/>
        <v>23.381999999999998</v>
      </c>
      <c r="G119" s="748">
        <f t="shared" si="43"/>
        <v>43.725999999999999</v>
      </c>
      <c r="H119" s="748">
        <f t="shared" si="44"/>
        <v>67.812999999999988</v>
      </c>
      <c r="I119" s="748">
        <f t="shared" si="45"/>
        <v>32.5</v>
      </c>
      <c r="J119" s="748">
        <f t="shared" si="46"/>
        <v>28.234999999999999</v>
      </c>
      <c r="K119" s="748">
        <f t="shared" si="47"/>
        <v>38.018999999999998</v>
      </c>
      <c r="L119" s="748">
        <f t="shared" si="48"/>
        <v>39.933</v>
      </c>
      <c r="M119" s="749">
        <f t="shared" si="49"/>
        <v>27.454000000000001</v>
      </c>
      <c r="N119" s="729"/>
    </row>
    <row r="120" spans="2:14" x14ac:dyDescent="0.2">
      <c r="B120" s="747" t="s">
        <v>96</v>
      </c>
      <c r="C120" s="748">
        <f t="shared" si="39"/>
        <v>8.3559999999999999</v>
      </c>
      <c r="D120" s="748">
        <f t="shared" si="40"/>
        <v>8.8930000000000007</v>
      </c>
      <c r="E120" s="748">
        <f t="shared" si="41"/>
        <v>2.4319999999999999</v>
      </c>
      <c r="F120" s="748">
        <f t="shared" si="42"/>
        <v>1.39</v>
      </c>
      <c r="G120" s="748">
        <f t="shared" si="43"/>
        <v>1.51</v>
      </c>
      <c r="H120" s="748">
        <f t="shared" si="44"/>
        <v>1.859</v>
      </c>
      <c r="I120" s="748">
        <f t="shared" si="45"/>
        <v>2.84</v>
      </c>
      <c r="J120" s="748">
        <f t="shared" si="46"/>
        <v>3.7829999999999999</v>
      </c>
      <c r="K120" s="748">
        <f t="shared" si="47"/>
        <v>4.4119999999999999</v>
      </c>
      <c r="L120" s="748">
        <f t="shared" si="48"/>
        <v>4.5190000000000001</v>
      </c>
      <c r="M120" s="749">
        <f t="shared" si="49"/>
        <v>4.79</v>
      </c>
      <c r="N120" s="729"/>
    </row>
    <row r="121" spans="2:14" x14ac:dyDescent="0.2">
      <c r="B121" s="747" t="s">
        <v>97</v>
      </c>
      <c r="C121" s="748">
        <f t="shared" si="39"/>
        <v>88.509</v>
      </c>
      <c r="D121" s="748">
        <f t="shared" si="40"/>
        <v>41.335999999999999</v>
      </c>
      <c r="E121" s="748">
        <f t="shared" si="41"/>
        <v>13.869</v>
      </c>
      <c r="F121" s="748">
        <f t="shared" si="42"/>
        <v>8.1120000000000001</v>
      </c>
      <c r="G121" s="748">
        <f t="shared" si="43"/>
        <v>19.506</v>
      </c>
      <c r="H121" s="748">
        <f t="shared" si="44"/>
        <v>13.937999999999999</v>
      </c>
      <c r="I121" s="748">
        <f t="shared" si="45"/>
        <v>17.986000000000001</v>
      </c>
      <c r="J121" s="748">
        <f t="shared" si="46"/>
        <v>18.568999999999999</v>
      </c>
      <c r="K121" s="748">
        <f t="shared" si="47"/>
        <v>35.35</v>
      </c>
      <c r="L121" s="748">
        <f t="shared" si="48"/>
        <v>34.082000000000001</v>
      </c>
      <c r="M121" s="749">
        <f t="shared" si="49"/>
        <v>25.150000000000002</v>
      </c>
      <c r="N121" s="729"/>
    </row>
    <row r="122" spans="2:14" x14ac:dyDescent="0.2">
      <c r="B122" s="747" t="s">
        <v>98</v>
      </c>
      <c r="C122" s="748">
        <f t="shared" si="39"/>
        <v>38.029000000000003</v>
      </c>
      <c r="D122" s="748">
        <f t="shared" si="40"/>
        <v>32.339999999999996</v>
      </c>
      <c r="E122" s="748">
        <f t="shared" si="41"/>
        <v>18.218999999999998</v>
      </c>
      <c r="F122" s="748">
        <f t="shared" si="42"/>
        <v>5.5119999999999996</v>
      </c>
      <c r="G122" s="748">
        <f t="shared" si="43"/>
        <v>9.2899999999999991</v>
      </c>
      <c r="H122" s="748">
        <f t="shared" si="44"/>
        <v>10.256</v>
      </c>
      <c r="I122" s="748">
        <f t="shared" si="45"/>
        <v>17.324999999999999</v>
      </c>
      <c r="J122" s="748">
        <f t="shared" si="46"/>
        <v>10.908999999999999</v>
      </c>
      <c r="K122" s="748">
        <f t="shared" si="47"/>
        <v>19.689</v>
      </c>
      <c r="L122" s="748">
        <f t="shared" si="48"/>
        <v>18.288999999999998</v>
      </c>
      <c r="M122" s="749">
        <f t="shared" si="49"/>
        <v>21.823999999999998</v>
      </c>
      <c r="N122" s="729"/>
    </row>
    <row r="123" spans="2:14" x14ac:dyDescent="0.2">
      <c r="B123" s="747" t="s">
        <v>99</v>
      </c>
      <c r="C123" s="748">
        <f t="shared" si="39"/>
        <v>2.9860000000000002</v>
      </c>
      <c r="D123" s="748">
        <f t="shared" si="40"/>
        <v>2.6750000000000003</v>
      </c>
      <c r="E123" s="748">
        <f t="shared" si="41"/>
        <v>2.8460000000000001</v>
      </c>
      <c r="F123" s="748">
        <f t="shared" si="42"/>
        <v>2.7300000000000004</v>
      </c>
      <c r="G123" s="748">
        <f t="shared" si="43"/>
        <v>2.8579999999999997</v>
      </c>
      <c r="H123" s="748">
        <f t="shared" si="44"/>
        <v>2.8959999999999999</v>
      </c>
      <c r="I123" s="748">
        <f t="shared" si="45"/>
        <v>25.177</v>
      </c>
      <c r="J123" s="748">
        <f t="shared" si="46"/>
        <v>1.8360000000000001</v>
      </c>
      <c r="K123" s="748">
        <f t="shared" si="47"/>
        <v>8.4510000000000005</v>
      </c>
      <c r="L123" s="748">
        <f t="shared" si="48"/>
        <v>5.0969999999999995</v>
      </c>
      <c r="M123" s="749">
        <f t="shared" si="49"/>
        <v>1.552</v>
      </c>
      <c r="N123" s="729"/>
    </row>
    <row r="124" spans="2:14" x14ac:dyDescent="0.2">
      <c r="B124" s="747" t="s">
        <v>100</v>
      </c>
      <c r="C124" s="748">
        <f t="shared" si="39"/>
        <v>6.1529999999999996</v>
      </c>
      <c r="D124" s="748">
        <f t="shared" si="40"/>
        <v>6.6770000000000005</v>
      </c>
      <c r="E124" s="748">
        <f t="shared" si="41"/>
        <v>4.2750000000000004</v>
      </c>
      <c r="F124" s="748">
        <f t="shared" si="42"/>
        <v>7.5910000000000002</v>
      </c>
      <c r="G124" s="748">
        <f t="shared" si="43"/>
        <v>3.5390000000000001</v>
      </c>
      <c r="H124" s="748">
        <f t="shared" si="44"/>
        <v>6.415</v>
      </c>
      <c r="I124" s="748">
        <f t="shared" si="45"/>
        <v>8.7740000000000009</v>
      </c>
      <c r="J124" s="748">
        <f t="shared" si="46"/>
        <v>6.2779999999999996</v>
      </c>
      <c r="K124" s="748">
        <f t="shared" si="47"/>
        <v>3.319</v>
      </c>
      <c r="L124" s="748">
        <f t="shared" si="48"/>
        <v>3.3339999999999996</v>
      </c>
      <c r="M124" s="749">
        <f t="shared" si="49"/>
        <v>3.726</v>
      </c>
      <c r="N124" s="729"/>
    </row>
    <row r="125" spans="2:14" x14ac:dyDescent="0.2">
      <c r="B125" s="747" t="s">
        <v>101</v>
      </c>
      <c r="C125" s="748">
        <f t="shared" si="39"/>
        <v>0.60099999999999998</v>
      </c>
      <c r="D125" s="748">
        <f t="shared" si="40"/>
        <v>0.65</v>
      </c>
      <c r="E125" s="748">
        <f t="shared" si="41"/>
        <v>0.61399999999999999</v>
      </c>
      <c r="F125" s="748">
        <f t="shared" si="42"/>
        <v>0.81499999999999995</v>
      </c>
      <c r="G125" s="748">
        <f t="shared" si="43"/>
        <v>0.91400000000000003</v>
      </c>
      <c r="H125" s="748">
        <f t="shared" si="44"/>
        <v>1.38</v>
      </c>
      <c r="I125" s="748">
        <f t="shared" si="45"/>
        <v>1.4650000000000001</v>
      </c>
      <c r="J125" s="748">
        <f t="shared" si="46"/>
        <v>2.5070000000000001</v>
      </c>
      <c r="K125" s="748">
        <f t="shared" si="47"/>
        <v>1.39</v>
      </c>
      <c r="L125" s="748">
        <f t="shared" si="48"/>
        <v>1.39</v>
      </c>
      <c r="M125" s="749">
        <f t="shared" si="49"/>
        <v>3.548</v>
      </c>
      <c r="N125" s="729"/>
    </row>
    <row r="126" spans="2:14" x14ac:dyDescent="0.2">
      <c r="B126" s="747" t="s">
        <v>102</v>
      </c>
      <c r="C126" s="748">
        <f t="shared" si="39"/>
        <v>8.6689999999999987</v>
      </c>
      <c r="D126" s="748">
        <f t="shared" si="40"/>
        <v>3.3530000000000002</v>
      </c>
      <c r="E126" s="748">
        <f t="shared" si="41"/>
        <v>0.91100000000000003</v>
      </c>
      <c r="F126" s="748">
        <f t="shared" si="42"/>
        <v>4.1509999999999998</v>
      </c>
      <c r="G126" s="748">
        <f t="shared" si="43"/>
        <v>0.56599999999999995</v>
      </c>
      <c r="H126" s="748">
        <f t="shared" si="44"/>
        <v>0.88600000000000001</v>
      </c>
      <c r="I126" s="748">
        <f t="shared" si="45"/>
        <v>1.766</v>
      </c>
      <c r="J126" s="748">
        <f t="shared" si="46"/>
        <v>1.2469999999999999</v>
      </c>
      <c r="K126" s="748">
        <f t="shared" si="47"/>
        <v>1.5110000000000001</v>
      </c>
      <c r="L126" s="748">
        <f t="shared" si="48"/>
        <v>2.532</v>
      </c>
      <c r="M126" s="749">
        <f t="shared" si="49"/>
        <v>2.1720000000000002</v>
      </c>
      <c r="N126" s="729"/>
    </row>
    <row r="127" spans="2:14" x14ac:dyDescent="0.2">
      <c r="B127" s="747" t="s">
        <v>103</v>
      </c>
      <c r="C127" s="748">
        <f t="shared" si="39"/>
        <v>1.1419999999999999</v>
      </c>
      <c r="D127" s="748">
        <f t="shared" si="40"/>
        <v>0.98199999999999998</v>
      </c>
      <c r="E127" s="748">
        <f t="shared" si="41"/>
        <v>1.036</v>
      </c>
      <c r="F127" s="748">
        <f t="shared" si="42"/>
        <v>3.6760000000000002</v>
      </c>
      <c r="G127" s="748">
        <f t="shared" si="43"/>
        <v>1.462</v>
      </c>
      <c r="H127" s="748">
        <f t="shared" si="44"/>
        <v>2.1339999999999999</v>
      </c>
      <c r="I127" s="748">
        <f t="shared" si="45"/>
        <v>4.4610000000000003</v>
      </c>
      <c r="J127" s="748">
        <f t="shared" si="46"/>
        <v>1.4950000000000001</v>
      </c>
      <c r="K127" s="748">
        <f t="shared" si="47"/>
        <v>4.6189999999999998</v>
      </c>
      <c r="L127" s="748">
        <f t="shared" si="48"/>
        <v>0.83399999999999996</v>
      </c>
      <c r="M127" s="749">
        <f t="shared" si="49"/>
        <v>2.9470000000000001</v>
      </c>
      <c r="N127" s="729"/>
    </row>
    <row r="128" spans="2:14" ht="13.5" thickBot="1" x14ac:dyDescent="0.25">
      <c r="B128" s="750" t="s">
        <v>104</v>
      </c>
      <c r="C128" s="751">
        <f t="shared" si="39"/>
        <v>32.765999999999998</v>
      </c>
      <c r="D128" s="751">
        <f t="shared" si="40"/>
        <v>29.016000000000002</v>
      </c>
      <c r="E128" s="751">
        <f t="shared" si="41"/>
        <v>9.5640000000000001</v>
      </c>
      <c r="F128" s="751">
        <f t="shared" si="42"/>
        <v>7.5720000000000001</v>
      </c>
      <c r="G128" s="751">
        <f t="shared" si="43"/>
        <v>10.196000000000002</v>
      </c>
      <c r="H128" s="751">
        <f t="shared" si="44"/>
        <v>13.829000000000001</v>
      </c>
      <c r="I128" s="751">
        <f t="shared" si="45"/>
        <v>19.937000000000001</v>
      </c>
      <c r="J128" s="751">
        <f t="shared" si="46"/>
        <v>20.640999999999998</v>
      </c>
      <c r="K128" s="751">
        <f t="shared" si="47"/>
        <v>12.386000000000001</v>
      </c>
      <c r="L128" s="751">
        <f t="shared" si="48"/>
        <v>23.635999999999999</v>
      </c>
      <c r="M128" s="752">
        <f t="shared" si="49"/>
        <v>16.608000000000001</v>
      </c>
      <c r="N128" s="729"/>
    </row>
    <row r="130" spans="1:13" x14ac:dyDescent="0.2">
      <c r="A130" s="275"/>
    </row>
    <row r="131" spans="1:13" x14ac:dyDescent="0.2">
      <c r="B131" s="787" t="s">
        <v>744</v>
      </c>
      <c r="C131" s="722" t="s">
        <v>331</v>
      </c>
      <c r="D131" s="722" t="s">
        <v>222</v>
      </c>
      <c r="E131" s="722" t="s">
        <v>225</v>
      </c>
      <c r="F131" s="722" t="s">
        <v>226</v>
      </c>
      <c r="G131" s="722" t="s">
        <v>227</v>
      </c>
      <c r="H131" s="722" t="s">
        <v>228</v>
      </c>
      <c r="I131" s="722" t="s">
        <v>332</v>
      </c>
      <c r="J131" s="722" t="s">
        <v>333</v>
      </c>
      <c r="K131" s="722" t="s">
        <v>231</v>
      </c>
      <c r="L131" s="722" t="s">
        <v>232</v>
      </c>
      <c r="M131" s="744" t="s">
        <v>233</v>
      </c>
    </row>
    <row r="132" spans="1:13" x14ac:dyDescent="0.2">
      <c r="B132" s="788"/>
      <c r="C132" s="721" t="s">
        <v>78</v>
      </c>
      <c r="D132" s="721" t="s">
        <v>78</v>
      </c>
      <c r="E132" s="721" t="s">
        <v>78</v>
      </c>
      <c r="F132" s="721" t="s">
        <v>78</v>
      </c>
      <c r="G132" s="721" t="s">
        <v>78</v>
      </c>
      <c r="H132" s="721" t="s">
        <v>78</v>
      </c>
      <c r="I132" s="721" t="s">
        <v>78</v>
      </c>
      <c r="J132" s="721" t="s">
        <v>78</v>
      </c>
      <c r="K132" s="721" t="s">
        <v>78</v>
      </c>
      <c r="L132" s="721" t="s">
        <v>78</v>
      </c>
      <c r="M132" s="745" t="s">
        <v>78</v>
      </c>
    </row>
    <row r="133" spans="1:13" ht="41.25" thickBot="1" x14ac:dyDescent="0.25">
      <c r="B133" s="789"/>
      <c r="C133" s="724" t="s">
        <v>325</v>
      </c>
      <c r="D133" s="724" t="s">
        <v>325</v>
      </c>
      <c r="E133" s="724" t="s">
        <v>325</v>
      </c>
      <c r="F133" s="724" t="s">
        <v>325</v>
      </c>
      <c r="G133" s="724" t="s">
        <v>325</v>
      </c>
      <c r="H133" s="724" t="s">
        <v>325</v>
      </c>
      <c r="I133" s="724" t="s">
        <v>325</v>
      </c>
      <c r="J133" s="724" t="s">
        <v>325</v>
      </c>
      <c r="K133" s="724" t="s">
        <v>325</v>
      </c>
      <c r="L133" s="724" t="s">
        <v>325</v>
      </c>
      <c r="M133" s="746" t="s">
        <v>325</v>
      </c>
    </row>
    <row r="134" spans="1:13" x14ac:dyDescent="0.2">
      <c r="B134" s="760" t="s">
        <v>214</v>
      </c>
      <c r="C134" s="729">
        <v>4.1120000000000001</v>
      </c>
      <c r="D134" s="729">
        <v>1.756</v>
      </c>
      <c r="E134" s="729">
        <v>2.6190000000000002</v>
      </c>
      <c r="F134" s="729">
        <v>2.4710000000000001</v>
      </c>
      <c r="G134" s="729">
        <v>3.4140000000000001</v>
      </c>
      <c r="H134" s="729">
        <v>3.7549999999999999</v>
      </c>
      <c r="I134" s="729">
        <v>6.6639999999999997</v>
      </c>
      <c r="J134" s="729">
        <v>6.9930000000000003</v>
      </c>
      <c r="K134" s="729">
        <v>7.7779999999999996</v>
      </c>
      <c r="L134" s="729">
        <v>12.882999999999999</v>
      </c>
      <c r="M134" s="730">
        <v>9.2170000000000005</v>
      </c>
    </row>
    <row r="135" spans="1:13" x14ac:dyDescent="0.2">
      <c r="B135" s="728" t="s">
        <v>215</v>
      </c>
      <c r="C135" s="729">
        <v>0.65</v>
      </c>
      <c r="D135" s="729">
        <v>0.35799999999999998</v>
      </c>
      <c r="E135" s="729">
        <v>0.86399999999999999</v>
      </c>
      <c r="F135" s="729">
        <v>0.91200000000000003</v>
      </c>
      <c r="G135" s="729">
        <v>1.1319999999999999</v>
      </c>
      <c r="H135" s="729">
        <v>1.3180000000000001</v>
      </c>
      <c r="I135" s="729">
        <v>2.7290000000000001</v>
      </c>
      <c r="J135" s="729">
        <v>2.0750000000000002</v>
      </c>
      <c r="K135" s="729">
        <v>1.806</v>
      </c>
      <c r="L135" s="729">
        <v>4.1900000000000004</v>
      </c>
      <c r="M135" s="730">
        <v>2.4849999999999999</v>
      </c>
    </row>
    <row r="136" spans="1:13" x14ac:dyDescent="0.2">
      <c r="B136" s="728" t="s">
        <v>216</v>
      </c>
      <c r="C136" s="729">
        <v>0.56999999999999995</v>
      </c>
      <c r="D136" s="729">
        <v>0.36699999999999999</v>
      </c>
      <c r="E136" s="729">
        <v>0.83699999999999997</v>
      </c>
      <c r="F136" s="729">
        <v>1.071</v>
      </c>
      <c r="G136" s="729">
        <v>1.3140000000000001</v>
      </c>
      <c r="H136" s="729">
        <v>1.655</v>
      </c>
      <c r="I136" s="729">
        <v>3.2519999999999998</v>
      </c>
      <c r="J136" s="729">
        <v>2.1389999999999998</v>
      </c>
      <c r="K136" s="729">
        <v>1.6479999999999999</v>
      </c>
      <c r="L136" s="729">
        <v>3.6179999999999999</v>
      </c>
      <c r="M136" s="730">
        <v>2.2440000000000002</v>
      </c>
    </row>
    <row r="137" spans="1:13" x14ac:dyDescent="0.2">
      <c r="B137" s="728" t="s">
        <v>217</v>
      </c>
      <c r="C137" s="729">
        <v>1.2150000000000001</v>
      </c>
      <c r="D137" s="729">
        <v>1.036</v>
      </c>
      <c r="E137" s="729">
        <v>2.1379999999999999</v>
      </c>
      <c r="F137" s="729">
        <v>3.88</v>
      </c>
      <c r="G137" s="729">
        <v>4.6120000000000001</v>
      </c>
      <c r="H137" s="729">
        <v>7.3369999999999997</v>
      </c>
      <c r="I137" s="729">
        <v>10.606</v>
      </c>
      <c r="J137" s="729">
        <v>7.3330000000000002</v>
      </c>
      <c r="K137" s="729">
        <v>4.6429999999999998</v>
      </c>
      <c r="L137" s="729">
        <v>8.2409999999999997</v>
      </c>
      <c r="M137" s="730">
        <v>5.5609999999999999</v>
      </c>
    </row>
    <row r="138" spans="1:13" x14ac:dyDescent="0.2">
      <c r="B138" s="728" t="s">
        <v>218</v>
      </c>
      <c r="C138" s="729">
        <v>0.63</v>
      </c>
      <c r="D138" s="729">
        <v>0.77300000000000002</v>
      </c>
      <c r="E138" s="729">
        <v>1.59</v>
      </c>
      <c r="F138" s="729">
        <v>4.7130000000000001</v>
      </c>
      <c r="G138" s="729">
        <v>4.9429999999999996</v>
      </c>
      <c r="H138" s="729">
        <v>14.448</v>
      </c>
      <c r="I138" s="729">
        <v>10.773999999999999</v>
      </c>
      <c r="J138" s="729">
        <v>8.609</v>
      </c>
      <c r="K138" s="729">
        <v>6.4290000000000003</v>
      </c>
      <c r="L138" s="729">
        <v>8.3219999999999992</v>
      </c>
      <c r="M138" s="730">
        <v>6.3730000000000002</v>
      </c>
    </row>
    <row r="139" spans="1:13" x14ac:dyDescent="0.2">
      <c r="B139" s="728" t="s">
        <v>219</v>
      </c>
      <c r="C139" s="729">
        <v>0.14899999999999999</v>
      </c>
      <c r="D139" s="729">
        <v>0.22900000000000001</v>
      </c>
      <c r="E139" s="729">
        <v>0.498</v>
      </c>
      <c r="F139" s="729">
        <v>1.772</v>
      </c>
      <c r="G139" s="729">
        <v>1.5980000000000001</v>
      </c>
      <c r="H139" s="729">
        <v>8.5660000000000007</v>
      </c>
      <c r="I139" s="729">
        <v>4.7210000000000001</v>
      </c>
      <c r="J139" s="729">
        <v>3.4820000000000002</v>
      </c>
      <c r="K139" s="729">
        <v>3.024</v>
      </c>
      <c r="L139" s="729">
        <v>3.4820000000000002</v>
      </c>
      <c r="M139" s="730">
        <v>2.7530000000000001</v>
      </c>
    </row>
    <row r="140" spans="1:13" x14ac:dyDescent="0.2">
      <c r="B140" s="728" t="s">
        <v>220</v>
      </c>
      <c r="C140" s="729">
        <v>5.6000000000000001E-2</v>
      </c>
      <c r="D140" s="729">
        <v>0.10199999999999999</v>
      </c>
      <c r="E140" s="729">
        <v>0.16900000000000001</v>
      </c>
      <c r="F140" s="729">
        <v>0.66800000000000004</v>
      </c>
      <c r="G140" s="729">
        <v>0.54100000000000004</v>
      </c>
      <c r="H140" s="729">
        <v>4.5119999999999996</v>
      </c>
      <c r="I140" s="729">
        <v>2.3330000000000002</v>
      </c>
      <c r="J140" s="729">
        <v>1.6160000000000001</v>
      </c>
      <c r="K140" s="729">
        <v>1.319</v>
      </c>
      <c r="L140" s="729">
        <v>1.6279999999999999</v>
      </c>
      <c r="M140" s="730">
        <v>1.1359999999999999</v>
      </c>
    </row>
    <row r="141" spans="1:13" x14ac:dyDescent="0.2">
      <c r="B141" s="728" t="s">
        <v>221</v>
      </c>
      <c r="C141" s="729">
        <v>6.6000000000000003E-2</v>
      </c>
      <c r="D141" s="729">
        <v>9.5000000000000001E-2</v>
      </c>
      <c r="E141" s="729">
        <v>6.0999999999999999E-2</v>
      </c>
      <c r="F141" s="729">
        <v>0.20899999999999999</v>
      </c>
      <c r="G141" s="729">
        <v>0.22</v>
      </c>
      <c r="H141" s="729">
        <v>4.4409999999999998</v>
      </c>
      <c r="I141" s="729">
        <v>2.7160000000000002</v>
      </c>
      <c r="J141" s="729">
        <v>1.2549999999999999</v>
      </c>
      <c r="K141" s="729">
        <v>0.52400000000000002</v>
      </c>
      <c r="L141" s="729">
        <v>1.0009999999999999</v>
      </c>
      <c r="M141" s="730">
        <v>0.625</v>
      </c>
    </row>
    <row r="142" spans="1:13" ht="13.5" thickBot="1" x14ac:dyDescent="0.25">
      <c r="B142" s="766" t="s">
        <v>80</v>
      </c>
      <c r="C142" s="767">
        <v>7.4480000000000004</v>
      </c>
      <c r="D142" s="767">
        <v>4.7160000000000002</v>
      </c>
      <c r="E142" s="767">
        <v>8.7769999999999992</v>
      </c>
      <c r="F142" s="767">
        <v>15.696</v>
      </c>
      <c r="G142" s="767">
        <v>17.774999999999999</v>
      </c>
      <c r="H142" s="767">
        <v>46.031999999999996</v>
      </c>
      <c r="I142" s="767">
        <v>43.795000000000002</v>
      </c>
      <c r="J142" s="767">
        <v>33.500999999999998</v>
      </c>
      <c r="K142" s="767">
        <v>27.170999999999999</v>
      </c>
      <c r="L142" s="767">
        <v>43.365000000000002</v>
      </c>
      <c r="M142" s="770">
        <v>30.393999999999998</v>
      </c>
    </row>
    <row r="145" spans="2:24" x14ac:dyDescent="0.2">
      <c r="B145" s="787" t="s">
        <v>744</v>
      </c>
      <c r="C145" s="790" t="s">
        <v>331</v>
      </c>
      <c r="D145" s="791"/>
      <c r="E145" s="790" t="s">
        <v>222</v>
      </c>
      <c r="F145" s="791"/>
      <c r="G145" s="790" t="s">
        <v>225</v>
      </c>
      <c r="H145" s="791"/>
      <c r="I145" s="790" t="s">
        <v>226</v>
      </c>
      <c r="J145" s="791"/>
      <c r="K145" s="790" t="s">
        <v>227</v>
      </c>
      <c r="L145" s="791"/>
      <c r="M145" s="790" t="s">
        <v>228</v>
      </c>
      <c r="N145" s="791"/>
      <c r="O145" s="790" t="s">
        <v>332</v>
      </c>
      <c r="P145" s="791"/>
      <c r="Q145" s="790" t="s">
        <v>333</v>
      </c>
      <c r="R145" s="791"/>
      <c r="S145" s="790" t="s">
        <v>231</v>
      </c>
      <c r="T145" s="791"/>
      <c r="U145" s="790" t="s">
        <v>232</v>
      </c>
      <c r="V145" s="791"/>
      <c r="W145" s="790" t="s">
        <v>233</v>
      </c>
      <c r="X145" s="792"/>
    </row>
    <row r="146" spans="2:24" x14ac:dyDescent="0.2">
      <c r="B146" s="788"/>
      <c r="C146" s="793" t="s">
        <v>79</v>
      </c>
      <c r="D146" s="794"/>
      <c r="E146" s="793" t="s">
        <v>79</v>
      </c>
      <c r="F146" s="794"/>
      <c r="G146" s="793" t="s">
        <v>79</v>
      </c>
      <c r="H146" s="794"/>
      <c r="I146" s="793" t="s">
        <v>79</v>
      </c>
      <c r="J146" s="794"/>
      <c r="K146" s="793" t="s">
        <v>79</v>
      </c>
      <c r="L146" s="794"/>
      <c r="M146" s="793" t="s">
        <v>79</v>
      </c>
      <c r="N146" s="794"/>
      <c r="O146" s="793"/>
      <c r="P146" s="794"/>
      <c r="Q146" s="793"/>
      <c r="R146" s="794"/>
      <c r="S146" s="793"/>
      <c r="T146" s="794"/>
      <c r="U146" s="793"/>
      <c r="V146" s="794"/>
      <c r="W146" s="793"/>
      <c r="X146" s="795"/>
    </row>
    <row r="147" spans="2:24" ht="41.25" thickBot="1" x14ac:dyDescent="0.25">
      <c r="B147" s="789"/>
      <c r="C147" s="724" t="s">
        <v>325</v>
      </c>
      <c r="D147" s="733" t="s">
        <v>82</v>
      </c>
      <c r="E147" s="724" t="s">
        <v>325</v>
      </c>
      <c r="F147" s="734" t="s">
        <v>82</v>
      </c>
      <c r="G147" s="724" t="s">
        <v>325</v>
      </c>
      <c r="H147" s="734" t="s">
        <v>82</v>
      </c>
      <c r="I147" s="724" t="s">
        <v>325</v>
      </c>
      <c r="J147" s="734" t="s">
        <v>82</v>
      </c>
      <c r="K147" s="724" t="s">
        <v>325</v>
      </c>
      <c r="L147" s="734" t="s">
        <v>82</v>
      </c>
      <c r="M147" s="724" t="s">
        <v>325</v>
      </c>
      <c r="N147" s="734" t="s">
        <v>82</v>
      </c>
      <c r="O147" s="724" t="s">
        <v>325</v>
      </c>
      <c r="P147" s="733" t="s">
        <v>82</v>
      </c>
      <c r="Q147" s="724" t="s">
        <v>325</v>
      </c>
      <c r="R147" s="733" t="s">
        <v>82</v>
      </c>
      <c r="S147" s="724" t="s">
        <v>325</v>
      </c>
      <c r="T147" s="733" t="s">
        <v>82</v>
      </c>
      <c r="U147" s="724" t="s">
        <v>325</v>
      </c>
      <c r="V147" s="733" t="s">
        <v>82</v>
      </c>
      <c r="W147" s="724" t="s">
        <v>325</v>
      </c>
      <c r="X147" s="733" t="s">
        <v>82</v>
      </c>
    </row>
    <row r="148" spans="2:24" x14ac:dyDescent="0.2">
      <c r="B148" s="760" t="s">
        <v>214</v>
      </c>
      <c r="C148" s="726">
        <v>31.286999999999999</v>
      </c>
      <c r="D148" s="735">
        <v>27.43</v>
      </c>
      <c r="E148" s="726">
        <v>23.456</v>
      </c>
      <c r="F148" s="735">
        <v>13.32</v>
      </c>
      <c r="G148" s="726">
        <v>15.634</v>
      </c>
      <c r="H148" s="735">
        <v>8.9499999999999993</v>
      </c>
      <c r="I148" s="726">
        <v>21.931999999999999</v>
      </c>
      <c r="J148" s="735">
        <v>9.4</v>
      </c>
      <c r="K148" s="726">
        <v>28.05</v>
      </c>
      <c r="L148" s="735">
        <v>10.17</v>
      </c>
      <c r="M148" s="726">
        <v>30.439</v>
      </c>
      <c r="N148" s="735">
        <v>10.08</v>
      </c>
      <c r="O148" s="726">
        <v>29.942</v>
      </c>
      <c r="P148" s="735">
        <v>9.25</v>
      </c>
      <c r="Q148" s="726">
        <v>23.91</v>
      </c>
      <c r="R148" s="735">
        <v>9.81</v>
      </c>
      <c r="S148" s="726">
        <v>22.646000000000001</v>
      </c>
      <c r="T148" s="735">
        <v>9.99</v>
      </c>
      <c r="U148" s="726">
        <v>20.291</v>
      </c>
      <c r="V148" s="735">
        <v>10.54</v>
      </c>
      <c r="W148" s="726">
        <v>21.931000000000001</v>
      </c>
      <c r="X148" s="736">
        <v>10.43</v>
      </c>
    </row>
    <row r="149" spans="2:24" x14ac:dyDescent="0.2">
      <c r="B149" s="728" t="s">
        <v>215</v>
      </c>
      <c r="C149" s="729">
        <v>9.7609999999999992</v>
      </c>
      <c r="D149" s="737">
        <v>20.83</v>
      </c>
      <c r="E149" s="729">
        <v>7.5650000000000004</v>
      </c>
      <c r="F149" s="737">
        <v>16.239999999999998</v>
      </c>
      <c r="G149" s="729">
        <v>3.6269999999999998</v>
      </c>
      <c r="H149" s="737">
        <v>13.62</v>
      </c>
      <c r="I149" s="729">
        <v>3.331</v>
      </c>
      <c r="J149" s="737">
        <v>22.89</v>
      </c>
      <c r="K149" s="729">
        <v>3.9860000000000002</v>
      </c>
      <c r="L149" s="737">
        <v>16.53</v>
      </c>
      <c r="M149" s="729">
        <v>5.0549999999999997</v>
      </c>
      <c r="N149" s="737">
        <v>13.22</v>
      </c>
      <c r="O149" s="729">
        <v>7.47</v>
      </c>
      <c r="P149" s="737">
        <v>12.38</v>
      </c>
      <c r="Q149" s="729">
        <v>5.5010000000000003</v>
      </c>
      <c r="R149" s="737">
        <v>8.33</v>
      </c>
      <c r="S149" s="729">
        <v>5.4560000000000004</v>
      </c>
      <c r="T149" s="737">
        <v>8.25</v>
      </c>
      <c r="U149" s="729">
        <v>4.8579999999999997</v>
      </c>
      <c r="V149" s="737">
        <v>11.63</v>
      </c>
      <c r="W149" s="729">
        <v>5.53</v>
      </c>
      <c r="X149" s="738">
        <v>13.26</v>
      </c>
    </row>
    <row r="150" spans="2:24" x14ac:dyDescent="0.2">
      <c r="B150" s="728" t="s">
        <v>216</v>
      </c>
      <c r="C150" s="729">
        <v>11.211</v>
      </c>
      <c r="D150" s="737">
        <v>20</v>
      </c>
      <c r="E150" s="729">
        <v>9.1920000000000002</v>
      </c>
      <c r="F150" s="737">
        <v>15.47</v>
      </c>
      <c r="G150" s="729">
        <v>3.6949999999999998</v>
      </c>
      <c r="H150" s="737">
        <v>15.65</v>
      </c>
      <c r="I150" s="729">
        <v>3.4249999999999998</v>
      </c>
      <c r="J150" s="737">
        <v>26.46</v>
      </c>
      <c r="K150" s="729">
        <v>3.323</v>
      </c>
      <c r="L150" s="737">
        <v>19.89</v>
      </c>
      <c r="M150" s="729">
        <v>4.4450000000000003</v>
      </c>
      <c r="N150" s="737">
        <v>14.34</v>
      </c>
      <c r="O150" s="729">
        <v>7.9969999999999999</v>
      </c>
      <c r="P150" s="737">
        <v>14.49</v>
      </c>
      <c r="Q150" s="729">
        <v>5.726</v>
      </c>
      <c r="R150" s="737">
        <v>9.0399999999999991</v>
      </c>
      <c r="S150" s="729">
        <v>6.3860000000000001</v>
      </c>
      <c r="T150" s="737">
        <v>9.16</v>
      </c>
      <c r="U150" s="729">
        <v>5.3120000000000003</v>
      </c>
      <c r="V150" s="737">
        <v>12.68</v>
      </c>
      <c r="W150" s="729">
        <v>6.2779999999999996</v>
      </c>
      <c r="X150" s="738">
        <v>14.01</v>
      </c>
    </row>
    <row r="151" spans="2:24" x14ac:dyDescent="0.2">
      <c r="B151" s="728" t="s">
        <v>217</v>
      </c>
      <c r="C151" s="729">
        <v>40.42</v>
      </c>
      <c r="D151" s="737">
        <v>17.72</v>
      </c>
      <c r="E151" s="729">
        <v>37.783000000000001</v>
      </c>
      <c r="F151" s="737">
        <v>15.03</v>
      </c>
      <c r="G151" s="729">
        <v>15.260999999999999</v>
      </c>
      <c r="H151" s="737">
        <v>17.399999999999999</v>
      </c>
      <c r="I151" s="729">
        <v>10.933</v>
      </c>
      <c r="J151" s="737">
        <v>22.71</v>
      </c>
      <c r="K151" s="729">
        <v>9.516</v>
      </c>
      <c r="L151" s="737">
        <v>19.579999999999998</v>
      </c>
      <c r="M151" s="729">
        <v>10.766</v>
      </c>
      <c r="N151" s="737">
        <v>15.44</v>
      </c>
      <c r="O151" s="729">
        <v>24.446999999999999</v>
      </c>
      <c r="P151" s="737">
        <v>15.78</v>
      </c>
      <c r="Q151" s="729">
        <v>17.079999999999998</v>
      </c>
      <c r="R151" s="737">
        <v>11.59</v>
      </c>
      <c r="S151" s="729">
        <v>21.45</v>
      </c>
      <c r="T151" s="737">
        <v>11.76</v>
      </c>
      <c r="U151" s="729">
        <v>19.437999999999999</v>
      </c>
      <c r="V151" s="737">
        <v>15.29</v>
      </c>
      <c r="W151" s="729">
        <v>21.367000000000001</v>
      </c>
      <c r="X151" s="738">
        <v>14.28</v>
      </c>
    </row>
    <row r="152" spans="2:24" x14ac:dyDescent="0.2">
      <c r="B152" s="728" t="s">
        <v>218</v>
      </c>
      <c r="C152" s="729">
        <v>54.423999999999999</v>
      </c>
      <c r="D152" s="737">
        <v>14.6</v>
      </c>
      <c r="E152" s="729">
        <v>65.55</v>
      </c>
      <c r="F152" s="737">
        <v>17.149999999999999</v>
      </c>
      <c r="G152" s="729">
        <v>26.364999999999998</v>
      </c>
      <c r="H152" s="737">
        <v>18.559999999999999</v>
      </c>
      <c r="I152" s="729">
        <v>13.699</v>
      </c>
      <c r="J152" s="737">
        <v>20.78</v>
      </c>
      <c r="K152" s="729">
        <v>17.399000000000001</v>
      </c>
      <c r="L152" s="737">
        <v>30.17</v>
      </c>
      <c r="M152" s="729">
        <v>13.663</v>
      </c>
      <c r="N152" s="737">
        <v>26.36</v>
      </c>
      <c r="O152" s="729">
        <v>23.459</v>
      </c>
      <c r="P152" s="737">
        <v>23.5</v>
      </c>
      <c r="Q152" s="729">
        <v>17.541</v>
      </c>
      <c r="R152" s="737">
        <v>24.39</v>
      </c>
      <c r="S152" s="729">
        <v>28.33</v>
      </c>
      <c r="T152" s="737">
        <v>18.61</v>
      </c>
      <c r="U152" s="729">
        <v>31.972000000000001</v>
      </c>
      <c r="V152" s="737">
        <v>19.86</v>
      </c>
      <c r="W152" s="729">
        <v>23.734000000000002</v>
      </c>
      <c r="X152" s="738">
        <v>17.489999999999998</v>
      </c>
    </row>
    <row r="153" spans="2:24" x14ac:dyDescent="0.2">
      <c r="B153" s="728" t="s">
        <v>219</v>
      </c>
      <c r="C153" s="729">
        <v>33.521999999999998</v>
      </c>
      <c r="D153" s="737">
        <v>18.86</v>
      </c>
      <c r="E153" s="729">
        <v>33.222999999999999</v>
      </c>
      <c r="F153" s="737">
        <v>18.63</v>
      </c>
      <c r="G153" s="729">
        <v>15.656000000000001</v>
      </c>
      <c r="H153" s="737">
        <v>20.92</v>
      </c>
      <c r="I153" s="729">
        <v>7.7480000000000002</v>
      </c>
      <c r="J153" s="737">
        <v>25.1</v>
      </c>
      <c r="K153" s="729">
        <v>11.97</v>
      </c>
      <c r="L153" s="737">
        <v>35.68</v>
      </c>
      <c r="M153" s="729">
        <v>9.8559999999999999</v>
      </c>
      <c r="N153" s="737">
        <v>34.43</v>
      </c>
      <c r="O153" s="729">
        <v>11.651</v>
      </c>
      <c r="P153" s="737">
        <v>32.020000000000003</v>
      </c>
      <c r="Q153" s="729">
        <v>9.26</v>
      </c>
      <c r="R153" s="737">
        <v>33.380000000000003</v>
      </c>
      <c r="S153" s="729">
        <v>15.462</v>
      </c>
      <c r="T153" s="737">
        <v>22.06</v>
      </c>
      <c r="U153" s="729">
        <v>19.300999999999998</v>
      </c>
      <c r="V153" s="737">
        <v>21.99</v>
      </c>
      <c r="W153" s="729">
        <v>10.058999999999999</v>
      </c>
      <c r="X153" s="738">
        <v>18.96</v>
      </c>
    </row>
    <row r="154" spans="2:24" x14ac:dyDescent="0.2">
      <c r="B154" s="728" t="s">
        <v>220</v>
      </c>
      <c r="C154" s="729">
        <v>17.864000000000001</v>
      </c>
      <c r="D154" s="737">
        <v>21.66</v>
      </c>
      <c r="E154" s="729">
        <v>15.629</v>
      </c>
      <c r="F154" s="737">
        <v>20.82</v>
      </c>
      <c r="G154" s="729">
        <v>8.6219999999999999</v>
      </c>
      <c r="H154" s="737">
        <v>24.34</v>
      </c>
      <c r="I154" s="729">
        <v>4.0679999999999996</v>
      </c>
      <c r="J154" s="737">
        <v>27.34</v>
      </c>
      <c r="K154" s="729">
        <v>6.9139999999999997</v>
      </c>
      <c r="L154" s="737">
        <v>40.56</v>
      </c>
      <c r="M154" s="729">
        <v>5.8209999999999997</v>
      </c>
      <c r="N154" s="737">
        <v>38.33</v>
      </c>
      <c r="O154" s="729">
        <v>6.3550000000000004</v>
      </c>
      <c r="P154" s="737">
        <v>36.81</v>
      </c>
      <c r="Q154" s="729">
        <v>4.9669999999999996</v>
      </c>
      <c r="R154" s="737">
        <v>36.340000000000003</v>
      </c>
      <c r="S154" s="729">
        <v>7.7750000000000004</v>
      </c>
      <c r="T154" s="737">
        <v>26.78</v>
      </c>
      <c r="U154" s="729">
        <v>9.4990000000000006</v>
      </c>
      <c r="V154" s="737">
        <v>26.22</v>
      </c>
      <c r="W154" s="729">
        <v>4.202</v>
      </c>
      <c r="X154" s="738">
        <v>22.76</v>
      </c>
    </row>
    <row r="155" spans="2:24" x14ac:dyDescent="0.2">
      <c r="B155" s="728" t="s">
        <v>221</v>
      </c>
      <c r="C155" s="729">
        <v>37.095999999999997</v>
      </c>
      <c r="D155" s="737">
        <v>26.16</v>
      </c>
      <c r="E155" s="729">
        <v>14.81</v>
      </c>
      <c r="F155" s="737">
        <v>23.74</v>
      </c>
      <c r="G155" s="729">
        <v>13.622</v>
      </c>
      <c r="H155" s="737">
        <v>34.729999999999997</v>
      </c>
      <c r="I155" s="729">
        <v>4.819</v>
      </c>
      <c r="J155" s="737">
        <v>36</v>
      </c>
      <c r="K155" s="729">
        <v>7.681</v>
      </c>
      <c r="L155" s="737">
        <v>45.58</v>
      </c>
      <c r="M155" s="729">
        <v>11.071999999999999</v>
      </c>
      <c r="N155" s="737">
        <v>46.6</v>
      </c>
      <c r="O155" s="729">
        <v>6.17</v>
      </c>
      <c r="P155" s="737">
        <v>28.35</v>
      </c>
      <c r="Q155" s="729">
        <v>4.7060000000000004</v>
      </c>
      <c r="R155" s="737">
        <v>24.47</v>
      </c>
      <c r="S155" s="729">
        <v>10.574</v>
      </c>
      <c r="T155" s="737">
        <v>38.479999999999997</v>
      </c>
      <c r="U155" s="729">
        <v>19.009</v>
      </c>
      <c r="V155" s="737">
        <v>36.85</v>
      </c>
      <c r="W155" s="729">
        <v>4.8490000000000002</v>
      </c>
      <c r="X155" s="738">
        <v>24.17</v>
      </c>
    </row>
    <row r="156" spans="2:24" ht="13.5" thickBot="1" x14ac:dyDescent="0.25">
      <c r="B156" s="766" t="s">
        <v>80</v>
      </c>
      <c r="C156" s="767">
        <v>235.62200000000001</v>
      </c>
      <c r="D156" s="768">
        <v>14.74</v>
      </c>
      <c r="E156" s="767">
        <v>207.261</v>
      </c>
      <c r="F156" s="768">
        <v>14.37</v>
      </c>
      <c r="G156" s="767">
        <v>102.551</v>
      </c>
      <c r="H156" s="768">
        <v>16.04</v>
      </c>
      <c r="I156" s="767">
        <v>69.957999999999998</v>
      </c>
      <c r="J156" s="768">
        <v>14.4</v>
      </c>
      <c r="K156" s="767">
        <v>88.838999999999999</v>
      </c>
      <c r="L156" s="768">
        <v>19.899999999999999</v>
      </c>
      <c r="M156" s="767">
        <v>91.116</v>
      </c>
      <c r="N156" s="768">
        <v>17.39</v>
      </c>
      <c r="O156" s="767">
        <v>117.491</v>
      </c>
      <c r="P156" s="768">
        <v>14.35</v>
      </c>
      <c r="Q156" s="767">
        <v>88.691000000000003</v>
      </c>
      <c r="R156" s="768">
        <v>14.21</v>
      </c>
      <c r="S156" s="767">
        <v>118.07899999999999</v>
      </c>
      <c r="T156" s="768">
        <v>13.92</v>
      </c>
      <c r="U156" s="767">
        <v>129.68100000000001</v>
      </c>
      <c r="V156" s="768">
        <v>16.43</v>
      </c>
      <c r="W156" s="767">
        <v>97.948999999999998</v>
      </c>
      <c r="X156" s="769">
        <v>11.88</v>
      </c>
    </row>
    <row r="159" spans="2:24" x14ac:dyDescent="0.2">
      <c r="B159" s="787" t="s">
        <v>744</v>
      </c>
      <c r="C159" s="722" t="s">
        <v>331</v>
      </c>
      <c r="D159" s="722" t="s">
        <v>222</v>
      </c>
      <c r="E159" s="722" t="s">
        <v>225</v>
      </c>
      <c r="F159" s="722" t="s">
        <v>226</v>
      </c>
      <c r="G159" s="722" t="s">
        <v>227</v>
      </c>
      <c r="H159" s="722" t="s">
        <v>228</v>
      </c>
      <c r="I159" s="722" t="s">
        <v>332</v>
      </c>
      <c r="J159" s="722" t="s">
        <v>333</v>
      </c>
      <c r="K159" s="722" t="s">
        <v>231</v>
      </c>
      <c r="L159" s="722" t="s">
        <v>232</v>
      </c>
      <c r="M159" s="722" t="s">
        <v>233</v>
      </c>
      <c r="N159" s="741"/>
    </row>
    <row r="160" spans="2:24" x14ac:dyDescent="0.2">
      <c r="B160" s="788"/>
      <c r="C160" s="721" t="s">
        <v>308</v>
      </c>
      <c r="D160" s="721" t="s">
        <v>308</v>
      </c>
      <c r="E160" s="721" t="s">
        <v>308</v>
      </c>
      <c r="F160" s="721" t="s">
        <v>308</v>
      </c>
      <c r="G160" s="721" t="s">
        <v>308</v>
      </c>
      <c r="H160" s="721" t="s">
        <v>308</v>
      </c>
      <c r="I160" s="721" t="s">
        <v>308</v>
      </c>
      <c r="J160" s="721" t="s">
        <v>308</v>
      </c>
      <c r="K160" s="721" t="s">
        <v>308</v>
      </c>
      <c r="L160" s="721" t="s">
        <v>308</v>
      </c>
      <c r="M160" s="723" t="s">
        <v>308</v>
      </c>
      <c r="N160" s="742"/>
    </row>
    <row r="161" spans="2:14" ht="41.25" thickBot="1" x14ac:dyDescent="0.25">
      <c r="B161" s="789"/>
      <c r="C161" s="724" t="s">
        <v>325</v>
      </c>
      <c r="D161" s="724" t="s">
        <v>325</v>
      </c>
      <c r="E161" s="724" t="s">
        <v>325</v>
      </c>
      <c r="F161" s="724" t="s">
        <v>325</v>
      </c>
      <c r="G161" s="724" t="s">
        <v>325</v>
      </c>
      <c r="H161" s="724" t="s">
        <v>325</v>
      </c>
      <c r="I161" s="724" t="s">
        <v>325</v>
      </c>
      <c r="J161" s="724" t="s">
        <v>325</v>
      </c>
      <c r="K161" s="724" t="s">
        <v>325</v>
      </c>
      <c r="L161" s="724" t="s">
        <v>325</v>
      </c>
      <c r="M161" s="724" t="s">
        <v>325</v>
      </c>
      <c r="N161" s="743"/>
    </row>
    <row r="162" spans="2:14" x14ac:dyDescent="0.2">
      <c r="B162" s="762" t="s">
        <v>214</v>
      </c>
      <c r="C162" s="748">
        <f t="shared" ref="C162:C169" si="50">C148</f>
        <v>31.286999999999999</v>
      </c>
      <c r="D162" s="748">
        <f t="shared" ref="D162:D169" si="51">E148</f>
        <v>23.456</v>
      </c>
      <c r="E162" s="748">
        <f t="shared" ref="E162:E169" si="52">G148</f>
        <v>15.634</v>
      </c>
      <c r="F162" s="748">
        <f t="shared" ref="F162:F169" si="53">I148</f>
        <v>21.931999999999999</v>
      </c>
      <c r="G162" s="748">
        <f t="shared" ref="G162:G169" si="54">K148</f>
        <v>28.05</v>
      </c>
      <c r="H162" s="748">
        <f t="shared" ref="H162:H170" si="55">M148</f>
        <v>30.439</v>
      </c>
      <c r="I162" s="748">
        <f t="shared" ref="I162:I169" si="56">O148</f>
        <v>29.942</v>
      </c>
      <c r="J162" s="748">
        <f t="shared" ref="J162:J169" si="57">Q148</f>
        <v>23.91</v>
      </c>
      <c r="K162" s="748">
        <f t="shared" ref="K162:K169" si="58">S148</f>
        <v>22.646000000000001</v>
      </c>
      <c r="L162" s="748">
        <f t="shared" ref="L162:L169" si="59">U148</f>
        <v>20.291</v>
      </c>
      <c r="M162" s="749">
        <f t="shared" ref="M162:M169" si="60">W148</f>
        <v>21.931000000000001</v>
      </c>
      <c r="N162" s="726"/>
    </row>
    <row r="163" spans="2:14" x14ac:dyDescent="0.2">
      <c r="B163" s="747" t="s">
        <v>215</v>
      </c>
      <c r="C163" s="748">
        <f t="shared" si="50"/>
        <v>9.7609999999999992</v>
      </c>
      <c r="D163" s="748">
        <f t="shared" si="51"/>
        <v>7.5650000000000004</v>
      </c>
      <c r="E163" s="748">
        <f t="shared" si="52"/>
        <v>3.6269999999999998</v>
      </c>
      <c r="F163" s="748">
        <f t="shared" si="53"/>
        <v>3.331</v>
      </c>
      <c r="G163" s="748">
        <f t="shared" si="54"/>
        <v>3.9860000000000002</v>
      </c>
      <c r="H163" s="748">
        <f t="shared" si="55"/>
        <v>5.0549999999999997</v>
      </c>
      <c r="I163" s="748">
        <f t="shared" si="56"/>
        <v>7.47</v>
      </c>
      <c r="J163" s="748">
        <f t="shared" si="57"/>
        <v>5.5010000000000003</v>
      </c>
      <c r="K163" s="748">
        <f t="shared" si="58"/>
        <v>5.4560000000000004</v>
      </c>
      <c r="L163" s="748">
        <f t="shared" si="59"/>
        <v>4.8579999999999997</v>
      </c>
      <c r="M163" s="749">
        <f t="shared" si="60"/>
        <v>5.53</v>
      </c>
      <c r="N163" s="729"/>
    </row>
    <row r="164" spans="2:14" x14ac:dyDescent="0.2">
      <c r="B164" s="747" t="s">
        <v>216</v>
      </c>
      <c r="C164" s="748">
        <f t="shared" si="50"/>
        <v>11.211</v>
      </c>
      <c r="D164" s="748">
        <f t="shared" si="51"/>
        <v>9.1920000000000002</v>
      </c>
      <c r="E164" s="748">
        <f t="shared" si="52"/>
        <v>3.6949999999999998</v>
      </c>
      <c r="F164" s="748">
        <f t="shared" si="53"/>
        <v>3.4249999999999998</v>
      </c>
      <c r="G164" s="748">
        <f t="shared" si="54"/>
        <v>3.323</v>
      </c>
      <c r="H164" s="748">
        <f t="shared" si="55"/>
        <v>4.4450000000000003</v>
      </c>
      <c r="I164" s="748">
        <f t="shared" si="56"/>
        <v>7.9969999999999999</v>
      </c>
      <c r="J164" s="748">
        <f t="shared" si="57"/>
        <v>5.726</v>
      </c>
      <c r="K164" s="748">
        <f t="shared" si="58"/>
        <v>6.3860000000000001</v>
      </c>
      <c r="L164" s="748">
        <f t="shared" si="59"/>
        <v>5.3120000000000003</v>
      </c>
      <c r="M164" s="749">
        <f t="shared" si="60"/>
        <v>6.2779999999999996</v>
      </c>
      <c r="N164" s="729"/>
    </row>
    <row r="165" spans="2:14" x14ac:dyDescent="0.2">
      <c r="B165" s="747" t="s">
        <v>217</v>
      </c>
      <c r="C165" s="748">
        <f t="shared" si="50"/>
        <v>40.42</v>
      </c>
      <c r="D165" s="748">
        <f t="shared" si="51"/>
        <v>37.783000000000001</v>
      </c>
      <c r="E165" s="748">
        <f t="shared" si="52"/>
        <v>15.260999999999999</v>
      </c>
      <c r="F165" s="748">
        <f t="shared" si="53"/>
        <v>10.933</v>
      </c>
      <c r="G165" s="748">
        <f t="shared" si="54"/>
        <v>9.516</v>
      </c>
      <c r="H165" s="748">
        <f t="shared" si="55"/>
        <v>10.766</v>
      </c>
      <c r="I165" s="748">
        <f t="shared" si="56"/>
        <v>24.446999999999999</v>
      </c>
      <c r="J165" s="748">
        <f t="shared" si="57"/>
        <v>17.079999999999998</v>
      </c>
      <c r="K165" s="748">
        <f t="shared" si="58"/>
        <v>21.45</v>
      </c>
      <c r="L165" s="748">
        <f t="shared" si="59"/>
        <v>19.437999999999999</v>
      </c>
      <c r="M165" s="749">
        <f t="shared" si="60"/>
        <v>21.367000000000001</v>
      </c>
      <c r="N165" s="729"/>
    </row>
    <row r="166" spans="2:14" x14ac:dyDescent="0.2">
      <c r="B166" s="747" t="s">
        <v>218</v>
      </c>
      <c r="C166" s="748">
        <f t="shared" si="50"/>
        <v>54.423999999999999</v>
      </c>
      <c r="D166" s="748">
        <f t="shared" si="51"/>
        <v>65.55</v>
      </c>
      <c r="E166" s="748">
        <f t="shared" si="52"/>
        <v>26.364999999999998</v>
      </c>
      <c r="F166" s="748">
        <f t="shared" si="53"/>
        <v>13.699</v>
      </c>
      <c r="G166" s="748">
        <f t="shared" si="54"/>
        <v>17.399000000000001</v>
      </c>
      <c r="H166" s="748">
        <f t="shared" si="55"/>
        <v>13.663</v>
      </c>
      <c r="I166" s="748">
        <f t="shared" si="56"/>
        <v>23.459</v>
      </c>
      <c r="J166" s="748">
        <f t="shared" si="57"/>
        <v>17.541</v>
      </c>
      <c r="K166" s="748">
        <f t="shared" si="58"/>
        <v>28.33</v>
      </c>
      <c r="L166" s="748">
        <f t="shared" si="59"/>
        <v>31.972000000000001</v>
      </c>
      <c r="M166" s="749">
        <f t="shared" si="60"/>
        <v>23.734000000000002</v>
      </c>
      <c r="N166" s="729"/>
    </row>
    <row r="167" spans="2:14" x14ac:dyDescent="0.2">
      <c r="B167" s="747" t="s">
        <v>219</v>
      </c>
      <c r="C167" s="748">
        <f t="shared" si="50"/>
        <v>33.521999999999998</v>
      </c>
      <c r="D167" s="748">
        <f t="shared" si="51"/>
        <v>33.222999999999999</v>
      </c>
      <c r="E167" s="748">
        <f t="shared" si="52"/>
        <v>15.656000000000001</v>
      </c>
      <c r="F167" s="748">
        <f t="shared" si="53"/>
        <v>7.7480000000000002</v>
      </c>
      <c r="G167" s="748">
        <f t="shared" si="54"/>
        <v>11.97</v>
      </c>
      <c r="H167" s="748">
        <f t="shared" si="55"/>
        <v>9.8559999999999999</v>
      </c>
      <c r="I167" s="748">
        <f t="shared" si="56"/>
        <v>11.651</v>
      </c>
      <c r="J167" s="748">
        <f t="shared" si="57"/>
        <v>9.26</v>
      </c>
      <c r="K167" s="748">
        <f t="shared" si="58"/>
        <v>15.462</v>
      </c>
      <c r="L167" s="748">
        <f t="shared" si="59"/>
        <v>19.300999999999998</v>
      </c>
      <c r="M167" s="749">
        <f t="shared" si="60"/>
        <v>10.058999999999999</v>
      </c>
      <c r="N167" s="729"/>
    </row>
    <row r="168" spans="2:14" x14ac:dyDescent="0.2">
      <c r="B168" s="747" t="s">
        <v>220</v>
      </c>
      <c r="C168" s="748">
        <f t="shared" si="50"/>
        <v>17.864000000000001</v>
      </c>
      <c r="D168" s="748">
        <f t="shared" si="51"/>
        <v>15.629</v>
      </c>
      <c r="E168" s="748">
        <f t="shared" si="52"/>
        <v>8.6219999999999999</v>
      </c>
      <c r="F168" s="748">
        <f t="shared" si="53"/>
        <v>4.0679999999999996</v>
      </c>
      <c r="G168" s="748">
        <f t="shared" si="54"/>
        <v>6.9139999999999997</v>
      </c>
      <c r="H168" s="748">
        <f t="shared" si="55"/>
        <v>5.8209999999999997</v>
      </c>
      <c r="I168" s="748">
        <f t="shared" si="56"/>
        <v>6.3550000000000004</v>
      </c>
      <c r="J168" s="748">
        <f t="shared" si="57"/>
        <v>4.9669999999999996</v>
      </c>
      <c r="K168" s="748">
        <f t="shared" si="58"/>
        <v>7.7750000000000004</v>
      </c>
      <c r="L168" s="748">
        <f t="shared" si="59"/>
        <v>9.4990000000000006</v>
      </c>
      <c r="M168" s="749">
        <f t="shared" si="60"/>
        <v>4.202</v>
      </c>
      <c r="N168" s="729"/>
    </row>
    <row r="169" spans="2:14" x14ac:dyDescent="0.2">
      <c r="B169" s="747" t="s">
        <v>221</v>
      </c>
      <c r="C169" s="748">
        <f t="shared" si="50"/>
        <v>37.095999999999997</v>
      </c>
      <c r="D169" s="748">
        <f t="shared" si="51"/>
        <v>14.81</v>
      </c>
      <c r="E169" s="748">
        <f t="shared" si="52"/>
        <v>13.622</v>
      </c>
      <c r="F169" s="748">
        <f t="shared" si="53"/>
        <v>4.819</v>
      </c>
      <c r="G169" s="748">
        <f t="shared" si="54"/>
        <v>7.681</v>
      </c>
      <c r="H169" s="748">
        <f t="shared" si="55"/>
        <v>11.071999999999999</v>
      </c>
      <c r="I169" s="748">
        <f t="shared" si="56"/>
        <v>6.17</v>
      </c>
      <c r="J169" s="748">
        <f t="shared" si="57"/>
        <v>4.7060000000000004</v>
      </c>
      <c r="K169" s="748">
        <f t="shared" si="58"/>
        <v>10.574</v>
      </c>
      <c r="L169" s="748">
        <f t="shared" si="59"/>
        <v>19.009</v>
      </c>
      <c r="M169" s="749">
        <f t="shared" si="60"/>
        <v>4.8490000000000002</v>
      </c>
      <c r="N169" s="729"/>
    </row>
    <row r="170" spans="2:14" ht="13.5" thickBot="1" x14ac:dyDescent="0.25">
      <c r="B170" s="763" t="s">
        <v>80</v>
      </c>
      <c r="C170" s="764">
        <f t="shared" ref="C170" si="61">C156</f>
        <v>235.62200000000001</v>
      </c>
      <c r="D170" s="764">
        <f t="shared" ref="D170" si="62">E156</f>
        <v>207.261</v>
      </c>
      <c r="E170" s="764">
        <f t="shared" ref="E170" si="63">G156</f>
        <v>102.551</v>
      </c>
      <c r="F170" s="764">
        <f t="shared" ref="F170" si="64">I156</f>
        <v>69.957999999999998</v>
      </c>
      <c r="G170" s="764">
        <f t="shared" ref="G170" si="65">K156</f>
        <v>88.838999999999999</v>
      </c>
      <c r="H170" s="764">
        <f t="shared" si="55"/>
        <v>91.116</v>
      </c>
      <c r="I170" s="764">
        <f t="shared" ref="I170" si="66">O156</f>
        <v>117.491</v>
      </c>
      <c r="J170" s="764">
        <f t="shared" ref="J170" si="67">Q156</f>
        <v>88.691000000000003</v>
      </c>
      <c r="K170" s="764">
        <f t="shared" ref="K170" si="68">S156</f>
        <v>118.07899999999999</v>
      </c>
      <c r="L170" s="764">
        <f t="shared" ref="L170" si="69">U156</f>
        <v>129.68100000000001</v>
      </c>
      <c r="M170" s="765">
        <f t="shared" ref="M170" si="70">W156</f>
        <v>97.948999999999998</v>
      </c>
      <c r="N170" s="729"/>
    </row>
    <row r="173" spans="2:14" x14ac:dyDescent="0.2">
      <c r="B173" s="787" t="s">
        <v>744</v>
      </c>
      <c r="C173" s="722" t="s">
        <v>331</v>
      </c>
      <c r="D173" s="722" t="s">
        <v>222</v>
      </c>
      <c r="E173" s="722" t="s">
        <v>225</v>
      </c>
      <c r="F173" s="722" t="s">
        <v>226</v>
      </c>
      <c r="G173" s="722" t="s">
        <v>227</v>
      </c>
      <c r="H173" s="722" t="s">
        <v>228</v>
      </c>
      <c r="I173" s="722" t="s">
        <v>332</v>
      </c>
      <c r="J173" s="722" t="s">
        <v>333</v>
      </c>
      <c r="K173" s="722" t="s">
        <v>231</v>
      </c>
      <c r="L173" s="722" t="s">
        <v>232</v>
      </c>
      <c r="M173" s="722" t="s">
        <v>233</v>
      </c>
      <c r="N173" s="741"/>
    </row>
    <row r="174" spans="2:14" x14ac:dyDescent="0.2">
      <c r="B174" s="788"/>
      <c r="C174" s="721" t="s">
        <v>486</v>
      </c>
      <c r="D174" s="721" t="s">
        <v>486</v>
      </c>
      <c r="E174" s="721" t="s">
        <v>486</v>
      </c>
      <c r="F174" s="721" t="s">
        <v>486</v>
      </c>
      <c r="G174" s="721" t="s">
        <v>486</v>
      </c>
      <c r="H174" s="721" t="s">
        <v>486</v>
      </c>
      <c r="I174" s="721" t="s">
        <v>486</v>
      </c>
      <c r="J174" s="721" t="s">
        <v>486</v>
      </c>
      <c r="K174" s="721" t="s">
        <v>486</v>
      </c>
      <c r="L174" s="721" t="s">
        <v>486</v>
      </c>
      <c r="M174" s="723" t="s">
        <v>486</v>
      </c>
      <c r="N174" s="742"/>
    </row>
    <row r="175" spans="2:14" ht="41.25" thickBot="1" x14ac:dyDescent="0.25">
      <c r="B175" s="789"/>
      <c r="C175" s="724" t="s">
        <v>325</v>
      </c>
      <c r="D175" s="724" t="s">
        <v>325</v>
      </c>
      <c r="E175" s="724" t="s">
        <v>325</v>
      </c>
      <c r="F175" s="724" t="s">
        <v>325</v>
      </c>
      <c r="G175" s="724" t="s">
        <v>325</v>
      </c>
      <c r="H175" s="724" t="s">
        <v>325</v>
      </c>
      <c r="I175" s="724" t="s">
        <v>325</v>
      </c>
      <c r="J175" s="724" t="s">
        <v>325</v>
      </c>
      <c r="K175" s="724" t="s">
        <v>325</v>
      </c>
      <c r="L175" s="724" t="s">
        <v>325</v>
      </c>
      <c r="M175" s="724" t="s">
        <v>325</v>
      </c>
      <c r="N175" s="743"/>
    </row>
    <row r="176" spans="2:14" x14ac:dyDescent="0.2">
      <c r="B176" s="762" t="s">
        <v>214</v>
      </c>
      <c r="C176" s="748">
        <f t="shared" ref="C176:C184" si="71">SUM(C134,C148)</f>
        <v>35.399000000000001</v>
      </c>
      <c r="D176" s="748">
        <f t="shared" ref="D176:D184" si="72">SUM(D134,E148)</f>
        <v>25.212</v>
      </c>
      <c r="E176" s="748">
        <f t="shared" ref="E176:E184" si="73">SUM(E134,G148)</f>
        <v>18.253</v>
      </c>
      <c r="F176" s="748">
        <f t="shared" ref="F176:F184" si="74">SUM(F134,I148)</f>
        <v>24.402999999999999</v>
      </c>
      <c r="G176" s="748">
        <f t="shared" ref="G176:G184" si="75">SUM(G134,K148)</f>
        <v>31.464000000000002</v>
      </c>
      <c r="H176" s="748">
        <f t="shared" ref="H176:H184" si="76">SUM(H134,M148)</f>
        <v>34.194000000000003</v>
      </c>
      <c r="I176" s="748">
        <f t="shared" ref="I176:I184" si="77">SUM(I134,O148)</f>
        <v>36.606000000000002</v>
      </c>
      <c r="J176" s="748">
        <f t="shared" ref="J176:J184" si="78">SUM(J134,Q148)</f>
        <v>30.902999999999999</v>
      </c>
      <c r="K176" s="748">
        <f t="shared" ref="K176:K184" si="79">SUM(K134,S148)</f>
        <v>30.423999999999999</v>
      </c>
      <c r="L176" s="748">
        <f t="shared" ref="L176:L184" si="80">SUM(L134,U148)</f>
        <v>33.173999999999999</v>
      </c>
      <c r="M176" s="749">
        <f t="shared" ref="M176:M184" si="81">SUM(M134,W148)</f>
        <v>31.148000000000003</v>
      </c>
      <c r="N176" s="726"/>
    </row>
    <row r="177" spans="1:14" x14ac:dyDescent="0.2">
      <c r="B177" s="747" t="s">
        <v>215</v>
      </c>
      <c r="C177" s="748">
        <f t="shared" si="71"/>
        <v>10.411</v>
      </c>
      <c r="D177" s="748">
        <f t="shared" si="72"/>
        <v>7.923</v>
      </c>
      <c r="E177" s="748">
        <f t="shared" si="73"/>
        <v>4.4909999999999997</v>
      </c>
      <c r="F177" s="748">
        <f t="shared" si="74"/>
        <v>4.2430000000000003</v>
      </c>
      <c r="G177" s="748">
        <f t="shared" si="75"/>
        <v>5.1180000000000003</v>
      </c>
      <c r="H177" s="748">
        <f t="shared" si="76"/>
        <v>6.3729999999999993</v>
      </c>
      <c r="I177" s="748">
        <f t="shared" si="77"/>
        <v>10.199</v>
      </c>
      <c r="J177" s="748">
        <f t="shared" si="78"/>
        <v>7.5760000000000005</v>
      </c>
      <c r="K177" s="748">
        <f t="shared" si="79"/>
        <v>7.2620000000000005</v>
      </c>
      <c r="L177" s="748">
        <f t="shared" si="80"/>
        <v>9.048</v>
      </c>
      <c r="M177" s="749">
        <f t="shared" si="81"/>
        <v>8.0150000000000006</v>
      </c>
      <c r="N177" s="729"/>
    </row>
    <row r="178" spans="1:14" x14ac:dyDescent="0.2">
      <c r="B178" s="747" t="s">
        <v>216</v>
      </c>
      <c r="C178" s="748">
        <f t="shared" si="71"/>
        <v>11.781000000000001</v>
      </c>
      <c r="D178" s="748">
        <f t="shared" si="72"/>
        <v>9.5590000000000011</v>
      </c>
      <c r="E178" s="748">
        <f t="shared" si="73"/>
        <v>4.532</v>
      </c>
      <c r="F178" s="748">
        <f t="shared" si="74"/>
        <v>4.4959999999999996</v>
      </c>
      <c r="G178" s="748">
        <f t="shared" si="75"/>
        <v>4.6370000000000005</v>
      </c>
      <c r="H178" s="748">
        <f t="shared" si="76"/>
        <v>6.1000000000000005</v>
      </c>
      <c r="I178" s="748">
        <f t="shared" si="77"/>
        <v>11.248999999999999</v>
      </c>
      <c r="J178" s="748">
        <f t="shared" si="78"/>
        <v>7.8650000000000002</v>
      </c>
      <c r="K178" s="748">
        <f t="shared" si="79"/>
        <v>8.0340000000000007</v>
      </c>
      <c r="L178" s="748">
        <f t="shared" si="80"/>
        <v>8.93</v>
      </c>
      <c r="M178" s="749">
        <f t="shared" si="81"/>
        <v>8.5220000000000002</v>
      </c>
      <c r="N178" s="729"/>
    </row>
    <row r="179" spans="1:14" x14ac:dyDescent="0.2">
      <c r="B179" s="747" t="s">
        <v>217</v>
      </c>
      <c r="C179" s="748">
        <f t="shared" si="71"/>
        <v>41.635000000000005</v>
      </c>
      <c r="D179" s="748">
        <f t="shared" si="72"/>
        <v>38.819000000000003</v>
      </c>
      <c r="E179" s="748">
        <f t="shared" si="73"/>
        <v>17.399000000000001</v>
      </c>
      <c r="F179" s="748">
        <f t="shared" si="74"/>
        <v>14.812999999999999</v>
      </c>
      <c r="G179" s="748">
        <f t="shared" si="75"/>
        <v>14.128</v>
      </c>
      <c r="H179" s="748">
        <f t="shared" si="76"/>
        <v>18.103000000000002</v>
      </c>
      <c r="I179" s="748">
        <f t="shared" si="77"/>
        <v>35.052999999999997</v>
      </c>
      <c r="J179" s="748">
        <f t="shared" si="78"/>
        <v>24.412999999999997</v>
      </c>
      <c r="K179" s="748">
        <f t="shared" si="79"/>
        <v>26.093</v>
      </c>
      <c r="L179" s="748">
        <f t="shared" si="80"/>
        <v>27.678999999999998</v>
      </c>
      <c r="M179" s="749">
        <f t="shared" si="81"/>
        <v>26.928000000000001</v>
      </c>
      <c r="N179" s="729"/>
    </row>
    <row r="180" spans="1:14" x14ac:dyDescent="0.2">
      <c r="B180" s="747" t="s">
        <v>218</v>
      </c>
      <c r="C180" s="748">
        <f t="shared" si="71"/>
        <v>55.054000000000002</v>
      </c>
      <c r="D180" s="748">
        <f t="shared" si="72"/>
        <v>66.322999999999993</v>
      </c>
      <c r="E180" s="748">
        <f t="shared" si="73"/>
        <v>27.954999999999998</v>
      </c>
      <c r="F180" s="748">
        <f t="shared" si="74"/>
        <v>18.411999999999999</v>
      </c>
      <c r="G180" s="748">
        <f t="shared" si="75"/>
        <v>22.341999999999999</v>
      </c>
      <c r="H180" s="748">
        <f t="shared" si="76"/>
        <v>28.111000000000001</v>
      </c>
      <c r="I180" s="748">
        <f t="shared" si="77"/>
        <v>34.232999999999997</v>
      </c>
      <c r="J180" s="748">
        <f t="shared" si="78"/>
        <v>26.15</v>
      </c>
      <c r="K180" s="748">
        <f t="shared" si="79"/>
        <v>34.759</v>
      </c>
      <c r="L180" s="748">
        <f t="shared" si="80"/>
        <v>40.293999999999997</v>
      </c>
      <c r="M180" s="749">
        <f t="shared" si="81"/>
        <v>30.107000000000003</v>
      </c>
      <c r="N180" s="729"/>
    </row>
    <row r="181" spans="1:14" x14ac:dyDescent="0.2">
      <c r="B181" s="747" t="s">
        <v>219</v>
      </c>
      <c r="C181" s="748">
        <f t="shared" si="71"/>
        <v>33.670999999999999</v>
      </c>
      <c r="D181" s="748">
        <f t="shared" si="72"/>
        <v>33.451999999999998</v>
      </c>
      <c r="E181" s="748">
        <f t="shared" si="73"/>
        <v>16.154</v>
      </c>
      <c r="F181" s="748">
        <f t="shared" si="74"/>
        <v>9.52</v>
      </c>
      <c r="G181" s="748">
        <f t="shared" si="75"/>
        <v>13.568000000000001</v>
      </c>
      <c r="H181" s="748">
        <f t="shared" si="76"/>
        <v>18.422000000000001</v>
      </c>
      <c r="I181" s="748">
        <f t="shared" si="77"/>
        <v>16.372</v>
      </c>
      <c r="J181" s="748">
        <f t="shared" si="78"/>
        <v>12.742000000000001</v>
      </c>
      <c r="K181" s="748">
        <f t="shared" si="79"/>
        <v>18.486000000000001</v>
      </c>
      <c r="L181" s="748">
        <f t="shared" si="80"/>
        <v>22.782999999999998</v>
      </c>
      <c r="M181" s="749">
        <f t="shared" si="81"/>
        <v>12.811999999999999</v>
      </c>
      <c r="N181" s="729"/>
    </row>
    <row r="182" spans="1:14" x14ac:dyDescent="0.2">
      <c r="B182" s="747" t="s">
        <v>220</v>
      </c>
      <c r="C182" s="748">
        <f t="shared" si="71"/>
        <v>17.920000000000002</v>
      </c>
      <c r="D182" s="748">
        <f t="shared" si="72"/>
        <v>15.731</v>
      </c>
      <c r="E182" s="748">
        <f t="shared" si="73"/>
        <v>8.7910000000000004</v>
      </c>
      <c r="F182" s="748">
        <f t="shared" si="74"/>
        <v>4.7359999999999998</v>
      </c>
      <c r="G182" s="748">
        <f t="shared" si="75"/>
        <v>7.4550000000000001</v>
      </c>
      <c r="H182" s="748">
        <f t="shared" si="76"/>
        <v>10.332999999999998</v>
      </c>
      <c r="I182" s="748">
        <f t="shared" si="77"/>
        <v>8.6880000000000006</v>
      </c>
      <c r="J182" s="748">
        <f t="shared" si="78"/>
        <v>6.5830000000000002</v>
      </c>
      <c r="K182" s="748">
        <f t="shared" si="79"/>
        <v>9.0940000000000012</v>
      </c>
      <c r="L182" s="748">
        <f t="shared" si="80"/>
        <v>11.127000000000001</v>
      </c>
      <c r="M182" s="749">
        <f t="shared" si="81"/>
        <v>5.3380000000000001</v>
      </c>
      <c r="N182" s="729"/>
    </row>
    <row r="183" spans="1:14" x14ac:dyDescent="0.2">
      <c r="B183" s="747" t="s">
        <v>221</v>
      </c>
      <c r="C183" s="748">
        <f t="shared" si="71"/>
        <v>37.161999999999999</v>
      </c>
      <c r="D183" s="748">
        <f t="shared" si="72"/>
        <v>14.905000000000001</v>
      </c>
      <c r="E183" s="748">
        <f t="shared" si="73"/>
        <v>13.683</v>
      </c>
      <c r="F183" s="748">
        <f t="shared" si="74"/>
        <v>5.0279999999999996</v>
      </c>
      <c r="G183" s="748">
        <f t="shared" si="75"/>
        <v>7.9009999999999998</v>
      </c>
      <c r="H183" s="748">
        <f t="shared" si="76"/>
        <v>15.512999999999998</v>
      </c>
      <c r="I183" s="748">
        <f t="shared" si="77"/>
        <v>8.8859999999999992</v>
      </c>
      <c r="J183" s="748">
        <f t="shared" si="78"/>
        <v>5.9610000000000003</v>
      </c>
      <c r="K183" s="748">
        <f t="shared" si="79"/>
        <v>11.097999999999999</v>
      </c>
      <c r="L183" s="748">
        <f t="shared" si="80"/>
        <v>20.010000000000002</v>
      </c>
      <c r="M183" s="749">
        <f t="shared" si="81"/>
        <v>5.4740000000000002</v>
      </c>
      <c r="N183" s="729"/>
    </row>
    <row r="184" spans="1:14" ht="13.5" thickBot="1" x14ac:dyDescent="0.25">
      <c r="B184" s="763" t="s">
        <v>80</v>
      </c>
      <c r="C184" s="764">
        <f t="shared" si="71"/>
        <v>243.07000000000002</v>
      </c>
      <c r="D184" s="764">
        <f t="shared" si="72"/>
        <v>211.977</v>
      </c>
      <c r="E184" s="764">
        <f t="shared" si="73"/>
        <v>111.328</v>
      </c>
      <c r="F184" s="764">
        <f t="shared" si="74"/>
        <v>85.653999999999996</v>
      </c>
      <c r="G184" s="764">
        <f t="shared" si="75"/>
        <v>106.614</v>
      </c>
      <c r="H184" s="764">
        <f t="shared" si="76"/>
        <v>137.148</v>
      </c>
      <c r="I184" s="764">
        <f t="shared" si="77"/>
        <v>161.286</v>
      </c>
      <c r="J184" s="764">
        <f t="shared" si="78"/>
        <v>122.19200000000001</v>
      </c>
      <c r="K184" s="764">
        <f t="shared" si="79"/>
        <v>145.25</v>
      </c>
      <c r="L184" s="764">
        <f t="shared" si="80"/>
        <v>173.04600000000002</v>
      </c>
      <c r="M184" s="765">
        <f t="shared" si="81"/>
        <v>128.34299999999999</v>
      </c>
      <c r="N184" s="729"/>
    </row>
    <row r="186" spans="1:14" x14ac:dyDescent="0.2">
      <c r="A186" s="275"/>
    </row>
    <row r="187" spans="1:14" x14ac:dyDescent="0.2">
      <c r="B187" s="787" t="s">
        <v>136</v>
      </c>
      <c r="C187" s="722" t="s">
        <v>331</v>
      </c>
      <c r="D187" s="722" t="s">
        <v>222</v>
      </c>
      <c r="E187" s="722" t="s">
        <v>225</v>
      </c>
      <c r="F187" s="722" t="s">
        <v>226</v>
      </c>
      <c r="G187" s="722" t="s">
        <v>227</v>
      </c>
      <c r="H187" s="722" t="s">
        <v>228</v>
      </c>
      <c r="I187" s="722" t="s">
        <v>332</v>
      </c>
      <c r="J187" s="722" t="s">
        <v>333</v>
      </c>
      <c r="K187" s="722" t="s">
        <v>231</v>
      </c>
      <c r="L187" s="722" t="s">
        <v>232</v>
      </c>
      <c r="M187" s="744" t="s">
        <v>233</v>
      </c>
    </row>
    <row r="188" spans="1:14" x14ac:dyDescent="0.2">
      <c r="B188" s="788"/>
      <c r="C188" s="721" t="s">
        <v>78</v>
      </c>
      <c r="D188" s="721" t="s">
        <v>78</v>
      </c>
      <c r="E188" s="721" t="s">
        <v>78</v>
      </c>
      <c r="F188" s="721" t="s">
        <v>78</v>
      </c>
      <c r="G188" s="721" t="s">
        <v>78</v>
      </c>
      <c r="H188" s="721" t="s">
        <v>78</v>
      </c>
      <c r="I188" s="721" t="s">
        <v>78</v>
      </c>
      <c r="J188" s="721" t="s">
        <v>78</v>
      </c>
      <c r="K188" s="721" t="s">
        <v>78</v>
      </c>
      <c r="L188" s="721" t="s">
        <v>78</v>
      </c>
      <c r="M188" s="745" t="s">
        <v>78</v>
      </c>
    </row>
    <row r="189" spans="1:14" ht="41.25" thickBot="1" x14ac:dyDescent="0.25">
      <c r="B189" s="789"/>
      <c r="C189" s="724" t="s">
        <v>325</v>
      </c>
      <c r="D189" s="724" t="s">
        <v>325</v>
      </c>
      <c r="E189" s="724" t="s">
        <v>325</v>
      </c>
      <c r="F189" s="724" t="s">
        <v>325</v>
      </c>
      <c r="G189" s="724" t="s">
        <v>325</v>
      </c>
      <c r="H189" s="724" t="s">
        <v>325</v>
      </c>
      <c r="I189" s="724" t="s">
        <v>325</v>
      </c>
      <c r="J189" s="724" t="s">
        <v>325</v>
      </c>
      <c r="K189" s="724" t="s">
        <v>325</v>
      </c>
      <c r="L189" s="724" t="s">
        <v>325</v>
      </c>
      <c r="M189" s="746" t="s">
        <v>325</v>
      </c>
    </row>
    <row r="190" spans="1:14" ht="25.5" x14ac:dyDescent="0.2">
      <c r="B190" s="725" t="s">
        <v>105</v>
      </c>
      <c r="C190" s="726">
        <v>3636.6669999999999</v>
      </c>
      <c r="D190" s="726">
        <v>3799.6489999999999</v>
      </c>
      <c r="E190" s="726">
        <v>3961.3159999999998</v>
      </c>
      <c r="F190" s="726">
        <v>4089.8429999999998</v>
      </c>
      <c r="G190" s="726">
        <v>4185.04</v>
      </c>
      <c r="H190" s="726">
        <v>4147.348</v>
      </c>
      <c r="I190" s="726">
        <v>4168.8540000000003</v>
      </c>
      <c r="J190" s="726">
        <v>4119.5780000000004</v>
      </c>
      <c r="K190" s="726">
        <v>4159.2849999999999</v>
      </c>
      <c r="L190" s="726">
        <v>4152.6419999999998</v>
      </c>
      <c r="M190" s="727">
        <v>4165.1019999999999</v>
      </c>
    </row>
    <row r="191" spans="1:14" x14ac:dyDescent="0.2">
      <c r="B191" s="728" t="s">
        <v>94</v>
      </c>
      <c r="C191" s="729">
        <v>1674.135</v>
      </c>
      <c r="D191" s="729">
        <v>1704.1279999999999</v>
      </c>
      <c r="E191" s="729">
        <v>1733.4929999999999</v>
      </c>
      <c r="F191" s="729">
        <v>1764.472</v>
      </c>
      <c r="G191" s="729">
        <v>1788.617</v>
      </c>
      <c r="H191" s="729">
        <v>1794.7370000000001</v>
      </c>
      <c r="I191" s="729">
        <v>1790.64</v>
      </c>
      <c r="J191" s="729">
        <v>1739.134</v>
      </c>
      <c r="K191" s="729">
        <v>1746.402</v>
      </c>
      <c r="L191" s="729">
        <v>1750.5129999999999</v>
      </c>
      <c r="M191" s="730">
        <v>1752.6479999999999</v>
      </c>
    </row>
    <row r="192" spans="1:14" x14ac:dyDescent="0.2">
      <c r="B192" s="728" t="s">
        <v>95</v>
      </c>
      <c r="C192" s="729">
        <v>1539.162</v>
      </c>
      <c r="D192" s="729">
        <v>1650.3019999999999</v>
      </c>
      <c r="E192" s="729">
        <v>1761.4269999999999</v>
      </c>
      <c r="F192" s="729">
        <v>1839.25</v>
      </c>
      <c r="G192" s="729">
        <v>1892.2729999999999</v>
      </c>
      <c r="H192" s="729">
        <v>1835.2280000000001</v>
      </c>
      <c r="I192" s="729">
        <v>1855.5840000000001</v>
      </c>
      <c r="J192" s="729">
        <v>1861.7149999999999</v>
      </c>
      <c r="K192" s="729">
        <v>1884.951</v>
      </c>
      <c r="L192" s="729">
        <v>1872.787</v>
      </c>
      <c r="M192" s="730">
        <v>1880.184</v>
      </c>
    </row>
    <row r="193" spans="2:24" x14ac:dyDescent="0.2">
      <c r="B193" s="728" t="s">
        <v>96</v>
      </c>
      <c r="C193" s="729">
        <v>8.0139999999999993</v>
      </c>
      <c r="D193" s="729">
        <v>8.8469999999999995</v>
      </c>
      <c r="E193" s="729">
        <v>9.7059999999999995</v>
      </c>
      <c r="F193" s="729">
        <v>10.375999999999999</v>
      </c>
      <c r="G193" s="729">
        <v>10.834</v>
      </c>
      <c r="H193" s="729">
        <v>11.055</v>
      </c>
      <c r="I193" s="729">
        <v>11.048</v>
      </c>
      <c r="J193" s="729">
        <v>10.618</v>
      </c>
      <c r="K193" s="729">
        <v>10.435</v>
      </c>
      <c r="L193" s="729">
        <v>10.407</v>
      </c>
      <c r="M193" s="730">
        <v>10.504</v>
      </c>
    </row>
    <row r="194" spans="2:24" x14ac:dyDescent="0.2">
      <c r="B194" s="728" t="s">
        <v>97</v>
      </c>
      <c r="C194" s="729">
        <v>44.156999999999996</v>
      </c>
      <c r="D194" s="729">
        <v>47.228999999999999</v>
      </c>
      <c r="E194" s="729">
        <v>50.398000000000003</v>
      </c>
      <c r="F194" s="729">
        <v>53.353999999999999</v>
      </c>
      <c r="G194" s="729">
        <v>56.058999999999997</v>
      </c>
      <c r="H194" s="729">
        <v>57.814</v>
      </c>
      <c r="I194" s="729">
        <v>58.35</v>
      </c>
      <c r="J194" s="729">
        <v>55.468000000000004</v>
      </c>
      <c r="K194" s="729">
        <v>57.36</v>
      </c>
      <c r="L194" s="729">
        <v>57.582000000000001</v>
      </c>
      <c r="M194" s="730">
        <v>56.438000000000002</v>
      </c>
    </row>
    <row r="195" spans="2:24" x14ac:dyDescent="0.2">
      <c r="B195" s="728" t="s">
        <v>98</v>
      </c>
      <c r="C195" s="729">
        <v>81.686000000000007</v>
      </c>
      <c r="D195" s="729">
        <v>89.013999999999996</v>
      </c>
      <c r="E195" s="729">
        <v>96.688999999999993</v>
      </c>
      <c r="F195" s="729">
        <v>104.245</v>
      </c>
      <c r="G195" s="729">
        <v>110.904</v>
      </c>
      <c r="H195" s="729">
        <v>116.05800000000001</v>
      </c>
      <c r="I195" s="729">
        <v>120.31</v>
      </c>
      <c r="J195" s="729">
        <v>123.288</v>
      </c>
      <c r="K195" s="729">
        <v>126.967</v>
      </c>
      <c r="L195" s="729">
        <v>128.357</v>
      </c>
      <c r="M195" s="730">
        <v>129.23400000000001</v>
      </c>
    </row>
    <row r="196" spans="2:24" x14ac:dyDescent="0.2">
      <c r="B196" s="728" t="s">
        <v>99</v>
      </c>
      <c r="C196" s="729">
        <v>33.718000000000004</v>
      </c>
      <c r="D196" s="729">
        <v>35.375999999999998</v>
      </c>
      <c r="E196" s="729">
        <v>36.755000000000003</v>
      </c>
      <c r="F196" s="729">
        <v>37.884999999999998</v>
      </c>
      <c r="G196" s="729">
        <v>39.362000000000002</v>
      </c>
      <c r="H196" s="729">
        <v>40.411999999999999</v>
      </c>
      <c r="I196" s="729">
        <v>41.162999999999997</v>
      </c>
      <c r="J196" s="729">
        <v>41.671999999999997</v>
      </c>
      <c r="K196" s="729">
        <v>42.841999999999999</v>
      </c>
      <c r="L196" s="729">
        <v>40.930999999999997</v>
      </c>
      <c r="M196" s="730">
        <v>42</v>
      </c>
    </row>
    <row r="197" spans="2:24" x14ac:dyDescent="0.2">
      <c r="B197" s="728" t="s">
        <v>100</v>
      </c>
      <c r="C197" s="729">
        <v>3.1989999999999998</v>
      </c>
      <c r="D197" s="729">
        <v>3.5129999999999999</v>
      </c>
      <c r="E197" s="729">
        <v>3.8330000000000002</v>
      </c>
      <c r="F197" s="729">
        <v>4.1210000000000004</v>
      </c>
      <c r="G197" s="729">
        <v>4.3719999999999999</v>
      </c>
      <c r="H197" s="729">
        <v>4.6180000000000003</v>
      </c>
      <c r="I197" s="729">
        <v>4.8419999999999996</v>
      </c>
      <c r="J197" s="729">
        <v>4.83</v>
      </c>
      <c r="K197" s="729">
        <v>4.9669999999999996</v>
      </c>
      <c r="L197" s="729">
        <v>4.9930000000000003</v>
      </c>
      <c r="M197" s="730">
        <v>5.0469999999999997</v>
      </c>
    </row>
    <row r="198" spans="2:24" x14ac:dyDescent="0.2">
      <c r="B198" s="728" t="s">
        <v>101</v>
      </c>
      <c r="C198" s="729">
        <v>0</v>
      </c>
      <c r="D198" s="729">
        <v>0</v>
      </c>
      <c r="E198" s="729">
        <v>0</v>
      </c>
      <c r="F198" s="729">
        <v>0</v>
      </c>
      <c r="G198" s="729">
        <v>0</v>
      </c>
      <c r="H198" s="729">
        <v>0</v>
      </c>
      <c r="I198" s="729">
        <v>0</v>
      </c>
      <c r="J198" s="729">
        <v>0</v>
      </c>
      <c r="K198" s="729">
        <v>0</v>
      </c>
      <c r="L198" s="729">
        <v>0</v>
      </c>
      <c r="M198" s="730">
        <v>0</v>
      </c>
    </row>
    <row r="199" spans="2:24" x14ac:dyDescent="0.2">
      <c r="B199" s="728" t="s">
        <v>102</v>
      </c>
      <c r="C199" s="729">
        <v>17.193000000000001</v>
      </c>
      <c r="D199" s="729">
        <v>17.664999999999999</v>
      </c>
      <c r="E199" s="729">
        <v>18.045000000000002</v>
      </c>
      <c r="F199" s="729">
        <v>18.347999999999999</v>
      </c>
      <c r="G199" s="729">
        <v>18.556999999999999</v>
      </c>
      <c r="H199" s="729">
        <v>18.631</v>
      </c>
      <c r="I199" s="729">
        <v>18.867999999999999</v>
      </c>
      <c r="J199" s="729">
        <v>18.969000000000001</v>
      </c>
      <c r="K199" s="729">
        <v>19.036999999999999</v>
      </c>
      <c r="L199" s="729">
        <v>19.268000000000001</v>
      </c>
      <c r="M199" s="730">
        <v>19.364999999999998</v>
      </c>
    </row>
    <row r="200" spans="2:24" x14ac:dyDescent="0.2">
      <c r="B200" s="728" t="s">
        <v>103</v>
      </c>
      <c r="C200" s="729">
        <v>0</v>
      </c>
      <c r="D200" s="729">
        <v>0</v>
      </c>
      <c r="E200" s="729">
        <v>0</v>
      </c>
      <c r="F200" s="729">
        <v>0</v>
      </c>
      <c r="G200" s="729">
        <v>0</v>
      </c>
      <c r="H200" s="729">
        <v>0</v>
      </c>
      <c r="I200" s="729">
        <v>0</v>
      </c>
      <c r="J200" s="729">
        <v>0</v>
      </c>
      <c r="K200" s="729">
        <v>0</v>
      </c>
      <c r="L200" s="729">
        <v>0</v>
      </c>
      <c r="M200" s="730">
        <v>0</v>
      </c>
    </row>
    <row r="201" spans="2:24" ht="13.5" thickBot="1" x14ac:dyDescent="0.25">
      <c r="B201" s="761" t="s">
        <v>104</v>
      </c>
      <c r="C201" s="731">
        <v>235.404</v>
      </c>
      <c r="D201" s="731">
        <v>243.57599999999999</v>
      </c>
      <c r="E201" s="731">
        <v>250.97</v>
      </c>
      <c r="F201" s="731">
        <v>257.79199999999997</v>
      </c>
      <c r="G201" s="731">
        <v>264.06</v>
      </c>
      <c r="H201" s="731">
        <v>268.79399999999998</v>
      </c>
      <c r="I201" s="731">
        <v>268.04899999999998</v>
      </c>
      <c r="J201" s="731">
        <v>263.88600000000002</v>
      </c>
      <c r="K201" s="731">
        <v>266.32299999999998</v>
      </c>
      <c r="L201" s="731">
        <v>267.80399999999997</v>
      </c>
      <c r="M201" s="732">
        <v>269.68200000000002</v>
      </c>
    </row>
    <row r="204" spans="2:24" x14ac:dyDescent="0.2">
      <c r="B204" s="787" t="s">
        <v>136</v>
      </c>
      <c r="C204" s="790" t="s">
        <v>331</v>
      </c>
      <c r="D204" s="791"/>
      <c r="E204" s="790" t="s">
        <v>222</v>
      </c>
      <c r="F204" s="791"/>
      <c r="G204" s="790" t="s">
        <v>225</v>
      </c>
      <c r="H204" s="791"/>
      <c r="I204" s="790" t="s">
        <v>226</v>
      </c>
      <c r="J204" s="791"/>
      <c r="K204" s="790" t="s">
        <v>227</v>
      </c>
      <c r="L204" s="791"/>
      <c r="M204" s="790" t="s">
        <v>228</v>
      </c>
      <c r="N204" s="791"/>
      <c r="O204" s="790" t="s">
        <v>332</v>
      </c>
      <c r="P204" s="791"/>
      <c r="Q204" s="790" t="s">
        <v>333</v>
      </c>
      <c r="R204" s="791"/>
      <c r="S204" s="790" t="s">
        <v>231</v>
      </c>
      <c r="T204" s="791"/>
      <c r="U204" s="790" t="s">
        <v>232</v>
      </c>
      <c r="V204" s="791"/>
      <c r="W204" s="790" t="s">
        <v>233</v>
      </c>
      <c r="X204" s="792"/>
    </row>
    <row r="205" spans="2:24" x14ac:dyDescent="0.2">
      <c r="B205" s="788"/>
      <c r="C205" s="793" t="s">
        <v>79</v>
      </c>
      <c r="D205" s="794"/>
      <c r="E205" s="793" t="s">
        <v>79</v>
      </c>
      <c r="F205" s="794"/>
      <c r="G205" s="793" t="s">
        <v>79</v>
      </c>
      <c r="H205" s="794"/>
      <c r="I205" s="793" t="s">
        <v>79</v>
      </c>
      <c r="J205" s="794"/>
      <c r="K205" s="793" t="s">
        <v>79</v>
      </c>
      <c r="L205" s="794"/>
      <c r="M205" s="793" t="s">
        <v>79</v>
      </c>
      <c r="N205" s="794"/>
      <c r="O205" s="793"/>
      <c r="P205" s="794"/>
      <c r="Q205" s="793"/>
      <c r="R205" s="794"/>
      <c r="S205" s="793"/>
      <c r="T205" s="794"/>
      <c r="U205" s="793"/>
      <c r="V205" s="794"/>
      <c r="W205" s="793"/>
      <c r="X205" s="795"/>
    </row>
    <row r="206" spans="2:24" ht="41.25" thickBot="1" x14ac:dyDescent="0.25">
      <c r="B206" s="789"/>
      <c r="C206" s="724" t="s">
        <v>325</v>
      </c>
      <c r="D206" s="733" t="s">
        <v>82</v>
      </c>
      <c r="E206" s="724" t="s">
        <v>325</v>
      </c>
      <c r="F206" s="734" t="s">
        <v>82</v>
      </c>
      <c r="G206" s="724" t="s">
        <v>325</v>
      </c>
      <c r="H206" s="734" t="s">
        <v>82</v>
      </c>
      <c r="I206" s="724" t="s">
        <v>325</v>
      </c>
      <c r="J206" s="734" t="s">
        <v>82</v>
      </c>
      <c r="K206" s="724" t="s">
        <v>325</v>
      </c>
      <c r="L206" s="734" t="s">
        <v>82</v>
      </c>
      <c r="M206" s="724" t="s">
        <v>325</v>
      </c>
      <c r="N206" s="734" t="s">
        <v>82</v>
      </c>
      <c r="O206" s="724" t="s">
        <v>325</v>
      </c>
      <c r="P206" s="733" t="s">
        <v>82</v>
      </c>
      <c r="Q206" s="724" t="s">
        <v>325</v>
      </c>
      <c r="R206" s="733" t="s">
        <v>82</v>
      </c>
      <c r="S206" s="724" t="s">
        <v>325</v>
      </c>
      <c r="T206" s="733" t="s">
        <v>82</v>
      </c>
      <c r="U206" s="724" t="s">
        <v>325</v>
      </c>
      <c r="V206" s="733" t="s">
        <v>82</v>
      </c>
      <c r="W206" s="724" t="s">
        <v>325</v>
      </c>
      <c r="X206" s="733" t="s">
        <v>82</v>
      </c>
    </row>
    <row r="207" spans="2:24" ht="25.5" x14ac:dyDescent="0.2">
      <c r="B207" s="725" t="s">
        <v>105</v>
      </c>
      <c r="C207" s="726">
        <v>18428.098000000002</v>
      </c>
      <c r="D207" s="735">
        <v>3.63</v>
      </c>
      <c r="E207" s="726">
        <v>19072.169999999998</v>
      </c>
      <c r="F207" s="735">
        <v>3.55</v>
      </c>
      <c r="G207" s="726">
        <v>20214.653999999999</v>
      </c>
      <c r="H207" s="735">
        <v>3.47</v>
      </c>
      <c r="I207" s="726">
        <v>21879.891</v>
      </c>
      <c r="J207" s="735">
        <v>3.28</v>
      </c>
      <c r="K207" s="726">
        <v>23463.471000000001</v>
      </c>
      <c r="L207" s="735">
        <v>3.15</v>
      </c>
      <c r="M207" s="726">
        <v>25016.174999999999</v>
      </c>
      <c r="N207" s="735">
        <v>3.04</v>
      </c>
      <c r="O207" s="726">
        <v>26290.42</v>
      </c>
      <c r="P207" s="735">
        <v>2.99</v>
      </c>
      <c r="Q207" s="726">
        <v>27530.465</v>
      </c>
      <c r="R207" s="735">
        <v>2.95</v>
      </c>
      <c r="S207" s="726">
        <v>28666.584999999999</v>
      </c>
      <c r="T207" s="735">
        <v>2.91</v>
      </c>
      <c r="U207" s="726">
        <v>29430.940999999999</v>
      </c>
      <c r="V207" s="735">
        <v>2.96</v>
      </c>
      <c r="W207" s="726">
        <v>30209.062999999998</v>
      </c>
      <c r="X207" s="736">
        <v>3.01</v>
      </c>
    </row>
    <row r="208" spans="2:24" x14ac:dyDescent="0.2">
      <c r="B208" s="728" t="s">
        <v>94</v>
      </c>
      <c r="C208" s="729">
        <v>6234.89</v>
      </c>
      <c r="D208" s="737">
        <v>8.64</v>
      </c>
      <c r="E208" s="729">
        <v>6350.4380000000001</v>
      </c>
      <c r="F208" s="737">
        <v>8.5399999999999991</v>
      </c>
      <c r="G208" s="729">
        <v>6482.1980000000003</v>
      </c>
      <c r="H208" s="737">
        <v>8.5</v>
      </c>
      <c r="I208" s="729">
        <v>6679.8040000000001</v>
      </c>
      <c r="J208" s="737">
        <v>8.42</v>
      </c>
      <c r="K208" s="729">
        <v>6905.3710000000001</v>
      </c>
      <c r="L208" s="737">
        <v>8.32</v>
      </c>
      <c r="M208" s="729">
        <v>7154.7389999999996</v>
      </c>
      <c r="N208" s="737">
        <v>8.2100000000000009</v>
      </c>
      <c r="O208" s="729">
        <v>7381.8760000000002</v>
      </c>
      <c r="P208" s="737">
        <v>8.1199999999999992</v>
      </c>
      <c r="Q208" s="729">
        <v>7593.8230000000003</v>
      </c>
      <c r="R208" s="737">
        <v>8.0399999999999991</v>
      </c>
      <c r="S208" s="729">
        <v>7797.6419999999998</v>
      </c>
      <c r="T208" s="737">
        <v>7.98</v>
      </c>
      <c r="U208" s="729">
        <v>7928.1319999999996</v>
      </c>
      <c r="V208" s="737">
        <v>7.97</v>
      </c>
      <c r="W208" s="729">
        <v>8079.4070000000002</v>
      </c>
      <c r="X208" s="738">
        <v>7.96</v>
      </c>
    </row>
    <row r="209" spans="2:24" x14ac:dyDescent="0.2">
      <c r="B209" s="728" t="s">
        <v>95</v>
      </c>
      <c r="C209" s="729">
        <v>2190.52</v>
      </c>
      <c r="D209" s="737">
        <v>12.99</v>
      </c>
      <c r="E209" s="729">
        <v>2223.5459999999998</v>
      </c>
      <c r="F209" s="737">
        <v>13.17</v>
      </c>
      <c r="G209" s="729">
        <v>2289.0309999999999</v>
      </c>
      <c r="H209" s="737">
        <v>13.39</v>
      </c>
      <c r="I209" s="729">
        <v>2415.1790000000001</v>
      </c>
      <c r="J209" s="737">
        <v>13.37</v>
      </c>
      <c r="K209" s="729">
        <v>2516.8609999999999</v>
      </c>
      <c r="L209" s="737">
        <v>13.39</v>
      </c>
      <c r="M209" s="729">
        <v>2565.8029999999999</v>
      </c>
      <c r="N209" s="737">
        <v>13.51</v>
      </c>
      <c r="O209" s="729">
        <v>2590.442</v>
      </c>
      <c r="P209" s="737">
        <v>13.8</v>
      </c>
      <c r="Q209" s="729">
        <v>2708.7190000000001</v>
      </c>
      <c r="R209" s="737">
        <v>13.72</v>
      </c>
      <c r="S209" s="729">
        <v>2826.7809999999999</v>
      </c>
      <c r="T209" s="737">
        <v>13.59</v>
      </c>
      <c r="U209" s="729">
        <v>2892.6559999999999</v>
      </c>
      <c r="V209" s="737">
        <v>13.66</v>
      </c>
      <c r="W209" s="729">
        <v>3019.1149999999998</v>
      </c>
      <c r="X209" s="738">
        <v>13.49</v>
      </c>
    </row>
    <row r="210" spans="2:24" x14ac:dyDescent="0.2">
      <c r="B210" s="728" t="s">
        <v>96</v>
      </c>
      <c r="C210" s="729">
        <v>486.28</v>
      </c>
      <c r="D210" s="737">
        <v>21.18</v>
      </c>
      <c r="E210" s="729">
        <v>484.66899999999998</v>
      </c>
      <c r="F210" s="737">
        <v>21.42</v>
      </c>
      <c r="G210" s="729">
        <v>510.91199999999998</v>
      </c>
      <c r="H210" s="737">
        <v>21.33</v>
      </c>
      <c r="I210" s="729">
        <v>569.476</v>
      </c>
      <c r="J210" s="737">
        <v>20.2</v>
      </c>
      <c r="K210" s="729">
        <v>627.24199999999996</v>
      </c>
      <c r="L210" s="737">
        <v>19.32</v>
      </c>
      <c r="M210" s="729">
        <v>682.29399999999998</v>
      </c>
      <c r="N210" s="737">
        <v>18.649999999999999</v>
      </c>
      <c r="O210" s="729">
        <v>728.73099999999999</v>
      </c>
      <c r="P210" s="737">
        <v>18.21</v>
      </c>
      <c r="Q210" s="729">
        <v>764.84500000000003</v>
      </c>
      <c r="R210" s="737">
        <v>17.920000000000002</v>
      </c>
      <c r="S210" s="729">
        <v>787.08199999999999</v>
      </c>
      <c r="T210" s="737">
        <v>17.75</v>
      </c>
      <c r="U210" s="729">
        <v>806.79200000000003</v>
      </c>
      <c r="V210" s="737">
        <v>17.71</v>
      </c>
      <c r="W210" s="729">
        <v>812.57100000000003</v>
      </c>
      <c r="X210" s="738">
        <v>17.89</v>
      </c>
    </row>
    <row r="211" spans="2:24" x14ac:dyDescent="0.2">
      <c r="B211" s="728" t="s">
        <v>97</v>
      </c>
      <c r="C211" s="729">
        <v>3069.7550000000001</v>
      </c>
      <c r="D211" s="737">
        <v>10.29</v>
      </c>
      <c r="E211" s="729">
        <v>3085.4059999999999</v>
      </c>
      <c r="F211" s="737">
        <v>10.199999999999999</v>
      </c>
      <c r="G211" s="729">
        <v>3228.6640000000002</v>
      </c>
      <c r="H211" s="737">
        <v>10.08</v>
      </c>
      <c r="I211" s="729">
        <v>3524.6959999999999</v>
      </c>
      <c r="J211" s="737">
        <v>9.59</v>
      </c>
      <c r="K211" s="729">
        <v>3789.2449999999999</v>
      </c>
      <c r="L211" s="737">
        <v>9.24</v>
      </c>
      <c r="M211" s="729">
        <v>4065.6190000000001</v>
      </c>
      <c r="N211" s="737">
        <v>8.91</v>
      </c>
      <c r="O211" s="729">
        <v>4308.6509999999998</v>
      </c>
      <c r="P211" s="737">
        <v>8.67</v>
      </c>
      <c r="Q211" s="729">
        <v>4518.9549999999999</v>
      </c>
      <c r="R211" s="737">
        <v>8.49</v>
      </c>
      <c r="S211" s="729">
        <v>4646.25</v>
      </c>
      <c r="T211" s="737">
        <v>8.42</v>
      </c>
      <c r="U211" s="729">
        <v>4658.6149999999998</v>
      </c>
      <c r="V211" s="737">
        <v>8.52</v>
      </c>
      <c r="W211" s="729">
        <v>4672.5280000000002</v>
      </c>
      <c r="X211" s="738">
        <v>8.6300000000000008</v>
      </c>
    </row>
    <row r="212" spans="2:24" x14ac:dyDescent="0.2">
      <c r="B212" s="728" t="s">
        <v>98</v>
      </c>
      <c r="C212" s="729">
        <v>1370.8710000000001</v>
      </c>
      <c r="D212" s="737">
        <v>9.48</v>
      </c>
      <c r="E212" s="729">
        <v>1445.1189999999999</v>
      </c>
      <c r="F212" s="737">
        <v>9.3699999999999992</v>
      </c>
      <c r="G212" s="729">
        <v>1544.585</v>
      </c>
      <c r="H212" s="737">
        <v>9.59</v>
      </c>
      <c r="I212" s="729">
        <v>1730.038</v>
      </c>
      <c r="J212" s="737">
        <v>9.49</v>
      </c>
      <c r="K212" s="729">
        <v>1897.046</v>
      </c>
      <c r="L212" s="737">
        <v>9.36</v>
      </c>
      <c r="M212" s="729">
        <v>2063.866</v>
      </c>
      <c r="N212" s="737">
        <v>9.19</v>
      </c>
      <c r="O212" s="729">
        <v>2200.7190000000001</v>
      </c>
      <c r="P212" s="737">
        <v>9.0500000000000007</v>
      </c>
      <c r="Q212" s="729">
        <v>2323.0300000000002</v>
      </c>
      <c r="R212" s="737">
        <v>8.9700000000000006</v>
      </c>
      <c r="S212" s="729">
        <v>2430.6019999999999</v>
      </c>
      <c r="T212" s="737">
        <v>8.9</v>
      </c>
      <c r="U212" s="729">
        <v>2472.2809999999999</v>
      </c>
      <c r="V212" s="737">
        <v>8.9700000000000006</v>
      </c>
      <c r="W212" s="729">
        <v>2495.6019999999999</v>
      </c>
      <c r="X212" s="738">
        <v>9.09</v>
      </c>
    </row>
    <row r="213" spans="2:24" x14ac:dyDescent="0.2">
      <c r="B213" s="728" t="s">
        <v>99</v>
      </c>
      <c r="C213" s="729">
        <v>1150.952</v>
      </c>
      <c r="D213" s="737">
        <v>15.82</v>
      </c>
      <c r="E213" s="729">
        <v>1240.8820000000001</v>
      </c>
      <c r="F213" s="737">
        <v>15.75</v>
      </c>
      <c r="G213" s="729">
        <v>1365.684</v>
      </c>
      <c r="H213" s="737">
        <v>15.71</v>
      </c>
      <c r="I213" s="729">
        <v>1495.91</v>
      </c>
      <c r="J213" s="737">
        <v>15.7</v>
      </c>
      <c r="K213" s="729">
        <v>1623.4380000000001</v>
      </c>
      <c r="L213" s="737">
        <v>15.71</v>
      </c>
      <c r="M213" s="729">
        <v>1746.99</v>
      </c>
      <c r="N213" s="737">
        <v>15.74</v>
      </c>
      <c r="O213" s="729">
        <v>1810.095</v>
      </c>
      <c r="P213" s="737">
        <v>15.92</v>
      </c>
      <c r="Q213" s="729">
        <v>1861.0519999999999</v>
      </c>
      <c r="R213" s="737">
        <v>16.23</v>
      </c>
      <c r="S213" s="729">
        <v>1945.6489999999999</v>
      </c>
      <c r="T213" s="737">
        <v>16.37</v>
      </c>
      <c r="U213" s="729">
        <v>2020.8969999999999</v>
      </c>
      <c r="V213" s="737">
        <v>16.55</v>
      </c>
      <c r="W213" s="729">
        <v>2095.9969999999998</v>
      </c>
      <c r="X213" s="738">
        <v>16.690000000000001</v>
      </c>
    </row>
    <row r="214" spans="2:24" x14ac:dyDescent="0.2">
      <c r="B214" s="728" t="s">
        <v>100</v>
      </c>
      <c r="C214" s="729">
        <v>911.54300000000001</v>
      </c>
      <c r="D214" s="737">
        <v>9.7200000000000006</v>
      </c>
      <c r="E214" s="729">
        <v>1028.2380000000001</v>
      </c>
      <c r="F214" s="737">
        <v>9.07</v>
      </c>
      <c r="G214" s="729">
        <v>1177.6320000000001</v>
      </c>
      <c r="H214" s="737">
        <v>8.66</v>
      </c>
      <c r="I214" s="729">
        <v>1335.798</v>
      </c>
      <c r="J214" s="737">
        <v>8.31</v>
      </c>
      <c r="K214" s="729">
        <v>1467.6189999999999</v>
      </c>
      <c r="L214" s="737">
        <v>8.17</v>
      </c>
      <c r="M214" s="729">
        <v>1586.2750000000001</v>
      </c>
      <c r="N214" s="737">
        <v>8.09</v>
      </c>
      <c r="O214" s="729">
        <v>1665.895</v>
      </c>
      <c r="P214" s="737">
        <v>8.15</v>
      </c>
      <c r="Q214" s="729">
        <v>1744.8610000000001</v>
      </c>
      <c r="R214" s="737">
        <v>8.1300000000000008</v>
      </c>
      <c r="S214" s="729">
        <v>1809.8030000000001</v>
      </c>
      <c r="T214" s="737">
        <v>8.11</v>
      </c>
      <c r="U214" s="729">
        <v>1874.1179999999999</v>
      </c>
      <c r="V214" s="737">
        <v>8.07</v>
      </c>
      <c r="W214" s="729">
        <v>1937.4359999999999</v>
      </c>
      <c r="X214" s="738">
        <v>8</v>
      </c>
    </row>
    <row r="215" spans="2:24" x14ac:dyDescent="0.2">
      <c r="B215" s="728" t="s">
        <v>101</v>
      </c>
      <c r="C215" s="729">
        <v>251.62299999999999</v>
      </c>
      <c r="D215" s="737">
        <v>15.98</v>
      </c>
      <c r="E215" s="729">
        <v>300.16699999999997</v>
      </c>
      <c r="F215" s="737">
        <v>15.34</v>
      </c>
      <c r="G215" s="729">
        <v>372.12200000000001</v>
      </c>
      <c r="H215" s="737">
        <v>14.46</v>
      </c>
      <c r="I215" s="729">
        <v>454.30200000000002</v>
      </c>
      <c r="J215" s="737">
        <v>13.71</v>
      </c>
      <c r="K215" s="729">
        <v>544.40200000000004</v>
      </c>
      <c r="L215" s="737">
        <v>13.21</v>
      </c>
      <c r="M215" s="729">
        <v>635.91</v>
      </c>
      <c r="N215" s="737">
        <v>12.91</v>
      </c>
      <c r="O215" s="729">
        <v>724.63099999999997</v>
      </c>
      <c r="P215" s="737">
        <v>12.75</v>
      </c>
      <c r="Q215" s="729">
        <v>804.91</v>
      </c>
      <c r="R215" s="737">
        <v>12.72</v>
      </c>
      <c r="S215" s="729">
        <v>887.34400000000005</v>
      </c>
      <c r="T215" s="737">
        <v>12.67</v>
      </c>
      <c r="U215" s="729">
        <v>966.01800000000003</v>
      </c>
      <c r="V215" s="737">
        <v>12.66</v>
      </c>
      <c r="W215" s="729">
        <v>1035.0820000000001</v>
      </c>
      <c r="X215" s="738">
        <v>12.71</v>
      </c>
    </row>
    <row r="216" spans="2:24" x14ac:dyDescent="0.2">
      <c r="B216" s="728" t="s">
        <v>102</v>
      </c>
      <c r="C216" s="729">
        <v>686.07799999999997</v>
      </c>
      <c r="D216" s="737">
        <v>22.88</v>
      </c>
      <c r="E216" s="729">
        <v>698.26099999999997</v>
      </c>
      <c r="F216" s="737">
        <v>22.84</v>
      </c>
      <c r="G216" s="729">
        <v>730.65099999999995</v>
      </c>
      <c r="H216" s="737">
        <v>22.51</v>
      </c>
      <c r="I216" s="729">
        <v>765.43</v>
      </c>
      <c r="J216" s="737">
        <v>22.1</v>
      </c>
      <c r="K216" s="729">
        <v>785.34500000000003</v>
      </c>
      <c r="L216" s="737">
        <v>22.04</v>
      </c>
      <c r="M216" s="729">
        <v>815.85799999999995</v>
      </c>
      <c r="N216" s="737">
        <v>21.65</v>
      </c>
      <c r="O216" s="729">
        <v>842.53599999999994</v>
      </c>
      <c r="P216" s="737">
        <v>21.31</v>
      </c>
      <c r="Q216" s="729">
        <v>864.72799999999995</v>
      </c>
      <c r="R216" s="737">
        <v>21.04</v>
      </c>
      <c r="S216" s="729">
        <v>885.15200000000004</v>
      </c>
      <c r="T216" s="737">
        <v>20.83</v>
      </c>
      <c r="U216" s="729">
        <v>898.38800000000003</v>
      </c>
      <c r="V216" s="737">
        <v>20.75</v>
      </c>
      <c r="W216" s="729">
        <v>906.20699999999999</v>
      </c>
      <c r="X216" s="738">
        <v>20.77</v>
      </c>
    </row>
    <row r="217" spans="2:24" x14ac:dyDescent="0.2">
      <c r="B217" s="728" t="s">
        <v>103</v>
      </c>
      <c r="C217" s="729">
        <v>481.29300000000001</v>
      </c>
      <c r="D217" s="737">
        <v>22.82</v>
      </c>
      <c r="E217" s="729">
        <v>521.63199999999995</v>
      </c>
      <c r="F217" s="737">
        <v>20.88</v>
      </c>
      <c r="G217" s="729">
        <v>594.64499999999998</v>
      </c>
      <c r="H217" s="737">
        <v>19.86</v>
      </c>
      <c r="I217" s="729">
        <v>670.46799999999996</v>
      </c>
      <c r="J217" s="737">
        <v>19.28</v>
      </c>
      <c r="K217" s="729">
        <v>743.82299999999998</v>
      </c>
      <c r="L217" s="737">
        <v>18.95</v>
      </c>
      <c r="M217" s="729">
        <v>821.85199999999998</v>
      </c>
      <c r="N217" s="737">
        <v>18.62</v>
      </c>
      <c r="O217" s="729">
        <v>885.81299999999999</v>
      </c>
      <c r="P217" s="737">
        <v>18.559999999999999</v>
      </c>
      <c r="Q217" s="729">
        <v>951.46900000000005</v>
      </c>
      <c r="R217" s="737">
        <v>18.45</v>
      </c>
      <c r="S217" s="729">
        <v>1007.336</v>
      </c>
      <c r="T217" s="737">
        <v>18.32</v>
      </c>
      <c r="U217" s="729">
        <v>1064.8489999999999</v>
      </c>
      <c r="V217" s="737">
        <v>18.079999999999998</v>
      </c>
      <c r="W217" s="729">
        <v>1121.316</v>
      </c>
      <c r="X217" s="738">
        <v>17.86</v>
      </c>
    </row>
    <row r="218" spans="2:24" ht="13.5" thickBot="1" x14ac:dyDescent="0.25">
      <c r="B218" s="761" t="s">
        <v>104</v>
      </c>
      <c r="C218" s="731">
        <v>1661.5170000000001</v>
      </c>
      <c r="D218" s="739">
        <v>13.48</v>
      </c>
      <c r="E218" s="731">
        <v>1760.95</v>
      </c>
      <c r="F218" s="739">
        <v>12.93</v>
      </c>
      <c r="G218" s="731">
        <v>1982.989</v>
      </c>
      <c r="H218" s="739">
        <v>12.36</v>
      </c>
      <c r="I218" s="731">
        <v>2296.15</v>
      </c>
      <c r="J218" s="739">
        <v>11.6</v>
      </c>
      <c r="K218" s="731">
        <v>2612.8150000000001</v>
      </c>
      <c r="L218" s="739">
        <v>11.1</v>
      </c>
      <c r="M218" s="731">
        <v>2919.7089999999998</v>
      </c>
      <c r="N218" s="739">
        <v>10.8</v>
      </c>
      <c r="O218" s="731">
        <v>3188.2809999999999</v>
      </c>
      <c r="P218" s="739">
        <v>10.73</v>
      </c>
      <c r="Q218" s="731">
        <v>3425.8440000000001</v>
      </c>
      <c r="R218" s="739">
        <v>10.64</v>
      </c>
      <c r="S218" s="731">
        <v>3669.8159999999998</v>
      </c>
      <c r="T218" s="739">
        <v>10.64</v>
      </c>
      <c r="U218" s="731">
        <v>3872.9110000000001</v>
      </c>
      <c r="V218" s="739">
        <v>10.72</v>
      </c>
      <c r="W218" s="731">
        <v>4056.1509999999998</v>
      </c>
      <c r="X218" s="740">
        <v>10.84</v>
      </c>
    </row>
    <row r="221" spans="2:24" x14ac:dyDescent="0.2">
      <c r="B221" s="787" t="s">
        <v>136</v>
      </c>
      <c r="C221" s="722" t="s">
        <v>331</v>
      </c>
      <c r="D221" s="722" t="s">
        <v>222</v>
      </c>
      <c r="E221" s="722" t="s">
        <v>225</v>
      </c>
      <c r="F221" s="722" t="s">
        <v>226</v>
      </c>
      <c r="G221" s="722" t="s">
        <v>227</v>
      </c>
      <c r="H221" s="722" t="s">
        <v>228</v>
      </c>
      <c r="I221" s="722" t="s">
        <v>332</v>
      </c>
      <c r="J221" s="722" t="s">
        <v>333</v>
      </c>
      <c r="K221" s="722" t="s">
        <v>231</v>
      </c>
      <c r="L221" s="722" t="s">
        <v>232</v>
      </c>
      <c r="M221" s="722" t="s">
        <v>233</v>
      </c>
      <c r="N221" s="741"/>
    </row>
    <row r="222" spans="2:24" x14ac:dyDescent="0.2">
      <c r="B222" s="788"/>
      <c r="C222" s="721" t="s">
        <v>308</v>
      </c>
      <c r="D222" s="721" t="s">
        <v>308</v>
      </c>
      <c r="E222" s="721" t="s">
        <v>308</v>
      </c>
      <c r="F222" s="721" t="s">
        <v>308</v>
      </c>
      <c r="G222" s="721" t="s">
        <v>308</v>
      </c>
      <c r="H222" s="721" t="s">
        <v>308</v>
      </c>
      <c r="I222" s="721" t="s">
        <v>308</v>
      </c>
      <c r="J222" s="721" t="s">
        <v>308</v>
      </c>
      <c r="K222" s="721" t="s">
        <v>308</v>
      </c>
      <c r="L222" s="721" t="s">
        <v>308</v>
      </c>
      <c r="M222" s="723" t="s">
        <v>308</v>
      </c>
      <c r="N222" s="742"/>
    </row>
    <row r="223" spans="2:24" ht="41.25" thickBot="1" x14ac:dyDescent="0.25">
      <c r="B223" s="789"/>
      <c r="C223" s="724" t="s">
        <v>325</v>
      </c>
      <c r="D223" s="724" t="s">
        <v>325</v>
      </c>
      <c r="E223" s="724" t="s">
        <v>325</v>
      </c>
      <c r="F223" s="724" t="s">
        <v>325</v>
      </c>
      <c r="G223" s="724" t="s">
        <v>325</v>
      </c>
      <c r="H223" s="724" t="s">
        <v>325</v>
      </c>
      <c r="I223" s="724" t="s">
        <v>325</v>
      </c>
      <c r="J223" s="724" t="s">
        <v>325</v>
      </c>
      <c r="K223" s="724" t="s">
        <v>325</v>
      </c>
      <c r="L223" s="724" t="s">
        <v>325</v>
      </c>
      <c r="M223" s="724" t="s">
        <v>325</v>
      </c>
      <c r="N223" s="743"/>
    </row>
    <row r="224" spans="2:24" ht="25.5" x14ac:dyDescent="0.2">
      <c r="B224" s="757" t="s">
        <v>105</v>
      </c>
      <c r="C224" s="758">
        <f t="shared" ref="C224:C232" si="82">C207</f>
        <v>18428.098000000002</v>
      </c>
      <c r="D224" s="758">
        <f t="shared" ref="D224:D232" si="83">E207</f>
        <v>19072.169999999998</v>
      </c>
      <c r="E224" s="758">
        <f t="shared" ref="E224:E232" si="84">G207</f>
        <v>20214.653999999999</v>
      </c>
      <c r="F224" s="758">
        <f t="shared" ref="F224:F232" si="85">I207</f>
        <v>21879.891</v>
      </c>
      <c r="G224" s="758">
        <f t="shared" ref="G224:G232" si="86">K207</f>
        <v>23463.471000000001</v>
      </c>
      <c r="H224" s="758">
        <f t="shared" ref="H224:H232" si="87">M207</f>
        <v>25016.174999999999</v>
      </c>
      <c r="I224" s="758">
        <f t="shared" ref="I224:I232" si="88">O207</f>
        <v>26290.42</v>
      </c>
      <c r="J224" s="758">
        <f t="shared" ref="J224:J232" si="89">Q207</f>
        <v>27530.465</v>
      </c>
      <c r="K224" s="758">
        <f t="shared" ref="K224:K232" si="90">S207</f>
        <v>28666.584999999999</v>
      </c>
      <c r="L224" s="758">
        <f t="shared" ref="L224:L232" si="91">U207</f>
        <v>29430.940999999999</v>
      </c>
      <c r="M224" s="759">
        <f t="shared" ref="M224:M232" si="92">W207</f>
        <v>30209.062999999998</v>
      </c>
      <c r="N224" s="726"/>
    </row>
    <row r="225" spans="2:14" x14ac:dyDescent="0.2">
      <c r="B225" s="747" t="s">
        <v>94</v>
      </c>
      <c r="C225" s="748">
        <f t="shared" si="82"/>
        <v>6234.89</v>
      </c>
      <c r="D225" s="748">
        <f t="shared" si="83"/>
        <v>6350.4380000000001</v>
      </c>
      <c r="E225" s="748">
        <f t="shared" si="84"/>
        <v>6482.1980000000003</v>
      </c>
      <c r="F225" s="748">
        <f t="shared" si="85"/>
        <v>6679.8040000000001</v>
      </c>
      <c r="G225" s="748">
        <f t="shared" si="86"/>
        <v>6905.3710000000001</v>
      </c>
      <c r="H225" s="748">
        <f t="shared" si="87"/>
        <v>7154.7389999999996</v>
      </c>
      <c r="I225" s="748">
        <f t="shared" si="88"/>
        <v>7381.8760000000002</v>
      </c>
      <c r="J225" s="748">
        <f t="shared" si="89"/>
        <v>7593.8230000000003</v>
      </c>
      <c r="K225" s="748">
        <f t="shared" si="90"/>
        <v>7797.6419999999998</v>
      </c>
      <c r="L225" s="748">
        <f t="shared" si="91"/>
        <v>7928.1319999999996</v>
      </c>
      <c r="M225" s="749">
        <f t="shared" si="92"/>
        <v>8079.4070000000002</v>
      </c>
      <c r="N225" s="729"/>
    </row>
    <row r="226" spans="2:14" x14ac:dyDescent="0.2">
      <c r="B226" s="747" t="s">
        <v>95</v>
      </c>
      <c r="C226" s="748">
        <f t="shared" si="82"/>
        <v>2190.52</v>
      </c>
      <c r="D226" s="748">
        <f t="shared" si="83"/>
        <v>2223.5459999999998</v>
      </c>
      <c r="E226" s="748">
        <f t="shared" si="84"/>
        <v>2289.0309999999999</v>
      </c>
      <c r="F226" s="748">
        <f t="shared" si="85"/>
        <v>2415.1790000000001</v>
      </c>
      <c r="G226" s="748">
        <f t="shared" si="86"/>
        <v>2516.8609999999999</v>
      </c>
      <c r="H226" s="748">
        <f t="shared" si="87"/>
        <v>2565.8029999999999</v>
      </c>
      <c r="I226" s="748">
        <f t="shared" si="88"/>
        <v>2590.442</v>
      </c>
      <c r="J226" s="748">
        <f t="shared" si="89"/>
        <v>2708.7190000000001</v>
      </c>
      <c r="K226" s="748">
        <f t="shared" si="90"/>
        <v>2826.7809999999999</v>
      </c>
      <c r="L226" s="748">
        <f t="shared" si="91"/>
        <v>2892.6559999999999</v>
      </c>
      <c r="M226" s="749">
        <f t="shared" si="92"/>
        <v>3019.1149999999998</v>
      </c>
      <c r="N226" s="729"/>
    </row>
    <row r="227" spans="2:14" x14ac:dyDescent="0.2">
      <c r="B227" s="747" t="s">
        <v>96</v>
      </c>
      <c r="C227" s="748">
        <f t="shared" si="82"/>
        <v>486.28</v>
      </c>
      <c r="D227" s="748">
        <f t="shared" si="83"/>
        <v>484.66899999999998</v>
      </c>
      <c r="E227" s="748">
        <f t="shared" si="84"/>
        <v>510.91199999999998</v>
      </c>
      <c r="F227" s="748">
        <f t="shared" si="85"/>
        <v>569.476</v>
      </c>
      <c r="G227" s="748">
        <f t="shared" si="86"/>
        <v>627.24199999999996</v>
      </c>
      <c r="H227" s="748">
        <f t="shared" si="87"/>
        <v>682.29399999999998</v>
      </c>
      <c r="I227" s="748">
        <f t="shared" si="88"/>
        <v>728.73099999999999</v>
      </c>
      <c r="J227" s="748">
        <f t="shared" si="89"/>
        <v>764.84500000000003</v>
      </c>
      <c r="K227" s="748">
        <f t="shared" si="90"/>
        <v>787.08199999999999</v>
      </c>
      <c r="L227" s="748">
        <f t="shared" si="91"/>
        <v>806.79200000000003</v>
      </c>
      <c r="M227" s="749">
        <f t="shared" si="92"/>
        <v>812.57100000000003</v>
      </c>
      <c r="N227" s="729"/>
    </row>
    <row r="228" spans="2:14" x14ac:dyDescent="0.2">
      <c r="B228" s="747" t="s">
        <v>97</v>
      </c>
      <c r="C228" s="748">
        <f t="shared" si="82"/>
        <v>3069.7550000000001</v>
      </c>
      <c r="D228" s="748">
        <f t="shared" si="83"/>
        <v>3085.4059999999999</v>
      </c>
      <c r="E228" s="748">
        <f t="shared" si="84"/>
        <v>3228.6640000000002</v>
      </c>
      <c r="F228" s="748">
        <f t="shared" si="85"/>
        <v>3524.6959999999999</v>
      </c>
      <c r="G228" s="748">
        <f t="shared" si="86"/>
        <v>3789.2449999999999</v>
      </c>
      <c r="H228" s="748">
        <f t="shared" si="87"/>
        <v>4065.6190000000001</v>
      </c>
      <c r="I228" s="748">
        <f t="shared" si="88"/>
        <v>4308.6509999999998</v>
      </c>
      <c r="J228" s="748">
        <f t="shared" si="89"/>
        <v>4518.9549999999999</v>
      </c>
      <c r="K228" s="748">
        <f t="shared" si="90"/>
        <v>4646.25</v>
      </c>
      <c r="L228" s="748">
        <f t="shared" si="91"/>
        <v>4658.6149999999998</v>
      </c>
      <c r="M228" s="749">
        <f t="shared" si="92"/>
        <v>4672.5280000000002</v>
      </c>
      <c r="N228" s="729"/>
    </row>
    <row r="229" spans="2:14" x14ac:dyDescent="0.2">
      <c r="B229" s="747" t="s">
        <v>98</v>
      </c>
      <c r="C229" s="748">
        <f t="shared" si="82"/>
        <v>1370.8710000000001</v>
      </c>
      <c r="D229" s="748">
        <f t="shared" si="83"/>
        <v>1445.1189999999999</v>
      </c>
      <c r="E229" s="748">
        <f t="shared" si="84"/>
        <v>1544.585</v>
      </c>
      <c r="F229" s="748">
        <f t="shared" si="85"/>
        <v>1730.038</v>
      </c>
      <c r="G229" s="748">
        <f t="shared" si="86"/>
        <v>1897.046</v>
      </c>
      <c r="H229" s="748">
        <f t="shared" si="87"/>
        <v>2063.866</v>
      </c>
      <c r="I229" s="748">
        <f t="shared" si="88"/>
        <v>2200.7190000000001</v>
      </c>
      <c r="J229" s="748">
        <f t="shared" si="89"/>
        <v>2323.0300000000002</v>
      </c>
      <c r="K229" s="748">
        <f t="shared" si="90"/>
        <v>2430.6019999999999</v>
      </c>
      <c r="L229" s="748">
        <f t="shared" si="91"/>
        <v>2472.2809999999999</v>
      </c>
      <c r="M229" s="749">
        <f t="shared" si="92"/>
        <v>2495.6019999999999</v>
      </c>
      <c r="N229" s="729"/>
    </row>
    <row r="230" spans="2:14" x14ac:dyDescent="0.2">
      <c r="B230" s="747" t="s">
        <v>99</v>
      </c>
      <c r="C230" s="748">
        <f t="shared" si="82"/>
        <v>1150.952</v>
      </c>
      <c r="D230" s="748">
        <f t="shared" si="83"/>
        <v>1240.8820000000001</v>
      </c>
      <c r="E230" s="748">
        <f t="shared" si="84"/>
        <v>1365.684</v>
      </c>
      <c r="F230" s="748">
        <f t="shared" si="85"/>
        <v>1495.91</v>
      </c>
      <c r="G230" s="748">
        <f t="shared" si="86"/>
        <v>1623.4380000000001</v>
      </c>
      <c r="H230" s="748">
        <f t="shared" si="87"/>
        <v>1746.99</v>
      </c>
      <c r="I230" s="748">
        <f t="shared" si="88"/>
        <v>1810.095</v>
      </c>
      <c r="J230" s="748">
        <f t="shared" si="89"/>
        <v>1861.0519999999999</v>
      </c>
      <c r="K230" s="748">
        <f t="shared" si="90"/>
        <v>1945.6489999999999</v>
      </c>
      <c r="L230" s="748">
        <f t="shared" si="91"/>
        <v>2020.8969999999999</v>
      </c>
      <c r="M230" s="749">
        <f t="shared" si="92"/>
        <v>2095.9969999999998</v>
      </c>
      <c r="N230" s="729"/>
    </row>
    <row r="231" spans="2:14" x14ac:dyDescent="0.2">
      <c r="B231" s="747" t="s">
        <v>100</v>
      </c>
      <c r="C231" s="748">
        <f t="shared" si="82"/>
        <v>911.54300000000001</v>
      </c>
      <c r="D231" s="748">
        <f t="shared" si="83"/>
        <v>1028.2380000000001</v>
      </c>
      <c r="E231" s="748">
        <f t="shared" si="84"/>
        <v>1177.6320000000001</v>
      </c>
      <c r="F231" s="748">
        <f t="shared" si="85"/>
        <v>1335.798</v>
      </c>
      <c r="G231" s="748">
        <f t="shared" si="86"/>
        <v>1467.6189999999999</v>
      </c>
      <c r="H231" s="748">
        <f t="shared" si="87"/>
        <v>1586.2750000000001</v>
      </c>
      <c r="I231" s="748">
        <f t="shared" si="88"/>
        <v>1665.895</v>
      </c>
      <c r="J231" s="748">
        <f t="shared" si="89"/>
        <v>1744.8610000000001</v>
      </c>
      <c r="K231" s="748">
        <f t="shared" si="90"/>
        <v>1809.8030000000001</v>
      </c>
      <c r="L231" s="748">
        <f t="shared" si="91"/>
        <v>1874.1179999999999</v>
      </c>
      <c r="M231" s="749">
        <f t="shared" si="92"/>
        <v>1937.4359999999999</v>
      </c>
      <c r="N231" s="729"/>
    </row>
    <row r="232" spans="2:14" x14ac:dyDescent="0.2">
      <c r="B232" s="747" t="s">
        <v>101</v>
      </c>
      <c r="C232" s="748">
        <f t="shared" si="82"/>
        <v>251.62299999999999</v>
      </c>
      <c r="D232" s="748">
        <f t="shared" si="83"/>
        <v>300.16699999999997</v>
      </c>
      <c r="E232" s="748">
        <f t="shared" si="84"/>
        <v>372.12200000000001</v>
      </c>
      <c r="F232" s="748">
        <f t="shared" si="85"/>
        <v>454.30200000000002</v>
      </c>
      <c r="G232" s="748">
        <f t="shared" si="86"/>
        <v>544.40200000000004</v>
      </c>
      <c r="H232" s="748">
        <f t="shared" si="87"/>
        <v>635.91</v>
      </c>
      <c r="I232" s="748">
        <f t="shared" si="88"/>
        <v>724.63099999999997</v>
      </c>
      <c r="J232" s="748">
        <f t="shared" si="89"/>
        <v>804.91</v>
      </c>
      <c r="K232" s="748">
        <f t="shared" si="90"/>
        <v>887.34400000000005</v>
      </c>
      <c r="L232" s="748">
        <f t="shared" si="91"/>
        <v>966.01800000000003</v>
      </c>
      <c r="M232" s="749">
        <f t="shared" si="92"/>
        <v>1035.0820000000001</v>
      </c>
      <c r="N232" s="729"/>
    </row>
    <row r="233" spans="2:14" x14ac:dyDescent="0.2">
      <c r="B233" s="747" t="s">
        <v>102</v>
      </c>
      <c r="C233" s="748">
        <f t="shared" ref="C233:C235" si="93">C216</f>
        <v>686.07799999999997</v>
      </c>
      <c r="D233" s="748">
        <f t="shared" ref="D233:D235" si="94">E216</f>
        <v>698.26099999999997</v>
      </c>
      <c r="E233" s="748">
        <f t="shared" ref="E233:E235" si="95">G216</f>
        <v>730.65099999999995</v>
      </c>
      <c r="F233" s="748">
        <f t="shared" ref="F233:F235" si="96">I216</f>
        <v>765.43</v>
      </c>
      <c r="G233" s="748">
        <f t="shared" ref="G233:G235" si="97">K216</f>
        <v>785.34500000000003</v>
      </c>
      <c r="H233" s="748">
        <f t="shared" ref="H233:H235" si="98">M216</f>
        <v>815.85799999999995</v>
      </c>
      <c r="I233" s="748">
        <f t="shared" ref="I233:I235" si="99">O216</f>
        <v>842.53599999999994</v>
      </c>
      <c r="J233" s="748">
        <f t="shared" ref="J233:J235" si="100">Q216</f>
        <v>864.72799999999995</v>
      </c>
      <c r="K233" s="748">
        <f t="shared" ref="K233:K235" si="101">S216</f>
        <v>885.15200000000004</v>
      </c>
      <c r="L233" s="748">
        <f t="shared" ref="L233:L235" si="102">U216</f>
        <v>898.38800000000003</v>
      </c>
      <c r="M233" s="749">
        <f t="shared" ref="M233:M235" si="103">W216</f>
        <v>906.20699999999999</v>
      </c>
      <c r="N233" s="729"/>
    </row>
    <row r="234" spans="2:14" x14ac:dyDescent="0.2">
      <c r="B234" s="747" t="s">
        <v>103</v>
      </c>
      <c r="C234" s="748">
        <f t="shared" si="93"/>
        <v>481.29300000000001</v>
      </c>
      <c r="D234" s="748">
        <f t="shared" si="94"/>
        <v>521.63199999999995</v>
      </c>
      <c r="E234" s="748">
        <f t="shared" si="95"/>
        <v>594.64499999999998</v>
      </c>
      <c r="F234" s="748">
        <f t="shared" si="96"/>
        <v>670.46799999999996</v>
      </c>
      <c r="G234" s="748">
        <f t="shared" si="97"/>
        <v>743.82299999999998</v>
      </c>
      <c r="H234" s="748">
        <f t="shared" si="98"/>
        <v>821.85199999999998</v>
      </c>
      <c r="I234" s="748">
        <f t="shared" si="99"/>
        <v>885.81299999999999</v>
      </c>
      <c r="J234" s="748">
        <f t="shared" si="100"/>
        <v>951.46900000000005</v>
      </c>
      <c r="K234" s="748">
        <f t="shared" si="101"/>
        <v>1007.336</v>
      </c>
      <c r="L234" s="748">
        <f t="shared" si="102"/>
        <v>1064.8489999999999</v>
      </c>
      <c r="M234" s="749">
        <f t="shared" si="103"/>
        <v>1121.316</v>
      </c>
      <c r="N234" s="729"/>
    </row>
    <row r="235" spans="2:14" ht="13.5" thickBot="1" x14ac:dyDescent="0.25">
      <c r="B235" s="750" t="s">
        <v>104</v>
      </c>
      <c r="C235" s="751">
        <f t="shared" si="93"/>
        <v>1661.5170000000001</v>
      </c>
      <c r="D235" s="751">
        <f t="shared" si="94"/>
        <v>1760.95</v>
      </c>
      <c r="E235" s="751">
        <f t="shared" si="95"/>
        <v>1982.989</v>
      </c>
      <c r="F235" s="751">
        <f t="shared" si="96"/>
        <v>2296.15</v>
      </c>
      <c r="G235" s="751">
        <f t="shared" si="97"/>
        <v>2612.8150000000001</v>
      </c>
      <c r="H235" s="751">
        <f t="shared" si="98"/>
        <v>2919.7089999999998</v>
      </c>
      <c r="I235" s="751">
        <f t="shared" si="99"/>
        <v>3188.2809999999999</v>
      </c>
      <c r="J235" s="751">
        <f t="shared" si="100"/>
        <v>3425.8440000000001</v>
      </c>
      <c r="K235" s="751">
        <f t="shared" si="101"/>
        <v>3669.8159999999998</v>
      </c>
      <c r="L235" s="751">
        <f t="shared" si="102"/>
        <v>3872.9110000000001</v>
      </c>
      <c r="M235" s="752">
        <f t="shared" si="103"/>
        <v>4056.1509999999998</v>
      </c>
      <c r="N235" s="729"/>
    </row>
    <row r="238" spans="2:14" x14ac:dyDescent="0.2">
      <c r="B238" s="787" t="s">
        <v>136</v>
      </c>
      <c r="C238" s="722" t="s">
        <v>331</v>
      </c>
      <c r="D238" s="722" t="s">
        <v>222</v>
      </c>
      <c r="E238" s="722" t="s">
        <v>225</v>
      </c>
      <c r="F238" s="722" t="s">
        <v>226</v>
      </c>
      <c r="G238" s="722" t="s">
        <v>227</v>
      </c>
      <c r="H238" s="722" t="s">
        <v>228</v>
      </c>
      <c r="I238" s="722" t="s">
        <v>332</v>
      </c>
      <c r="J238" s="722" t="s">
        <v>333</v>
      </c>
      <c r="K238" s="722" t="s">
        <v>231</v>
      </c>
      <c r="L238" s="722" t="s">
        <v>232</v>
      </c>
      <c r="M238" s="722" t="s">
        <v>233</v>
      </c>
      <c r="N238" s="741"/>
    </row>
    <row r="239" spans="2:14" x14ac:dyDescent="0.2">
      <c r="B239" s="788"/>
      <c r="C239" s="721" t="s">
        <v>486</v>
      </c>
      <c r="D239" s="721" t="s">
        <v>486</v>
      </c>
      <c r="E239" s="721" t="s">
        <v>486</v>
      </c>
      <c r="F239" s="721" t="s">
        <v>486</v>
      </c>
      <c r="G239" s="721" t="s">
        <v>486</v>
      </c>
      <c r="H239" s="721" t="s">
        <v>486</v>
      </c>
      <c r="I239" s="721" t="s">
        <v>486</v>
      </c>
      <c r="J239" s="721" t="s">
        <v>486</v>
      </c>
      <c r="K239" s="721" t="s">
        <v>486</v>
      </c>
      <c r="L239" s="721" t="s">
        <v>486</v>
      </c>
      <c r="M239" s="723" t="s">
        <v>486</v>
      </c>
      <c r="N239" s="742"/>
    </row>
    <row r="240" spans="2:14" ht="41.25" thickBot="1" x14ac:dyDescent="0.25">
      <c r="B240" s="789"/>
      <c r="C240" s="724" t="s">
        <v>325</v>
      </c>
      <c r="D240" s="724" t="s">
        <v>325</v>
      </c>
      <c r="E240" s="724" t="s">
        <v>325</v>
      </c>
      <c r="F240" s="724" t="s">
        <v>325</v>
      </c>
      <c r="G240" s="724" t="s">
        <v>325</v>
      </c>
      <c r="H240" s="724" t="s">
        <v>325</v>
      </c>
      <c r="I240" s="724" t="s">
        <v>325</v>
      </c>
      <c r="J240" s="724" t="s">
        <v>325</v>
      </c>
      <c r="K240" s="724" t="s">
        <v>325</v>
      </c>
      <c r="L240" s="724" t="s">
        <v>325</v>
      </c>
      <c r="M240" s="724" t="s">
        <v>325</v>
      </c>
      <c r="N240" s="743"/>
    </row>
    <row r="241" spans="1:14" ht="25.5" x14ac:dyDescent="0.2">
      <c r="B241" s="757" t="s">
        <v>105</v>
      </c>
      <c r="C241" s="758">
        <f t="shared" ref="C241:C252" si="104">SUM(C190,C207)</f>
        <v>22064.765000000003</v>
      </c>
      <c r="D241" s="758">
        <f t="shared" ref="D241:D252" si="105">SUM(D190,E207)</f>
        <v>22871.819</v>
      </c>
      <c r="E241" s="758">
        <f t="shared" ref="E241:E252" si="106">SUM(E190,G207)</f>
        <v>24175.969999999998</v>
      </c>
      <c r="F241" s="758">
        <f t="shared" ref="F241:F252" si="107">SUM(F190,I207)</f>
        <v>25969.734</v>
      </c>
      <c r="G241" s="758">
        <f t="shared" ref="G241:G252" si="108">SUM(G190,K207)</f>
        <v>27648.511000000002</v>
      </c>
      <c r="H241" s="758">
        <f t="shared" ref="H241:H252" si="109">SUM(H190,M207)</f>
        <v>29163.523000000001</v>
      </c>
      <c r="I241" s="758">
        <f t="shared" ref="I241:I252" si="110">SUM(I190,O207)</f>
        <v>30459.273999999998</v>
      </c>
      <c r="J241" s="758">
        <f t="shared" ref="J241:J252" si="111">SUM(J190,Q207)</f>
        <v>31650.043000000001</v>
      </c>
      <c r="K241" s="758">
        <f t="shared" ref="K241:K252" si="112">SUM(K190,S207)</f>
        <v>32825.869999999995</v>
      </c>
      <c r="L241" s="758">
        <f t="shared" ref="L241:L252" si="113">SUM(L190,U207)</f>
        <v>33583.582999999999</v>
      </c>
      <c r="M241" s="759">
        <f t="shared" ref="M241:M252" si="114">SUM(M190,W207)</f>
        <v>34374.165000000001</v>
      </c>
      <c r="N241" s="726"/>
    </row>
    <row r="242" spans="1:14" x14ac:dyDescent="0.2">
      <c r="B242" s="747" t="s">
        <v>94</v>
      </c>
      <c r="C242" s="748">
        <f t="shared" si="104"/>
        <v>7909.0250000000005</v>
      </c>
      <c r="D242" s="748">
        <f t="shared" si="105"/>
        <v>8054.5659999999998</v>
      </c>
      <c r="E242" s="748">
        <f t="shared" si="106"/>
        <v>8215.6910000000007</v>
      </c>
      <c r="F242" s="748">
        <f t="shared" si="107"/>
        <v>8444.2759999999998</v>
      </c>
      <c r="G242" s="748">
        <f t="shared" si="108"/>
        <v>8693.9879999999994</v>
      </c>
      <c r="H242" s="748">
        <f t="shared" si="109"/>
        <v>8949.4759999999987</v>
      </c>
      <c r="I242" s="748">
        <f t="shared" si="110"/>
        <v>9172.5159999999996</v>
      </c>
      <c r="J242" s="748">
        <f t="shared" si="111"/>
        <v>9332.9570000000003</v>
      </c>
      <c r="K242" s="748">
        <f t="shared" si="112"/>
        <v>9544.0439999999999</v>
      </c>
      <c r="L242" s="748">
        <f t="shared" si="113"/>
        <v>9678.6450000000004</v>
      </c>
      <c r="M242" s="749">
        <f t="shared" si="114"/>
        <v>9832.0550000000003</v>
      </c>
      <c r="N242" s="729"/>
    </row>
    <row r="243" spans="1:14" x14ac:dyDescent="0.2">
      <c r="B243" s="747" t="s">
        <v>95</v>
      </c>
      <c r="C243" s="748">
        <f t="shared" si="104"/>
        <v>3729.6819999999998</v>
      </c>
      <c r="D243" s="748">
        <f t="shared" si="105"/>
        <v>3873.848</v>
      </c>
      <c r="E243" s="748">
        <f t="shared" si="106"/>
        <v>4050.4579999999996</v>
      </c>
      <c r="F243" s="748">
        <f t="shared" si="107"/>
        <v>4254.4290000000001</v>
      </c>
      <c r="G243" s="748">
        <f t="shared" si="108"/>
        <v>4409.134</v>
      </c>
      <c r="H243" s="748">
        <f t="shared" si="109"/>
        <v>4401.0309999999999</v>
      </c>
      <c r="I243" s="748">
        <f t="shared" si="110"/>
        <v>4446.0259999999998</v>
      </c>
      <c r="J243" s="748">
        <f t="shared" si="111"/>
        <v>4570.4340000000002</v>
      </c>
      <c r="K243" s="748">
        <f t="shared" si="112"/>
        <v>4711.732</v>
      </c>
      <c r="L243" s="748">
        <f t="shared" si="113"/>
        <v>4765.4430000000002</v>
      </c>
      <c r="M243" s="749">
        <f t="shared" si="114"/>
        <v>4899.299</v>
      </c>
      <c r="N243" s="729"/>
    </row>
    <row r="244" spans="1:14" x14ac:dyDescent="0.2">
      <c r="B244" s="747" t="s">
        <v>96</v>
      </c>
      <c r="C244" s="748">
        <f t="shared" si="104"/>
        <v>494.29399999999998</v>
      </c>
      <c r="D244" s="748">
        <f t="shared" si="105"/>
        <v>493.51599999999996</v>
      </c>
      <c r="E244" s="748">
        <f t="shared" si="106"/>
        <v>520.61799999999994</v>
      </c>
      <c r="F244" s="748">
        <f t="shared" si="107"/>
        <v>579.85199999999998</v>
      </c>
      <c r="G244" s="748">
        <f t="shared" si="108"/>
        <v>638.07599999999991</v>
      </c>
      <c r="H244" s="748">
        <f t="shared" si="109"/>
        <v>693.34899999999993</v>
      </c>
      <c r="I244" s="748">
        <f t="shared" si="110"/>
        <v>739.779</v>
      </c>
      <c r="J244" s="748">
        <f t="shared" si="111"/>
        <v>775.46300000000008</v>
      </c>
      <c r="K244" s="748">
        <f t="shared" si="112"/>
        <v>797.51699999999994</v>
      </c>
      <c r="L244" s="748">
        <f t="shared" si="113"/>
        <v>817.19900000000007</v>
      </c>
      <c r="M244" s="749">
        <f t="shared" si="114"/>
        <v>823.07500000000005</v>
      </c>
      <c r="N244" s="729"/>
    </row>
    <row r="245" spans="1:14" x14ac:dyDescent="0.2">
      <c r="B245" s="747" t="s">
        <v>97</v>
      </c>
      <c r="C245" s="748">
        <f t="shared" si="104"/>
        <v>3113.9120000000003</v>
      </c>
      <c r="D245" s="748">
        <f t="shared" si="105"/>
        <v>3132.6349999999998</v>
      </c>
      <c r="E245" s="748">
        <f t="shared" si="106"/>
        <v>3279.0620000000004</v>
      </c>
      <c r="F245" s="748">
        <f t="shared" si="107"/>
        <v>3578.0499999999997</v>
      </c>
      <c r="G245" s="748">
        <f t="shared" si="108"/>
        <v>3845.3040000000001</v>
      </c>
      <c r="H245" s="748">
        <f t="shared" si="109"/>
        <v>4123.433</v>
      </c>
      <c r="I245" s="748">
        <f t="shared" si="110"/>
        <v>4367.0010000000002</v>
      </c>
      <c r="J245" s="748">
        <f t="shared" si="111"/>
        <v>4574.4229999999998</v>
      </c>
      <c r="K245" s="748">
        <f t="shared" si="112"/>
        <v>4703.6099999999997</v>
      </c>
      <c r="L245" s="748">
        <f t="shared" si="113"/>
        <v>4716.1970000000001</v>
      </c>
      <c r="M245" s="749">
        <f t="shared" si="114"/>
        <v>4728.9660000000003</v>
      </c>
      <c r="N245" s="729"/>
    </row>
    <row r="246" spans="1:14" x14ac:dyDescent="0.2">
      <c r="B246" s="747" t="s">
        <v>98</v>
      </c>
      <c r="C246" s="748">
        <f t="shared" si="104"/>
        <v>1452.557</v>
      </c>
      <c r="D246" s="748">
        <f t="shared" si="105"/>
        <v>1534.1329999999998</v>
      </c>
      <c r="E246" s="748">
        <f t="shared" si="106"/>
        <v>1641.2740000000001</v>
      </c>
      <c r="F246" s="748">
        <f t="shared" si="107"/>
        <v>1834.2829999999999</v>
      </c>
      <c r="G246" s="748">
        <f t="shared" si="108"/>
        <v>2007.95</v>
      </c>
      <c r="H246" s="748">
        <f t="shared" si="109"/>
        <v>2179.924</v>
      </c>
      <c r="I246" s="748">
        <f t="shared" si="110"/>
        <v>2321.029</v>
      </c>
      <c r="J246" s="748">
        <f t="shared" si="111"/>
        <v>2446.3180000000002</v>
      </c>
      <c r="K246" s="748">
        <f t="shared" si="112"/>
        <v>2557.569</v>
      </c>
      <c r="L246" s="748">
        <f t="shared" si="113"/>
        <v>2600.6379999999999</v>
      </c>
      <c r="M246" s="749">
        <f t="shared" si="114"/>
        <v>2624.8359999999998</v>
      </c>
      <c r="N246" s="729"/>
    </row>
    <row r="247" spans="1:14" x14ac:dyDescent="0.2">
      <c r="B247" s="747" t="s">
        <v>99</v>
      </c>
      <c r="C247" s="748">
        <f t="shared" si="104"/>
        <v>1184.67</v>
      </c>
      <c r="D247" s="748">
        <f t="shared" si="105"/>
        <v>1276.258</v>
      </c>
      <c r="E247" s="748">
        <f t="shared" si="106"/>
        <v>1402.4390000000001</v>
      </c>
      <c r="F247" s="748">
        <f t="shared" si="107"/>
        <v>1533.7950000000001</v>
      </c>
      <c r="G247" s="748">
        <f t="shared" si="108"/>
        <v>1662.8000000000002</v>
      </c>
      <c r="H247" s="748">
        <f t="shared" si="109"/>
        <v>1787.402</v>
      </c>
      <c r="I247" s="748">
        <f t="shared" si="110"/>
        <v>1851.258</v>
      </c>
      <c r="J247" s="748">
        <f t="shared" si="111"/>
        <v>1902.7239999999999</v>
      </c>
      <c r="K247" s="748">
        <f t="shared" si="112"/>
        <v>1988.491</v>
      </c>
      <c r="L247" s="748">
        <f t="shared" si="113"/>
        <v>2061.828</v>
      </c>
      <c r="M247" s="749">
        <f t="shared" si="114"/>
        <v>2137.9969999999998</v>
      </c>
      <c r="N247" s="729"/>
    </row>
    <row r="248" spans="1:14" x14ac:dyDescent="0.2">
      <c r="B248" s="747" t="s">
        <v>100</v>
      </c>
      <c r="C248" s="748">
        <f t="shared" si="104"/>
        <v>914.74199999999996</v>
      </c>
      <c r="D248" s="748">
        <f t="shared" si="105"/>
        <v>1031.751</v>
      </c>
      <c r="E248" s="748">
        <f t="shared" si="106"/>
        <v>1181.4650000000001</v>
      </c>
      <c r="F248" s="748">
        <f t="shared" si="107"/>
        <v>1339.9190000000001</v>
      </c>
      <c r="G248" s="748">
        <f t="shared" si="108"/>
        <v>1471.991</v>
      </c>
      <c r="H248" s="748">
        <f t="shared" si="109"/>
        <v>1590.893</v>
      </c>
      <c r="I248" s="748">
        <f t="shared" si="110"/>
        <v>1670.7370000000001</v>
      </c>
      <c r="J248" s="748">
        <f t="shared" si="111"/>
        <v>1749.691</v>
      </c>
      <c r="K248" s="748">
        <f t="shared" si="112"/>
        <v>1814.7700000000002</v>
      </c>
      <c r="L248" s="748">
        <f t="shared" si="113"/>
        <v>1879.1109999999999</v>
      </c>
      <c r="M248" s="749">
        <f t="shared" si="114"/>
        <v>1942.4829999999999</v>
      </c>
      <c r="N248" s="729"/>
    </row>
    <row r="249" spans="1:14" x14ac:dyDescent="0.2">
      <c r="B249" s="747" t="s">
        <v>101</v>
      </c>
      <c r="C249" s="748">
        <f t="shared" si="104"/>
        <v>251.62299999999999</v>
      </c>
      <c r="D249" s="748">
        <f t="shared" si="105"/>
        <v>300.16699999999997</v>
      </c>
      <c r="E249" s="748">
        <f t="shared" si="106"/>
        <v>372.12200000000001</v>
      </c>
      <c r="F249" s="748">
        <f t="shared" si="107"/>
        <v>454.30200000000002</v>
      </c>
      <c r="G249" s="748">
        <f t="shared" si="108"/>
        <v>544.40200000000004</v>
      </c>
      <c r="H249" s="748">
        <f t="shared" si="109"/>
        <v>635.91</v>
      </c>
      <c r="I249" s="748">
        <f t="shared" si="110"/>
        <v>724.63099999999997</v>
      </c>
      <c r="J249" s="748">
        <f t="shared" si="111"/>
        <v>804.91</v>
      </c>
      <c r="K249" s="748">
        <f t="shared" si="112"/>
        <v>887.34400000000005</v>
      </c>
      <c r="L249" s="748">
        <f t="shared" si="113"/>
        <v>966.01800000000003</v>
      </c>
      <c r="M249" s="749">
        <f t="shared" si="114"/>
        <v>1035.0820000000001</v>
      </c>
      <c r="N249" s="729"/>
    </row>
    <row r="250" spans="1:14" x14ac:dyDescent="0.2">
      <c r="B250" s="747" t="s">
        <v>102</v>
      </c>
      <c r="C250" s="748">
        <f t="shared" si="104"/>
        <v>703.27099999999996</v>
      </c>
      <c r="D250" s="748">
        <f t="shared" si="105"/>
        <v>715.92599999999993</v>
      </c>
      <c r="E250" s="748">
        <f t="shared" si="106"/>
        <v>748.69599999999991</v>
      </c>
      <c r="F250" s="748">
        <f t="shared" si="107"/>
        <v>783.77799999999991</v>
      </c>
      <c r="G250" s="748">
        <f t="shared" si="108"/>
        <v>803.90200000000004</v>
      </c>
      <c r="H250" s="748">
        <f t="shared" si="109"/>
        <v>834.48899999999992</v>
      </c>
      <c r="I250" s="748">
        <f t="shared" si="110"/>
        <v>861.404</v>
      </c>
      <c r="J250" s="748">
        <f t="shared" si="111"/>
        <v>883.697</v>
      </c>
      <c r="K250" s="748">
        <f t="shared" si="112"/>
        <v>904.18900000000008</v>
      </c>
      <c r="L250" s="748">
        <f t="shared" si="113"/>
        <v>917.65600000000006</v>
      </c>
      <c r="M250" s="749">
        <f t="shared" si="114"/>
        <v>925.572</v>
      </c>
      <c r="N250" s="729"/>
    </row>
    <row r="251" spans="1:14" x14ac:dyDescent="0.2">
      <c r="B251" s="747" t="s">
        <v>103</v>
      </c>
      <c r="C251" s="748">
        <f t="shared" si="104"/>
        <v>481.29300000000001</v>
      </c>
      <c r="D251" s="748">
        <f t="shared" si="105"/>
        <v>521.63199999999995</v>
      </c>
      <c r="E251" s="748">
        <f t="shared" si="106"/>
        <v>594.64499999999998</v>
      </c>
      <c r="F251" s="748">
        <f t="shared" si="107"/>
        <v>670.46799999999996</v>
      </c>
      <c r="G251" s="748">
        <f t="shared" si="108"/>
        <v>743.82299999999998</v>
      </c>
      <c r="H251" s="748">
        <f t="shared" si="109"/>
        <v>821.85199999999998</v>
      </c>
      <c r="I251" s="748">
        <f t="shared" si="110"/>
        <v>885.81299999999999</v>
      </c>
      <c r="J251" s="748">
        <f t="shared" si="111"/>
        <v>951.46900000000005</v>
      </c>
      <c r="K251" s="748">
        <f t="shared" si="112"/>
        <v>1007.336</v>
      </c>
      <c r="L251" s="748">
        <f t="shared" si="113"/>
        <v>1064.8489999999999</v>
      </c>
      <c r="M251" s="749">
        <f t="shared" si="114"/>
        <v>1121.316</v>
      </c>
      <c r="N251" s="729"/>
    </row>
    <row r="252" spans="1:14" ht="13.5" thickBot="1" x14ac:dyDescent="0.25">
      <c r="B252" s="750" t="s">
        <v>104</v>
      </c>
      <c r="C252" s="751">
        <f t="shared" si="104"/>
        <v>1896.921</v>
      </c>
      <c r="D252" s="751">
        <f t="shared" si="105"/>
        <v>2004.5260000000001</v>
      </c>
      <c r="E252" s="751">
        <f t="shared" si="106"/>
        <v>2233.9589999999998</v>
      </c>
      <c r="F252" s="751">
        <f t="shared" si="107"/>
        <v>2553.942</v>
      </c>
      <c r="G252" s="751">
        <f t="shared" si="108"/>
        <v>2876.875</v>
      </c>
      <c r="H252" s="751">
        <f t="shared" si="109"/>
        <v>3188.5029999999997</v>
      </c>
      <c r="I252" s="751">
        <f t="shared" si="110"/>
        <v>3456.33</v>
      </c>
      <c r="J252" s="751">
        <f t="shared" si="111"/>
        <v>3689.73</v>
      </c>
      <c r="K252" s="751">
        <f t="shared" si="112"/>
        <v>3936.1389999999997</v>
      </c>
      <c r="L252" s="751">
        <f t="shared" si="113"/>
        <v>4140.7150000000001</v>
      </c>
      <c r="M252" s="752">
        <f t="shared" si="114"/>
        <v>4325.8329999999996</v>
      </c>
      <c r="N252" s="729"/>
    </row>
    <row r="254" spans="1:14" x14ac:dyDescent="0.2">
      <c r="A254" s="275"/>
    </row>
    <row r="255" spans="1:14" x14ac:dyDescent="0.2">
      <c r="B255" s="787" t="s">
        <v>745</v>
      </c>
      <c r="C255" s="722" t="s">
        <v>331</v>
      </c>
      <c r="D255" s="722" t="s">
        <v>222</v>
      </c>
      <c r="E255" s="722" t="s">
        <v>225</v>
      </c>
      <c r="F255" s="722" t="s">
        <v>226</v>
      </c>
      <c r="G255" s="722" t="s">
        <v>227</v>
      </c>
      <c r="H255" s="722" t="s">
        <v>228</v>
      </c>
      <c r="I255" s="722" t="s">
        <v>332</v>
      </c>
      <c r="J255" s="722" t="s">
        <v>333</v>
      </c>
      <c r="K255" s="722" t="s">
        <v>231</v>
      </c>
      <c r="L255" s="722" t="s">
        <v>232</v>
      </c>
      <c r="M255" s="744" t="s">
        <v>233</v>
      </c>
    </row>
    <row r="256" spans="1:14" x14ac:dyDescent="0.2">
      <c r="B256" s="788"/>
      <c r="C256" s="721" t="s">
        <v>78</v>
      </c>
      <c r="D256" s="721" t="s">
        <v>78</v>
      </c>
      <c r="E256" s="721" t="s">
        <v>78</v>
      </c>
      <c r="F256" s="721" t="s">
        <v>78</v>
      </c>
      <c r="G256" s="721" t="s">
        <v>78</v>
      </c>
      <c r="H256" s="721" t="s">
        <v>78</v>
      </c>
      <c r="I256" s="721" t="s">
        <v>78</v>
      </c>
      <c r="J256" s="721" t="s">
        <v>78</v>
      </c>
      <c r="K256" s="721" t="s">
        <v>78</v>
      </c>
      <c r="L256" s="721" t="s">
        <v>78</v>
      </c>
      <c r="M256" s="745" t="s">
        <v>78</v>
      </c>
    </row>
    <row r="257" spans="2:24" ht="41.25" thickBot="1" x14ac:dyDescent="0.25">
      <c r="B257" s="789"/>
      <c r="C257" s="724" t="s">
        <v>325</v>
      </c>
      <c r="D257" s="724" t="s">
        <v>325</v>
      </c>
      <c r="E257" s="724" t="s">
        <v>325</v>
      </c>
      <c r="F257" s="724" t="s">
        <v>325</v>
      </c>
      <c r="G257" s="724" t="s">
        <v>325</v>
      </c>
      <c r="H257" s="724" t="s">
        <v>325</v>
      </c>
      <c r="I257" s="724" t="s">
        <v>325</v>
      </c>
      <c r="J257" s="724" t="s">
        <v>325</v>
      </c>
      <c r="K257" s="724" t="s">
        <v>325</v>
      </c>
      <c r="L257" s="724" t="s">
        <v>325</v>
      </c>
      <c r="M257" s="746" t="s">
        <v>325</v>
      </c>
    </row>
    <row r="258" spans="2:24" ht="25.5" x14ac:dyDescent="0.2">
      <c r="B258" s="725" t="s">
        <v>105</v>
      </c>
      <c r="C258" s="726">
        <v>41.115000000000002</v>
      </c>
      <c r="D258" s="726">
        <v>40.091000000000001</v>
      </c>
      <c r="E258" s="726">
        <v>38.503999999999998</v>
      </c>
      <c r="F258" s="726">
        <v>37.524999999999999</v>
      </c>
      <c r="G258" s="726">
        <v>37.101999999999997</v>
      </c>
      <c r="H258" s="726">
        <v>35.459000000000003</v>
      </c>
      <c r="I258" s="726">
        <v>35.738</v>
      </c>
      <c r="J258" s="726">
        <v>35.576000000000001</v>
      </c>
      <c r="K258" s="726">
        <v>35.781999999999996</v>
      </c>
      <c r="L258" s="726">
        <v>35.777000000000001</v>
      </c>
      <c r="M258" s="727">
        <v>36.137</v>
      </c>
    </row>
    <row r="259" spans="2:24" x14ac:dyDescent="0.2">
      <c r="B259" s="728" t="s">
        <v>94</v>
      </c>
      <c r="C259" s="729">
        <v>7.4429999999999996</v>
      </c>
      <c r="D259" s="729">
        <v>7.41</v>
      </c>
      <c r="E259" s="729">
        <v>7.3890000000000002</v>
      </c>
      <c r="F259" s="729">
        <v>7.6619999999999999</v>
      </c>
      <c r="G259" s="729">
        <v>7.742</v>
      </c>
      <c r="H259" s="729">
        <v>7.85</v>
      </c>
      <c r="I259" s="729">
        <v>8.2639999999999993</v>
      </c>
      <c r="J259" s="729">
        <v>8.4459999999999997</v>
      </c>
      <c r="K259" s="729">
        <v>8.68</v>
      </c>
      <c r="L259" s="729">
        <v>9.0090000000000003</v>
      </c>
      <c r="M259" s="730">
        <v>9.0139999999999993</v>
      </c>
    </row>
    <row r="260" spans="2:24" x14ac:dyDescent="0.2">
      <c r="B260" s="728" t="s">
        <v>95</v>
      </c>
      <c r="C260" s="729">
        <v>27.23</v>
      </c>
      <c r="D260" s="729">
        <v>26.443000000000001</v>
      </c>
      <c r="E260" s="729">
        <v>25.192</v>
      </c>
      <c r="F260" s="729">
        <v>24.123000000000001</v>
      </c>
      <c r="G260" s="729">
        <v>23.728000000000002</v>
      </c>
      <c r="H260" s="729">
        <v>21.991</v>
      </c>
      <c r="I260" s="729">
        <v>21.853999999999999</v>
      </c>
      <c r="J260" s="729">
        <v>21.548999999999999</v>
      </c>
      <c r="K260" s="729">
        <v>21.649000000000001</v>
      </c>
      <c r="L260" s="729">
        <v>21.673999999999999</v>
      </c>
      <c r="M260" s="730">
        <v>22.4</v>
      </c>
    </row>
    <row r="261" spans="2:24" x14ac:dyDescent="0.2">
      <c r="B261" s="728" t="s">
        <v>96</v>
      </c>
      <c r="C261" s="729">
        <v>0.21099999999999999</v>
      </c>
      <c r="D261" s="729">
        <v>0.20599999999999999</v>
      </c>
      <c r="E261" s="729">
        <v>0.192</v>
      </c>
      <c r="F261" s="729">
        <v>0.17499999999999999</v>
      </c>
      <c r="G261" s="729">
        <v>0.16900000000000001</v>
      </c>
      <c r="H261" s="729">
        <v>0.187</v>
      </c>
      <c r="I261" s="729">
        <v>0.22500000000000001</v>
      </c>
      <c r="J261" s="729">
        <v>0.25</v>
      </c>
      <c r="K261" s="729">
        <v>0.25900000000000001</v>
      </c>
      <c r="L261" s="729">
        <v>0.26200000000000001</v>
      </c>
      <c r="M261" s="730">
        <v>0.25700000000000001</v>
      </c>
    </row>
    <row r="262" spans="2:24" x14ac:dyDescent="0.2">
      <c r="B262" s="728" t="s">
        <v>97</v>
      </c>
      <c r="C262" s="729">
        <v>0.95499999999999996</v>
      </c>
      <c r="D262" s="729">
        <v>0.91</v>
      </c>
      <c r="E262" s="729">
        <v>0.85699999999999998</v>
      </c>
      <c r="F262" s="729">
        <v>0.82</v>
      </c>
      <c r="G262" s="729">
        <v>0.84099999999999997</v>
      </c>
      <c r="H262" s="729">
        <v>0.88400000000000001</v>
      </c>
      <c r="I262" s="729">
        <v>0.92400000000000004</v>
      </c>
      <c r="J262" s="729">
        <v>0.96299999999999997</v>
      </c>
      <c r="K262" s="729">
        <v>0.91700000000000004</v>
      </c>
      <c r="L262" s="729">
        <v>0.83699999999999997</v>
      </c>
      <c r="M262" s="730">
        <v>0.72199999999999998</v>
      </c>
    </row>
    <row r="263" spans="2:24" x14ac:dyDescent="0.2">
      <c r="B263" s="728" t="s">
        <v>98</v>
      </c>
      <c r="C263" s="729">
        <v>1.9430000000000001</v>
      </c>
      <c r="D263" s="729">
        <v>1.931</v>
      </c>
      <c r="E263" s="729">
        <v>1.9179999999999999</v>
      </c>
      <c r="F263" s="729">
        <v>1.861</v>
      </c>
      <c r="G263" s="729">
        <v>1.774</v>
      </c>
      <c r="H263" s="729">
        <v>1.6459999999999999</v>
      </c>
      <c r="I263" s="729">
        <v>1.5629999999999999</v>
      </c>
      <c r="J263" s="729">
        <v>1.5049999999999999</v>
      </c>
      <c r="K263" s="729">
        <v>1.4350000000000001</v>
      </c>
      <c r="L263" s="729">
        <v>1.3160000000000001</v>
      </c>
      <c r="M263" s="730">
        <v>1.2430000000000001</v>
      </c>
    </row>
    <row r="264" spans="2:24" x14ac:dyDescent="0.2">
      <c r="B264" s="728" t="s">
        <v>99</v>
      </c>
      <c r="C264" s="729">
        <v>0.504</v>
      </c>
      <c r="D264" s="729">
        <v>0.502</v>
      </c>
      <c r="E264" s="729">
        <v>0.496</v>
      </c>
      <c r="F264" s="729">
        <v>0.48199999999999998</v>
      </c>
      <c r="G264" s="729">
        <v>0.47599999999999998</v>
      </c>
      <c r="H264" s="729">
        <v>0.47399999999999998</v>
      </c>
      <c r="I264" s="729">
        <v>0.48399999999999999</v>
      </c>
      <c r="J264" s="729">
        <v>0.49099999999999999</v>
      </c>
      <c r="K264" s="729">
        <v>0.51</v>
      </c>
      <c r="L264" s="729">
        <v>0.49099999999999999</v>
      </c>
      <c r="M264" s="730">
        <v>0.49399999999999999</v>
      </c>
    </row>
    <row r="265" spans="2:24" x14ac:dyDescent="0.2">
      <c r="B265" s="728" t="s">
        <v>100</v>
      </c>
      <c r="C265" s="729">
        <v>7.6999999999999999E-2</v>
      </c>
      <c r="D265" s="729">
        <v>7.0999999999999994E-2</v>
      </c>
      <c r="E265" s="729">
        <v>6.5000000000000002E-2</v>
      </c>
      <c r="F265" s="729">
        <v>0.06</v>
      </c>
      <c r="G265" s="729">
        <v>5.6000000000000001E-2</v>
      </c>
      <c r="H265" s="729">
        <v>5.5E-2</v>
      </c>
      <c r="I265" s="729">
        <v>4.9000000000000002E-2</v>
      </c>
      <c r="J265" s="729">
        <v>3.9E-2</v>
      </c>
      <c r="K265" s="729">
        <v>3.3000000000000002E-2</v>
      </c>
      <c r="L265" s="729">
        <v>2.8000000000000001E-2</v>
      </c>
      <c r="M265" s="730">
        <v>2.5000000000000001E-2</v>
      </c>
    </row>
    <row r="266" spans="2:24" x14ac:dyDescent="0.2">
      <c r="B266" s="728" t="s">
        <v>101</v>
      </c>
      <c r="C266" s="729">
        <v>0</v>
      </c>
      <c r="D266" s="729">
        <v>0</v>
      </c>
      <c r="E266" s="729">
        <v>0</v>
      </c>
      <c r="F266" s="729">
        <v>0</v>
      </c>
      <c r="G266" s="729">
        <v>0</v>
      </c>
      <c r="H266" s="729">
        <v>0</v>
      </c>
      <c r="I266" s="729">
        <v>0</v>
      </c>
      <c r="J266" s="729">
        <v>0</v>
      </c>
      <c r="K266" s="729">
        <v>0</v>
      </c>
      <c r="L266" s="729">
        <v>0</v>
      </c>
      <c r="M266" s="730">
        <v>0</v>
      </c>
    </row>
    <row r="267" spans="2:24" x14ac:dyDescent="0.2">
      <c r="B267" s="728" t="s">
        <v>102</v>
      </c>
      <c r="C267" s="729">
        <v>0.12</v>
      </c>
      <c r="D267" s="729">
        <v>0.106</v>
      </c>
      <c r="E267" s="729">
        <v>0.09</v>
      </c>
      <c r="F267" s="729">
        <v>7.2999999999999995E-2</v>
      </c>
      <c r="G267" s="729">
        <v>6.7000000000000004E-2</v>
      </c>
      <c r="H267" s="729">
        <v>7.2999999999999995E-2</v>
      </c>
      <c r="I267" s="729">
        <v>7.0999999999999994E-2</v>
      </c>
      <c r="J267" s="729">
        <v>7.2999999999999995E-2</v>
      </c>
      <c r="K267" s="729">
        <v>6.8000000000000005E-2</v>
      </c>
      <c r="L267" s="729">
        <v>6.2E-2</v>
      </c>
      <c r="M267" s="730">
        <v>6.3E-2</v>
      </c>
    </row>
    <row r="268" spans="2:24" x14ac:dyDescent="0.2">
      <c r="B268" s="728" t="s">
        <v>103</v>
      </c>
      <c r="C268" s="729">
        <v>0</v>
      </c>
      <c r="D268" s="729">
        <v>0</v>
      </c>
      <c r="E268" s="729">
        <v>0</v>
      </c>
      <c r="F268" s="729">
        <v>0</v>
      </c>
      <c r="G268" s="729">
        <v>0</v>
      </c>
      <c r="H268" s="729">
        <v>0</v>
      </c>
      <c r="I268" s="729">
        <v>0</v>
      </c>
      <c r="J268" s="729">
        <v>0</v>
      </c>
      <c r="K268" s="729">
        <v>0</v>
      </c>
      <c r="L268" s="729">
        <v>0</v>
      </c>
      <c r="M268" s="730">
        <v>0</v>
      </c>
    </row>
    <row r="269" spans="2:24" ht="13.5" thickBot="1" x14ac:dyDescent="0.25">
      <c r="B269" s="761" t="s">
        <v>104</v>
      </c>
      <c r="C269" s="731">
        <v>2.633</v>
      </c>
      <c r="D269" s="731">
        <v>2.512</v>
      </c>
      <c r="E269" s="731">
        <v>2.3039999999999998</v>
      </c>
      <c r="F269" s="731">
        <v>2.2679999999999998</v>
      </c>
      <c r="G269" s="731">
        <v>2.2490000000000001</v>
      </c>
      <c r="H269" s="731">
        <v>2.3010000000000002</v>
      </c>
      <c r="I269" s="731">
        <v>2.3029999999999999</v>
      </c>
      <c r="J269" s="731">
        <v>2.2599999999999998</v>
      </c>
      <c r="K269" s="731">
        <v>2.23</v>
      </c>
      <c r="L269" s="731">
        <v>2.097</v>
      </c>
      <c r="M269" s="732">
        <v>1.919</v>
      </c>
    </row>
    <row r="272" spans="2:24" x14ac:dyDescent="0.2">
      <c r="B272" s="787" t="s">
        <v>745</v>
      </c>
      <c r="C272" s="790" t="s">
        <v>331</v>
      </c>
      <c r="D272" s="791"/>
      <c r="E272" s="790" t="s">
        <v>222</v>
      </c>
      <c r="F272" s="791"/>
      <c r="G272" s="790" t="s">
        <v>225</v>
      </c>
      <c r="H272" s="791"/>
      <c r="I272" s="790" t="s">
        <v>226</v>
      </c>
      <c r="J272" s="791"/>
      <c r="K272" s="790" t="s">
        <v>227</v>
      </c>
      <c r="L272" s="791"/>
      <c r="M272" s="790" t="s">
        <v>228</v>
      </c>
      <c r="N272" s="791"/>
      <c r="O272" s="790" t="s">
        <v>332</v>
      </c>
      <c r="P272" s="791"/>
      <c r="Q272" s="790" t="s">
        <v>333</v>
      </c>
      <c r="R272" s="791"/>
      <c r="S272" s="790" t="s">
        <v>231</v>
      </c>
      <c r="T272" s="791"/>
      <c r="U272" s="790" t="s">
        <v>232</v>
      </c>
      <c r="V272" s="791"/>
      <c r="W272" s="790" t="s">
        <v>233</v>
      </c>
      <c r="X272" s="792"/>
    </row>
    <row r="273" spans="2:24" x14ac:dyDescent="0.2">
      <c r="B273" s="788"/>
      <c r="C273" s="793" t="s">
        <v>79</v>
      </c>
      <c r="D273" s="794"/>
      <c r="E273" s="793" t="s">
        <v>79</v>
      </c>
      <c r="F273" s="794"/>
      <c r="G273" s="793" t="s">
        <v>79</v>
      </c>
      <c r="H273" s="794"/>
      <c r="I273" s="793" t="s">
        <v>79</v>
      </c>
      <c r="J273" s="794"/>
      <c r="K273" s="793" t="s">
        <v>79</v>
      </c>
      <c r="L273" s="794"/>
      <c r="M273" s="793" t="s">
        <v>79</v>
      </c>
      <c r="N273" s="794"/>
      <c r="O273" s="793"/>
      <c r="P273" s="794"/>
      <c r="Q273" s="793"/>
      <c r="R273" s="794"/>
      <c r="S273" s="793"/>
      <c r="T273" s="794"/>
      <c r="U273" s="793"/>
      <c r="V273" s="794"/>
      <c r="W273" s="793"/>
      <c r="X273" s="795"/>
    </row>
    <row r="274" spans="2:24" ht="41.25" thickBot="1" x14ac:dyDescent="0.25">
      <c r="B274" s="789"/>
      <c r="C274" s="724" t="s">
        <v>325</v>
      </c>
      <c r="D274" s="733" t="s">
        <v>82</v>
      </c>
      <c r="E274" s="724" t="s">
        <v>325</v>
      </c>
      <c r="F274" s="734" t="s">
        <v>82</v>
      </c>
      <c r="G274" s="724" t="s">
        <v>325</v>
      </c>
      <c r="H274" s="734" t="s">
        <v>82</v>
      </c>
      <c r="I274" s="724" t="s">
        <v>325</v>
      </c>
      <c r="J274" s="734" t="s">
        <v>82</v>
      </c>
      <c r="K274" s="724" t="s">
        <v>325</v>
      </c>
      <c r="L274" s="734" t="s">
        <v>82</v>
      </c>
      <c r="M274" s="724" t="s">
        <v>325</v>
      </c>
      <c r="N274" s="734" t="s">
        <v>82</v>
      </c>
      <c r="O274" s="724" t="s">
        <v>325</v>
      </c>
      <c r="P274" s="733" t="s">
        <v>82</v>
      </c>
      <c r="Q274" s="724" t="s">
        <v>325</v>
      </c>
      <c r="R274" s="733" t="s">
        <v>82</v>
      </c>
      <c r="S274" s="724" t="s">
        <v>325</v>
      </c>
      <c r="T274" s="733" t="s">
        <v>82</v>
      </c>
      <c r="U274" s="724" t="s">
        <v>325</v>
      </c>
      <c r="V274" s="733" t="s">
        <v>82</v>
      </c>
      <c r="W274" s="724" t="s">
        <v>325</v>
      </c>
      <c r="X274" s="733" t="s">
        <v>82</v>
      </c>
    </row>
    <row r="275" spans="2:24" ht="25.5" x14ac:dyDescent="0.2">
      <c r="B275" s="725" t="s">
        <v>105</v>
      </c>
      <c r="C275" s="726">
        <v>313.44900000000001</v>
      </c>
      <c r="D275" s="735">
        <v>5</v>
      </c>
      <c r="E275" s="726">
        <v>364.065</v>
      </c>
      <c r="F275" s="735">
        <v>3.31</v>
      </c>
      <c r="G275" s="726">
        <v>396.83800000000002</v>
      </c>
      <c r="H275" s="735">
        <v>2.93</v>
      </c>
      <c r="I275" s="726">
        <v>406.303</v>
      </c>
      <c r="J275" s="735">
        <v>2.92</v>
      </c>
      <c r="K275" s="726">
        <v>400.36700000000002</v>
      </c>
      <c r="L275" s="735">
        <v>3.1</v>
      </c>
      <c r="M275" s="726">
        <v>387.89499999999998</v>
      </c>
      <c r="N275" s="735">
        <v>3.3</v>
      </c>
      <c r="O275" s="726">
        <v>363.16500000000002</v>
      </c>
      <c r="P275" s="735">
        <v>3.51</v>
      </c>
      <c r="Q275" s="726">
        <v>336.78199999999998</v>
      </c>
      <c r="R275" s="735">
        <v>3.66</v>
      </c>
      <c r="S275" s="726">
        <v>310.98</v>
      </c>
      <c r="T275" s="735">
        <v>3.71</v>
      </c>
      <c r="U275" s="726">
        <v>279.08999999999997</v>
      </c>
      <c r="V275" s="735">
        <v>3.7</v>
      </c>
      <c r="W275" s="726">
        <v>257.79000000000002</v>
      </c>
      <c r="X275" s="736">
        <v>3.71</v>
      </c>
    </row>
    <row r="276" spans="2:24" x14ac:dyDescent="0.2">
      <c r="B276" s="728" t="s">
        <v>94</v>
      </c>
      <c r="C276" s="729">
        <v>56.941000000000003</v>
      </c>
      <c r="D276" s="737">
        <v>13.93</v>
      </c>
      <c r="E276" s="729">
        <v>65.762</v>
      </c>
      <c r="F276" s="737">
        <v>8.56</v>
      </c>
      <c r="G276" s="729">
        <v>65.778999999999996</v>
      </c>
      <c r="H276" s="737">
        <v>7.86</v>
      </c>
      <c r="I276" s="729">
        <v>62.417999999999999</v>
      </c>
      <c r="J276" s="737">
        <v>7.83</v>
      </c>
      <c r="K276" s="729">
        <v>59.469000000000001</v>
      </c>
      <c r="L276" s="737">
        <v>7.77</v>
      </c>
      <c r="M276" s="729">
        <v>58.709000000000003</v>
      </c>
      <c r="N276" s="737">
        <v>7.54</v>
      </c>
      <c r="O276" s="729">
        <v>56.47</v>
      </c>
      <c r="P276" s="737">
        <v>7.47</v>
      </c>
      <c r="Q276" s="729">
        <v>54.03</v>
      </c>
      <c r="R276" s="737">
        <v>7.46</v>
      </c>
      <c r="S276" s="729">
        <v>51.276000000000003</v>
      </c>
      <c r="T276" s="737">
        <v>7.43</v>
      </c>
      <c r="U276" s="729">
        <v>48.744999999999997</v>
      </c>
      <c r="V276" s="737">
        <v>7.45</v>
      </c>
      <c r="W276" s="729">
        <v>46.314999999999998</v>
      </c>
      <c r="X276" s="738">
        <v>7.58</v>
      </c>
    </row>
    <row r="277" spans="2:24" x14ac:dyDescent="0.2">
      <c r="B277" s="728" t="s">
        <v>95</v>
      </c>
      <c r="C277" s="729">
        <v>36.887999999999998</v>
      </c>
      <c r="D277" s="737">
        <v>14.71</v>
      </c>
      <c r="E277" s="729">
        <v>40.046999999999997</v>
      </c>
      <c r="F277" s="737">
        <v>12.78</v>
      </c>
      <c r="G277" s="729">
        <v>41.110999999999997</v>
      </c>
      <c r="H277" s="737">
        <v>12.49</v>
      </c>
      <c r="I277" s="729">
        <v>40.628999999999998</v>
      </c>
      <c r="J277" s="737">
        <v>12.32</v>
      </c>
      <c r="K277" s="729">
        <v>39.378</v>
      </c>
      <c r="L277" s="737">
        <v>12.24</v>
      </c>
      <c r="M277" s="729">
        <v>37.118000000000002</v>
      </c>
      <c r="N277" s="737">
        <v>11.97</v>
      </c>
      <c r="O277" s="729">
        <v>33.533000000000001</v>
      </c>
      <c r="P277" s="737">
        <v>12.12</v>
      </c>
      <c r="Q277" s="729">
        <v>34.335000000000001</v>
      </c>
      <c r="R277" s="737">
        <v>11.8</v>
      </c>
      <c r="S277" s="729">
        <v>34.987000000000002</v>
      </c>
      <c r="T277" s="737">
        <v>11.46</v>
      </c>
      <c r="U277" s="729">
        <v>34.051000000000002</v>
      </c>
      <c r="V277" s="737">
        <v>11.74</v>
      </c>
      <c r="W277" s="729">
        <v>35.262</v>
      </c>
      <c r="X277" s="738">
        <v>12.25</v>
      </c>
    </row>
    <row r="278" spans="2:24" x14ac:dyDescent="0.2">
      <c r="B278" s="728" t="s">
        <v>96</v>
      </c>
      <c r="C278" s="729">
        <v>7.5350000000000001</v>
      </c>
      <c r="D278" s="737">
        <v>21.94</v>
      </c>
      <c r="E278" s="729">
        <v>9.0649999999999995</v>
      </c>
      <c r="F278" s="737">
        <v>16.88</v>
      </c>
      <c r="G278" s="729">
        <v>12.233000000000001</v>
      </c>
      <c r="H278" s="737">
        <v>17.61</v>
      </c>
      <c r="I278" s="729">
        <v>12.875999999999999</v>
      </c>
      <c r="J278" s="737">
        <v>18.739999999999998</v>
      </c>
      <c r="K278" s="729">
        <v>12.885999999999999</v>
      </c>
      <c r="L278" s="737">
        <v>18.98</v>
      </c>
      <c r="M278" s="729">
        <v>12.24</v>
      </c>
      <c r="N278" s="737">
        <v>19.559999999999999</v>
      </c>
      <c r="O278" s="729">
        <v>10.933</v>
      </c>
      <c r="P278" s="737">
        <v>19.53</v>
      </c>
      <c r="Q278" s="729">
        <v>9.8030000000000008</v>
      </c>
      <c r="R278" s="737">
        <v>20.010000000000002</v>
      </c>
      <c r="S278" s="729">
        <v>8.2579999999999991</v>
      </c>
      <c r="T278" s="737">
        <v>20.37</v>
      </c>
      <c r="U278" s="729">
        <v>6.9059999999999997</v>
      </c>
      <c r="V278" s="737">
        <v>19.59</v>
      </c>
      <c r="W278" s="729">
        <v>5.5650000000000004</v>
      </c>
      <c r="X278" s="738">
        <v>18.57</v>
      </c>
    </row>
    <row r="279" spans="2:24" x14ac:dyDescent="0.2">
      <c r="B279" s="728" t="s">
        <v>97</v>
      </c>
      <c r="C279" s="729">
        <v>45.616999999999997</v>
      </c>
      <c r="D279" s="737">
        <v>14.16</v>
      </c>
      <c r="E279" s="729">
        <v>50.750999999999998</v>
      </c>
      <c r="F279" s="737">
        <v>9.74</v>
      </c>
      <c r="G279" s="729">
        <v>60.505000000000003</v>
      </c>
      <c r="H279" s="737">
        <v>8.01</v>
      </c>
      <c r="I279" s="729">
        <v>69.254000000000005</v>
      </c>
      <c r="J279" s="737">
        <v>8.18</v>
      </c>
      <c r="K279" s="729">
        <v>70.350999999999999</v>
      </c>
      <c r="L279" s="737">
        <v>8.94</v>
      </c>
      <c r="M279" s="729">
        <v>67.855999999999995</v>
      </c>
      <c r="N279" s="737">
        <v>9.6199999999999992</v>
      </c>
      <c r="O279" s="729">
        <v>62.149000000000001</v>
      </c>
      <c r="P279" s="737">
        <v>10.18</v>
      </c>
      <c r="Q279" s="729">
        <v>55.915999999999997</v>
      </c>
      <c r="R279" s="737">
        <v>10.71</v>
      </c>
      <c r="S279" s="729">
        <v>47.936999999999998</v>
      </c>
      <c r="T279" s="737">
        <v>11.08</v>
      </c>
      <c r="U279" s="729">
        <v>36.006</v>
      </c>
      <c r="V279" s="737">
        <v>10.119999999999999</v>
      </c>
      <c r="W279" s="729">
        <v>28.433</v>
      </c>
      <c r="X279" s="738">
        <v>8.7799999999999994</v>
      </c>
    </row>
    <row r="280" spans="2:24" x14ac:dyDescent="0.2">
      <c r="B280" s="728" t="s">
        <v>98</v>
      </c>
      <c r="C280" s="729">
        <v>51.116</v>
      </c>
      <c r="D280" s="737">
        <v>9.98</v>
      </c>
      <c r="E280" s="729">
        <v>48.515000000000001</v>
      </c>
      <c r="F280" s="737">
        <v>9.85</v>
      </c>
      <c r="G280" s="729">
        <v>44.406999999999996</v>
      </c>
      <c r="H280" s="737">
        <v>9.65</v>
      </c>
      <c r="I280" s="729">
        <v>42.908000000000001</v>
      </c>
      <c r="J280" s="737">
        <v>9.7100000000000009</v>
      </c>
      <c r="K280" s="729">
        <v>41.960999999999999</v>
      </c>
      <c r="L280" s="737">
        <v>10.119999999999999</v>
      </c>
      <c r="M280" s="729">
        <v>41.405000000000001</v>
      </c>
      <c r="N280" s="737">
        <v>10.85</v>
      </c>
      <c r="O280" s="729">
        <v>39.567</v>
      </c>
      <c r="P280" s="737">
        <v>11.71</v>
      </c>
      <c r="Q280" s="729">
        <v>35.825000000000003</v>
      </c>
      <c r="R280" s="737">
        <v>12.14</v>
      </c>
      <c r="S280" s="729">
        <v>32.433</v>
      </c>
      <c r="T280" s="737">
        <v>12.07</v>
      </c>
      <c r="U280" s="729">
        <v>26.710999999999999</v>
      </c>
      <c r="V280" s="737">
        <v>11.25</v>
      </c>
      <c r="W280" s="729">
        <v>23.442</v>
      </c>
      <c r="X280" s="738">
        <v>10.87</v>
      </c>
    </row>
    <row r="281" spans="2:24" x14ac:dyDescent="0.2">
      <c r="B281" s="728" t="s">
        <v>99</v>
      </c>
      <c r="C281" s="729">
        <v>18.245999999999999</v>
      </c>
      <c r="D281" s="737">
        <v>26.44</v>
      </c>
      <c r="E281" s="729">
        <v>24.884</v>
      </c>
      <c r="F281" s="737">
        <v>19.440000000000001</v>
      </c>
      <c r="G281" s="729">
        <v>28.475000000000001</v>
      </c>
      <c r="H281" s="737">
        <v>17.82</v>
      </c>
      <c r="I281" s="729">
        <v>28.481999999999999</v>
      </c>
      <c r="J281" s="737">
        <v>17.36</v>
      </c>
      <c r="K281" s="729">
        <v>27.885999999999999</v>
      </c>
      <c r="L281" s="737">
        <v>17.3</v>
      </c>
      <c r="M281" s="729">
        <v>26.95</v>
      </c>
      <c r="N281" s="737">
        <v>17.3</v>
      </c>
      <c r="O281" s="729">
        <v>25.292999999999999</v>
      </c>
      <c r="P281" s="737">
        <v>17.420000000000002</v>
      </c>
      <c r="Q281" s="729">
        <v>22.715</v>
      </c>
      <c r="R281" s="737">
        <v>17.88</v>
      </c>
      <c r="S281" s="729">
        <v>21.238</v>
      </c>
      <c r="T281" s="737">
        <v>17.940000000000001</v>
      </c>
      <c r="U281" s="729">
        <v>19.664999999999999</v>
      </c>
      <c r="V281" s="737">
        <v>17.920000000000002</v>
      </c>
      <c r="W281" s="729">
        <v>18.379000000000001</v>
      </c>
      <c r="X281" s="738">
        <v>18.02</v>
      </c>
    </row>
    <row r="282" spans="2:24" x14ac:dyDescent="0.2">
      <c r="B282" s="728" t="s">
        <v>100</v>
      </c>
      <c r="C282" s="729">
        <v>31.236999999999998</v>
      </c>
      <c r="D282" s="737">
        <v>11.15</v>
      </c>
      <c r="E282" s="729">
        <v>33.301000000000002</v>
      </c>
      <c r="F282" s="737">
        <v>10.11</v>
      </c>
      <c r="G282" s="729">
        <v>36.185000000000002</v>
      </c>
      <c r="H282" s="737">
        <v>9.2100000000000009</v>
      </c>
      <c r="I282" s="729">
        <v>35.348999999999997</v>
      </c>
      <c r="J282" s="737">
        <v>8.8699999999999992</v>
      </c>
      <c r="K282" s="729">
        <v>31.547000000000001</v>
      </c>
      <c r="L282" s="737">
        <v>8.94</v>
      </c>
      <c r="M282" s="729">
        <v>27.562000000000001</v>
      </c>
      <c r="N282" s="737">
        <v>9.25</v>
      </c>
      <c r="O282" s="729">
        <v>23.428999999999998</v>
      </c>
      <c r="P282" s="737">
        <v>10.57</v>
      </c>
      <c r="Q282" s="729">
        <v>19.806000000000001</v>
      </c>
      <c r="R282" s="737">
        <v>11.5</v>
      </c>
      <c r="S282" s="729">
        <v>17.32</v>
      </c>
      <c r="T282" s="737">
        <v>12.08</v>
      </c>
      <c r="U282" s="729">
        <v>15.916</v>
      </c>
      <c r="V282" s="737">
        <v>12.61</v>
      </c>
      <c r="W282" s="729">
        <v>15.455</v>
      </c>
      <c r="X282" s="738">
        <v>12.25</v>
      </c>
    </row>
    <row r="283" spans="2:24" x14ac:dyDescent="0.2">
      <c r="B283" s="728" t="s">
        <v>101</v>
      </c>
      <c r="C283" s="729">
        <v>9.1189999999999998</v>
      </c>
      <c r="D283" s="737">
        <v>15.85</v>
      </c>
      <c r="E283" s="729">
        <v>12.756</v>
      </c>
      <c r="F283" s="737">
        <v>12.97</v>
      </c>
      <c r="G283" s="729">
        <v>16.29</v>
      </c>
      <c r="H283" s="737">
        <v>12.64</v>
      </c>
      <c r="I283" s="729">
        <v>17.867000000000001</v>
      </c>
      <c r="J283" s="737">
        <v>12.33</v>
      </c>
      <c r="K283" s="729">
        <v>19.248999999999999</v>
      </c>
      <c r="L283" s="737">
        <v>12.8</v>
      </c>
      <c r="M283" s="729">
        <v>19.414000000000001</v>
      </c>
      <c r="N283" s="737">
        <v>13.01</v>
      </c>
      <c r="O283" s="729">
        <v>18.98</v>
      </c>
      <c r="P283" s="737">
        <v>13.08</v>
      </c>
      <c r="Q283" s="729">
        <v>18.283999999999999</v>
      </c>
      <c r="R283" s="737">
        <v>13.18</v>
      </c>
      <c r="S283" s="729">
        <v>17.596</v>
      </c>
      <c r="T283" s="737">
        <v>13.33</v>
      </c>
      <c r="U283" s="729">
        <v>16.811</v>
      </c>
      <c r="V283" s="737">
        <v>13.44</v>
      </c>
      <c r="W283" s="729">
        <v>15.912000000000001</v>
      </c>
      <c r="X283" s="738">
        <v>13.54</v>
      </c>
    </row>
    <row r="284" spans="2:24" x14ac:dyDescent="0.2">
      <c r="B284" s="728" t="s">
        <v>102</v>
      </c>
      <c r="C284" s="729">
        <v>8.1430000000000007</v>
      </c>
      <c r="D284" s="737">
        <v>22.99</v>
      </c>
      <c r="E284" s="729">
        <v>8.6440000000000001</v>
      </c>
      <c r="F284" s="737">
        <v>19.41</v>
      </c>
      <c r="G284" s="729">
        <v>8.423</v>
      </c>
      <c r="H284" s="737">
        <v>18.510000000000002</v>
      </c>
      <c r="I284" s="729">
        <v>7.9820000000000002</v>
      </c>
      <c r="J284" s="737">
        <v>18.25</v>
      </c>
      <c r="K284" s="729">
        <v>7.11</v>
      </c>
      <c r="L284" s="737">
        <v>18.670000000000002</v>
      </c>
      <c r="M284" s="729">
        <v>6.7850000000000001</v>
      </c>
      <c r="N284" s="737">
        <v>21.25</v>
      </c>
      <c r="O284" s="729">
        <v>6.4109999999999996</v>
      </c>
      <c r="P284" s="737">
        <v>22.93</v>
      </c>
      <c r="Q284" s="729">
        <v>5.6890000000000001</v>
      </c>
      <c r="R284" s="737">
        <v>24.39</v>
      </c>
      <c r="S284" s="729">
        <v>5.2380000000000004</v>
      </c>
      <c r="T284" s="737">
        <v>26.33</v>
      </c>
      <c r="U284" s="729">
        <v>4.5549999999999997</v>
      </c>
      <c r="V284" s="737">
        <v>27.04</v>
      </c>
      <c r="W284" s="729">
        <v>3.782</v>
      </c>
      <c r="X284" s="738">
        <v>26.53</v>
      </c>
    </row>
    <row r="285" spans="2:24" x14ac:dyDescent="0.2">
      <c r="B285" s="728" t="s">
        <v>103</v>
      </c>
      <c r="C285" s="729">
        <v>5.5430000000000001</v>
      </c>
      <c r="D285" s="737">
        <v>97.3</v>
      </c>
      <c r="E285" s="729">
        <v>13.254</v>
      </c>
      <c r="F285" s="737">
        <v>22.82</v>
      </c>
      <c r="G285" s="729">
        <v>16.728999999999999</v>
      </c>
      <c r="H285" s="737">
        <v>17.399999999999999</v>
      </c>
      <c r="I285" s="729">
        <v>17.518000000000001</v>
      </c>
      <c r="J285" s="737">
        <v>16.86</v>
      </c>
      <c r="K285" s="729">
        <v>17.433</v>
      </c>
      <c r="L285" s="737">
        <v>16.760000000000002</v>
      </c>
      <c r="M285" s="729">
        <v>17.036000000000001</v>
      </c>
      <c r="N285" s="737">
        <v>16.54</v>
      </c>
      <c r="O285" s="729">
        <v>16.321000000000002</v>
      </c>
      <c r="P285" s="737">
        <v>16.489999999999998</v>
      </c>
      <c r="Q285" s="729">
        <v>15.365</v>
      </c>
      <c r="R285" s="737">
        <v>16.52</v>
      </c>
      <c r="S285" s="729">
        <v>14.287000000000001</v>
      </c>
      <c r="T285" s="737">
        <v>16.440000000000001</v>
      </c>
      <c r="U285" s="729">
        <v>13.451000000000001</v>
      </c>
      <c r="V285" s="737">
        <v>16.07</v>
      </c>
      <c r="W285" s="729">
        <v>12.667</v>
      </c>
      <c r="X285" s="738">
        <v>15.91</v>
      </c>
    </row>
    <row r="286" spans="2:24" ht="13.5" thickBot="1" x14ac:dyDescent="0.25">
      <c r="B286" s="761" t="s">
        <v>104</v>
      </c>
      <c r="C286" s="731">
        <v>42.923000000000002</v>
      </c>
      <c r="D286" s="739">
        <v>12.37</v>
      </c>
      <c r="E286" s="731">
        <v>56.418999999999997</v>
      </c>
      <c r="F286" s="739">
        <v>11.86</v>
      </c>
      <c r="G286" s="731">
        <v>65.671000000000006</v>
      </c>
      <c r="H286" s="739">
        <v>11</v>
      </c>
      <c r="I286" s="731">
        <v>69.783000000000001</v>
      </c>
      <c r="J286" s="739">
        <v>10.91</v>
      </c>
      <c r="K286" s="731">
        <v>71.763000000000005</v>
      </c>
      <c r="L286" s="739">
        <v>10.97</v>
      </c>
      <c r="M286" s="731">
        <v>71.447000000000003</v>
      </c>
      <c r="N286" s="739">
        <v>11.42</v>
      </c>
      <c r="O286" s="731">
        <v>68.754999999999995</v>
      </c>
      <c r="P286" s="739">
        <v>11.77</v>
      </c>
      <c r="Q286" s="731">
        <v>63.933</v>
      </c>
      <c r="R286" s="739">
        <v>12.09</v>
      </c>
      <c r="S286" s="731">
        <v>59.460999999999999</v>
      </c>
      <c r="T286" s="739">
        <v>12.24</v>
      </c>
      <c r="U286" s="731">
        <v>55.540999999999997</v>
      </c>
      <c r="V286" s="739">
        <v>12.27</v>
      </c>
      <c r="W286" s="731">
        <v>52.045999999999999</v>
      </c>
      <c r="X286" s="740">
        <v>12.34</v>
      </c>
    </row>
    <row r="289" spans="2:14" x14ac:dyDescent="0.2">
      <c r="B289" s="787" t="s">
        <v>745</v>
      </c>
      <c r="C289" s="722" t="s">
        <v>331</v>
      </c>
      <c r="D289" s="722" t="s">
        <v>222</v>
      </c>
      <c r="E289" s="722" t="s">
        <v>225</v>
      </c>
      <c r="F289" s="722" t="s">
        <v>226</v>
      </c>
      <c r="G289" s="722" t="s">
        <v>227</v>
      </c>
      <c r="H289" s="722" t="s">
        <v>228</v>
      </c>
      <c r="I289" s="722" t="s">
        <v>332</v>
      </c>
      <c r="J289" s="722" t="s">
        <v>333</v>
      </c>
      <c r="K289" s="722" t="s">
        <v>231</v>
      </c>
      <c r="L289" s="722" t="s">
        <v>232</v>
      </c>
      <c r="M289" s="722" t="s">
        <v>233</v>
      </c>
      <c r="N289" s="741"/>
    </row>
    <row r="290" spans="2:14" x14ac:dyDescent="0.2">
      <c r="B290" s="788"/>
      <c r="C290" s="721" t="s">
        <v>308</v>
      </c>
      <c r="D290" s="721" t="s">
        <v>308</v>
      </c>
      <c r="E290" s="721" t="s">
        <v>308</v>
      </c>
      <c r="F290" s="721" t="s">
        <v>308</v>
      </c>
      <c r="G290" s="721" t="s">
        <v>308</v>
      </c>
      <c r="H290" s="721" t="s">
        <v>308</v>
      </c>
      <c r="I290" s="721" t="s">
        <v>308</v>
      </c>
      <c r="J290" s="721" t="s">
        <v>308</v>
      </c>
      <c r="K290" s="721" t="s">
        <v>308</v>
      </c>
      <c r="L290" s="721" t="s">
        <v>308</v>
      </c>
      <c r="M290" s="723" t="s">
        <v>308</v>
      </c>
      <c r="N290" s="742"/>
    </row>
    <row r="291" spans="2:14" ht="41.25" thickBot="1" x14ac:dyDescent="0.25">
      <c r="B291" s="789"/>
      <c r="C291" s="724" t="s">
        <v>325</v>
      </c>
      <c r="D291" s="724" t="s">
        <v>325</v>
      </c>
      <c r="E291" s="724" t="s">
        <v>325</v>
      </c>
      <c r="F291" s="724" t="s">
        <v>325</v>
      </c>
      <c r="G291" s="724" t="s">
        <v>325</v>
      </c>
      <c r="H291" s="724" t="s">
        <v>325</v>
      </c>
      <c r="I291" s="724" t="s">
        <v>325</v>
      </c>
      <c r="J291" s="724" t="s">
        <v>325</v>
      </c>
      <c r="K291" s="724" t="s">
        <v>325</v>
      </c>
      <c r="L291" s="724" t="s">
        <v>325</v>
      </c>
      <c r="M291" s="724" t="s">
        <v>325</v>
      </c>
      <c r="N291" s="743"/>
    </row>
    <row r="292" spans="2:14" ht="25.5" x14ac:dyDescent="0.2">
      <c r="B292" s="757" t="s">
        <v>105</v>
      </c>
      <c r="C292" s="758">
        <f t="shared" ref="C292:C300" si="115">C275</f>
        <v>313.44900000000001</v>
      </c>
      <c r="D292" s="758">
        <f t="shared" ref="D292:D300" si="116">E275</f>
        <v>364.065</v>
      </c>
      <c r="E292" s="758">
        <f t="shared" ref="E292:E300" si="117">G275</f>
        <v>396.83800000000002</v>
      </c>
      <c r="F292" s="758">
        <f t="shared" ref="F292:F300" si="118">I275</f>
        <v>406.303</v>
      </c>
      <c r="G292" s="758">
        <f t="shared" ref="G292:G300" si="119">K275</f>
        <v>400.36700000000002</v>
      </c>
      <c r="H292" s="758">
        <f t="shared" ref="H292:H300" si="120">M275</f>
        <v>387.89499999999998</v>
      </c>
      <c r="I292" s="758">
        <f t="shared" ref="I292:I300" si="121">O275</f>
        <v>363.16500000000002</v>
      </c>
      <c r="J292" s="758">
        <f t="shared" ref="J292:J300" si="122">Q275</f>
        <v>336.78199999999998</v>
      </c>
      <c r="K292" s="758">
        <f t="shared" ref="K292:K300" si="123">S275</f>
        <v>310.98</v>
      </c>
      <c r="L292" s="758">
        <f t="shared" ref="L292:L300" si="124">U275</f>
        <v>279.08999999999997</v>
      </c>
      <c r="M292" s="759">
        <f t="shared" ref="M292:M300" si="125">W275</f>
        <v>257.79000000000002</v>
      </c>
      <c r="N292" s="726"/>
    </row>
    <row r="293" spans="2:14" x14ac:dyDescent="0.2">
      <c r="B293" s="747" t="s">
        <v>94</v>
      </c>
      <c r="C293" s="748">
        <f t="shared" si="115"/>
        <v>56.941000000000003</v>
      </c>
      <c r="D293" s="748">
        <f t="shared" si="116"/>
        <v>65.762</v>
      </c>
      <c r="E293" s="748">
        <f t="shared" si="117"/>
        <v>65.778999999999996</v>
      </c>
      <c r="F293" s="748">
        <f t="shared" si="118"/>
        <v>62.417999999999999</v>
      </c>
      <c r="G293" s="748">
        <f t="shared" si="119"/>
        <v>59.469000000000001</v>
      </c>
      <c r="H293" s="748">
        <f t="shared" si="120"/>
        <v>58.709000000000003</v>
      </c>
      <c r="I293" s="748">
        <f t="shared" si="121"/>
        <v>56.47</v>
      </c>
      <c r="J293" s="748">
        <f t="shared" si="122"/>
        <v>54.03</v>
      </c>
      <c r="K293" s="748">
        <f t="shared" si="123"/>
        <v>51.276000000000003</v>
      </c>
      <c r="L293" s="748">
        <f t="shared" si="124"/>
        <v>48.744999999999997</v>
      </c>
      <c r="M293" s="749">
        <f t="shared" si="125"/>
        <v>46.314999999999998</v>
      </c>
      <c r="N293" s="729"/>
    </row>
    <row r="294" spans="2:14" x14ac:dyDescent="0.2">
      <c r="B294" s="747" t="s">
        <v>95</v>
      </c>
      <c r="C294" s="748">
        <f t="shared" si="115"/>
        <v>36.887999999999998</v>
      </c>
      <c r="D294" s="748">
        <f t="shared" si="116"/>
        <v>40.046999999999997</v>
      </c>
      <c r="E294" s="748">
        <f t="shared" si="117"/>
        <v>41.110999999999997</v>
      </c>
      <c r="F294" s="748">
        <f t="shared" si="118"/>
        <v>40.628999999999998</v>
      </c>
      <c r="G294" s="748">
        <f t="shared" si="119"/>
        <v>39.378</v>
      </c>
      <c r="H294" s="748">
        <f t="shared" si="120"/>
        <v>37.118000000000002</v>
      </c>
      <c r="I294" s="748">
        <f t="shared" si="121"/>
        <v>33.533000000000001</v>
      </c>
      <c r="J294" s="748">
        <f t="shared" si="122"/>
        <v>34.335000000000001</v>
      </c>
      <c r="K294" s="748">
        <f t="shared" si="123"/>
        <v>34.987000000000002</v>
      </c>
      <c r="L294" s="748">
        <f t="shared" si="124"/>
        <v>34.051000000000002</v>
      </c>
      <c r="M294" s="749">
        <f t="shared" si="125"/>
        <v>35.262</v>
      </c>
      <c r="N294" s="729"/>
    </row>
    <row r="295" spans="2:14" x14ac:dyDescent="0.2">
      <c r="B295" s="747" t="s">
        <v>96</v>
      </c>
      <c r="C295" s="748">
        <f t="shared" si="115"/>
        <v>7.5350000000000001</v>
      </c>
      <c r="D295" s="748">
        <f t="shared" si="116"/>
        <v>9.0649999999999995</v>
      </c>
      <c r="E295" s="748">
        <f t="shared" si="117"/>
        <v>12.233000000000001</v>
      </c>
      <c r="F295" s="748">
        <f t="shared" si="118"/>
        <v>12.875999999999999</v>
      </c>
      <c r="G295" s="748">
        <f t="shared" si="119"/>
        <v>12.885999999999999</v>
      </c>
      <c r="H295" s="748">
        <f t="shared" si="120"/>
        <v>12.24</v>
      </c>
      <c r="I295" s="748">
        <f t="shared" si="121"/>
        <v>10.933</v>
      </c>
      <c r="J295" s="748">
        <f t="shared" si="122"/>
        <v>9.8030000000000008</v>
      </c>
      <c r="K295" s="748">
        <f t="shared" si="123"/>
        <v>8.2579999999999991</v>
      </c>
      <c r="L295" s="748">
        <f t="shared" si="124"/>
        <v>6.9059999999999997</v>
      </c>
      <c r="M295" s="749">
        <f t="shared" si="125"/>
        <v>5.5650000000000004</v>
      </c>
      <c r="N295" s="729"/>
    </row>
    <row r="296" spans="2:14" x14ac:dyDescent="0.2">
      <c r="B296" s="747" t="s">
        <v>97</v>
      </c>
      <c r="C296" s="748">
        <f t="shared" si="115"/>
        <v>45.616999999999997</v>
      </c>
      <c r="D296" s="748">
        <f t="shared" si="116"/>
        <v>50.750999999999998</v>
      </c>
      <c r="E296" s="748">
        <f t="shared" si="117"/>
        <v>60.505000000000003</v>
      </c>
      <c r="F296" s="748">
        <f t="shared" si="118"/>
        <v>69.254000000000005</v>
      </c>
      <c r="G296" s="748">
        <f t="shared" si="119"/>
        <v>70.350999999999999</v>
      </c>
      <c r="H296" s="748">
        <f t="shared" si="120"/>
        <v>67.855999999999995</v>
      </c>
      <c r="I296" s="748">
        <f t="shared" si="121"/>
        <v>62.149000000000001</v>
      </c>
      <c r="J296" s="748">
        <f t="shared" si="122"/>
        <v>55.915999999999997</v>
      </c>
      <c r="K296" s="748">
        <f t="shared" si="123"/>
        <v>47.936999999999998</v>
      </c>
      <c r="L296" s="748">
        <f t="shared" si="124"/>
        <v>36.006</v>
      </c>
      <c r="M296" s="749">
        <f t="shared" si="125"/>
        <v>28.433</v>
      </c>
      <c r="N296" s="729"/>
    </row>
    <row r="297" spans="2:14" x14ac:dyDescent="0.2">
      <c r="B297" s="747" t="s">
        <v>98</v>
      </c>
      <c r="C297" s="748">
        <f t="shared" si="115"/>
        <v>51.116</v>
      </c>
      <c r="D297" s="748">
        <f t="shared" si="116"/>
        <v>48.515000000000001</v>
      </c>
      <c r="E297" s="748">
        <f t="shared" si="117"/>
        <v>44.406999999999996</v>
      </c>
      <c r="F297" s="748">
        <f t="shared" si="118"/>
        <v>42.908000000000001</v>
      </c>
      <c r="G297" s="748">
        <f t="shared" si="119"/>
        <v>41.960999999999999</v>
      </c>
      <c r="H297" s="748">
        <f t="shared" si="120"/>
        <v>41.405000000000001</v>
      </c>
      <c r="I297" s="748">
        <f t="shared" si="121"/>
        <v>39.567</v>
      </c>
      <c r="J297" s="748">
        <f t="shared" si="122"/>
        <v>35.825000000000003</v>
      </c>
      <c r="K297" s="748">
        <f t="shared" si="123"/>
        <v>32.433</v>
      </c>
      <c r="L297" s="748">
        <f t="shared" si="124"/>
        <v>26.710999999999999</v>
      </c>
      <c r="M297" s="749">
        <f t="shared" si="125"/>
        <v>23.442</v>
      </c>
      <c r="N297" s="729"/>
    </row>
    <row r="298" spans="2:14" x14ac:dyDescent="0.2">
      <c r="B298" s="747" t="s">
        <v>99</v>
      </c>
      <c r="C298" s="748">
        <f t="shared" si="115"/>
        <v>18.245999999999999</v>
      </c>
      <c r="D298" s="748">
        <f t="shared" si="116"/>
        <v>24.884</v>
      </c>
      <c r="E298" s="748">
        <f t="shared" si="117"/>
        <v>28.475000000000001</v>
      </c>
      <c r="F298" s="748">
        <f t="shared" si="118"/>
        <v>28.481999999999999</v>
      </c>
      <c r="G298" s="748">
        <f t="shared" si="119"/>
        <v>27.885999999999999</v>
      </c>
      <c r="H298" s="748">
        <f t="shared" si="120"/>
        <v>26.95</v>
      </c>
      <c r="I298" s="748">
        <f t="shared" si="121"/>
        <v>25.292999999999999</v>
      </c>
      <c r="J298" s="748">
        <f t="shared" si="122"/>
        <v>22.715</v>
      </c>
      <c r="K298" s="748">
        <f t="shared" si="123"/>
        <v>21.238</v>
      </c>
      <c r="L298" s="748">
        <f t="shared" si="124"/>
        <v>19.664999999999999</v>
      </c>
      <c r="M298" s="749">
        <f t="shared" si="125"/>
        <v>18.379000000000001</v>
      </c>
      <c r="N298" s="729"/>
    </row>
    <row r="299" spans="2:14" x14ac:dyDescent="0.2">
      <c r="B299" s="747" t="s">
        <v>100</v>
      </c>
      <c r="C299" s="748">
        <f t="shared" si="115"/>
        <v>31.236999999999998</v>
      </c>
      <c r="D299" s="748">
        <f t="shared" si="116"/>
        <v>33.301000000000002</v>
      </c>
      <c r="E299" s="748">
        <f t="shared" si="117"/>
        <v>36.185000000000002</v>
      </c>
      <c r="F299" s="748">
        <f t="shared" si="118"/>
        <v>35.348999999999997</v>
      </c>
      <c r="G299" s="748">
        <f t="shared" si="119"/>
        <v>31.547000000000001</v>
      </c>
      <c r="H299" s="748">
        <f t="shared" si="120"/>
        <v>27.562000000000001</v>
      </c>
      <c r="I299" s="748">
        <f t="shared" si="121"/>
        <v>23.428999999999998</v>
      </c>
      <c r="J299" s="748">
        <f t="shared" si="122"/>
        <v>19.806000000000001</v>
      </c>
      <c r="K299" s="748">
        <f t="shared" si="123"/>
        <v>17.32</v>
      </c>
      <c r="L299" s="748">
        <f t="shared" si="124"/>
        <v>15.916</v>
      </c>
      <c r="M299" s="749">
        <f t="shared" si="125"/>
        <v>15.455</v>
      </c>
      <c r="N299" s="729"/>
    </row>
    <row r="300" spans="2:14" x14ac:dyDescent="0.2">
      <c r="B300" s="747" t="s">
        <v>101</v>
      </c>
      <c r="C300" s="748">
        <f t="shared" si="115"/>
        <v>9.1189999999999998</v>
      </c>
      <c r="D300" s="748">
        <f t="shared" si="116"/>
        <v>12.756</v>
      </c>
      <c r="E300" s="748">
        <f t="shared" si="117"/>
        <v>16.29</v>
      </c>
      <c r="F300" s="748">
        <f t="shared" si="118"/>
        <v>17.867000000000001</v>
      </c>
      <c r="G300" s="748">
        <f t="shared" si="119"/>
        <v>19.248999999999999</v>
      </c>
      <c r="H300" s="748">
        <f t="shared" si="120"/>
        <v>19.414000000000001</v>
      </c>
      <c r="I300" s="748">
        <f t="shared" si="121"/>
        <v>18.98</v>
      </c>
      <c r="J300" s="748">
        <f t="shared" si="122"/>
        <v>18.283999999999999</v>
      </c>
      <c r="K300" s="748">
        <f t="shared" si="123"/>
        <v>17.596</v>
      </c>
      <c r="L300" s="748">
        <f t="shared" si="124"/>
        <v>16.811</v>
      </c>
      <c r="M300" s="749">
        <f t="shared" si="125"/>
        <v>15.912000000000001</v>
      </c>
      <c r="N300" s="729"/>
    </row>
    <row r="301" spans="2:14" x14ac:dyDescent="0.2">
      <c r="B301" s="747" t="s">
        <v>102</v>
      </c>
      <c r="C301" s="748">
        <f t="shared" ref="C301:C303" si="126">C284</f>
        <v>8.1430000000000007</v>
      </c>
      <c r="D301" s="748">
        <f t="shared" ref="D301:D303" si="127">E284</f>
        <v>8.6440000000000001</v>
      </c>
      <c r="E301" s="748">
        <f t="shared" ref="E301:E303" si="128">G284</f>
        <v>8.423</v>
      </c>
      <c r="F301" s="748">
        <f t="shared" ref="F301:F303" si="129">I284</f>
        <v>7.9820000000000002</v>
      </c>
      <c r="G301" s="748">
        <f t="shared" ref="G301:G303" si="130">K284</f>
        <v>7.11</v>
      </c>
      <c r="H301" s="748">
        <f t="shared" ref="H301:H303" si="131">M284</f>
        <v>6.7850000000000001</v>
      </c>
      <c r="I301" s="748">
        <f t="shared" ref="I301:I303" si="132">O284</f>
        <v>6.4109999999999996</v>
      </c>
      <c r="J301" s="748">
        <f t="shared" ref="J301:J303" si="133">Q284</f>
        <v>5.6890000000000001</v>
      </c>
      <c r="K301" s="748">
        <f t="shared" ref="K301:K303" si="134">S284</f>
        <v>5.2380000000000004</v>
      </c>
      <c r="L301" s="748">
        <f t="shared" ref="L301:L303" si="135">U284</f>
        <v>4.5549999999999997</v>
      </c>
      <c r="M301" s="749">
        <f t="shared" ref="M301:M303" si="136">W284</f>
        <v>3.782</v>
      </c>
      <c r="N301" s="729"/>
    </row>
    <row r="302" spans="2:14" x14ac:dyDescent="0.2">
      <c r="B302" s="747" t="s">
        <v>103</v>
      </c>
      <c r="C302" s="748">
        <f t="shared" si="126"/>
        <v>5.5430000000000001</v>
      </c>
      <c r="D302" s="748">
        <f t="shared" si="127"/>
        <v>13.254</v>
      </c>
      <c r="E302" s="748">
        <f t="shared" si="128"/>
        <v>16.728999999999999</v>
      </c>
      <c r="F302" s="748">
        <f t="shared" si="129"/>
        <v>17.518000000000001</v>
      </c>
      <c r="G302" s="748">
        <f t="shared" si="130"/>
        <v>17.433</v>
      </c>
      <c r="H302" s="748">
        <f t="shared" si="131"/>
        <v>17.036000000000001</v>
      </c>
      <c r="I302" s="748">
        <f t="shared" si="132"/>
        <v>16.321000000000002</v>
      </c>
      <c r="J302" s="748">
        <f t="shared" si="133"/>
        <v>15.365</v>
      </c>
      <c r="K302" s="748">
        <f t="shared" si="134"/>
        <v>14.287000000000001</v>
      </c>
      <c r="L302" s="748">
        <f t="shared" si="135"/>
        <v>13.451000000000001</v>
      </c>
      <c r="M302" s="749">
        <f t="shared" si="136"/>
        <v>12.667</v>
      </c>
      <c r="N302" s="729"/>
    </row>
    <row r="303" spans="2:14" ht="13.5" thickBot="1" x14ac:dyDescent="0.25">
      <c r="B303" s="750" t="s">
        <v>104</v>
      </c>
      <c r="C303" s="751">
        <f t="shared" si="126"/>
        <v>42.923000000000002</v>
      </c>
      <c r="D303" s="751">
        <f t="shared" si="127"/>
        <v>56.418999999999997</v>
      </c>
      <c r="E303" s="751">
        <f t="shared" si="128"/>
        <v>65.671000000000006</v>
      </c>
      <c r="F303" s="751">
        <f t="shared" si="129"/>
        <v>69.783000000000001</v>
      </c>
      <c r="G303" s="751">
        <f t="shared" si="130"/>
        <v>71.763000000000005</v>
      </c>
      <c r="H303" s="751">
        <f t="shared" si="131"/>
        <v>71.447000000000003</v>
      </c>
      <c r="I303" s="751">
        <f t="shared" si="132"/>
        <v>68.754999999999995</v>
      </c>
      <c r="J303" s="751">
        <f t="shared" si="133"/>
        <v>63.933</v>
      </c>
      <c r="K303" s="751">
        <f t="shared" si="134"/>
        <v>59.460999999999999</v>
      </c>
      <c r="L303" s="751">
        <f t="shared" si="135"/>
        <v>55.540999999999997</v>
      </c>
      <c r="M303" s="752">
        <f t="shared" si="136"/>
        <v>52.045999999999999</v>
      </c>
      <c r="N303" s="729"/>
    </row>
    <row r="306" spans="2:14" x14ac:dyDescent="0.2">
      <c r="B306" s="787" t="s">
        <v>745</v>
      </c>
      <c r="C306" s="722" t="s">
        <v>331</v>
      </c>
      <c r="D306" s="722" t="s">
        <v>222</v>
      </c>
      <c r="E306" s="722" t="s">
        <v>225</v>
      </c>
      <c r="F306" s="722" t="s">
        <v>226</v>
      </c>
      <c r="G306" s="722" t="s">
        <v>227</v>
      </c>
      <c r="H306" s="722" t="s">
        <v>228</v>
      </c>
      <c r="I306" s="722" t="s">
        <v>332</v>
      </c>
      <c r="J306" s="722" t="s">
        <v>333</v>
      </c>
      <c r="K306" s="722" t="s">
        <v>231</v>
      </c>
      <c r="L306" s="722" t="s">
        <v>232</v>
      </c>
      <c r="M306" s="722" t="s">
        <v>233</v>
      </c>
      <c r="N306" s="741"/>
    </row>
    <row r="307" spans="2:14" x14ac:dyDescent="0.2">
      <c r="B307" s="788"/>
      <c r="C307" s="721" t="s">
        <v>486</v>
      </c>
      <c r="D307" s="721" t="s">
        <v>486</v>
      </c>
      <c r="E307" s="721" t="s">
        <v>486</v>
      </c>
      <c r="F307" s="721" t="s">
        <v>486</v>
      </c>
      <c r="G307" s="721" t="s">
        <v>486</v>
      </c>
      <c r="H307" s="721" t="s">
        <v>486</v>
      </c>
      <c r="I307" s="721" t="s">
        <v>486</v>
      </c>
      <c r="J307" s="721" t="s">
        <v>486</v>
      </c>
      <c r="K307" s="721" t="s">
        <v>486</v>
      </c>
      <c r="L307" s="721" t="s">
        <v>486</v>
      </c>
      <c r="M307" s="723" t="s">
        <v>486</v>
      </c>
      <c r="N307" s="742"/>
    </row>
    <row r="308" spans="2:14" ht="41.25" thickBot="1" x14ac:dyDescent="0.25">
      <c r="B308" s="789"/>
      <c r="C308" s="724" t="s">
        <v>325</v>
      </c>
      <c r="D308" s="724" t="s">
        <v>325</v>
      </c>
      <c r="E308" s="724" t="s">
        <v>325</v>
      </c>
      <c r="F308" s="724" t="s">
        <v>325</v>
      </c>
      <c r="G308" s="724" t="s">
        <v>325</v>
      </c>
      <c r="H308" s="724" t="s">
        <v>325</v>
      </c>
      <c r="I308" s="724" t="s">
        <v>325</v>
      </c>
      <c r="J308" s="724" t="s">
        <v>325</v>
      </c>
      <c r="K308" s="724" t="s">
        <v>325</v>
      </c>
      <c r="L308" s="724" t="s">
        <v>325</v>
      </c>
      <c r="M308" s="724" t="s">
        <v>325</v>
      </c>
      <c r="N308" s="743"/>
    </row>
    <row r="309" spans="2:14" ht="25.5" x14ac:dyDescent="0.2">
      <c r="B309" s="757" t="s">
        <v>105</v>
      </c>
      <c r="C309" s="758">
        <f t="shared" ref="C309:C320" si="137">SUM(C258,C275)</f>
        <v>354.56400000000002</v>
      </c>
      <c r="D309" s="758">
        <f t="shared" ref="D309:D320" si="138">SUM(D258,E275)</f>
        <v>404.15600000000001</v>
      </c>
      <c r="E309" s="758">
        <f t="shared" ref="E309:E320" si="139">SUM(E258,G275)</f>
        <v>435.34200000000004</v>
      </c>
      <c r="F309" s="758">
        <f t="shared" ref="F309:F320" si="140">SUM(F258,I275)</f>
        <v>443.82799999999997</v>
      </c>
      <c r="G309" s="758">
        <f t="shared" ref="G309:G320" si="141">SUM(G258,K275)</f>
        <v>437.46899999999999</v>
      </c>
      <c r="H309" s="758">
        <f t="shared" ref="H309:H320" si="142">SUM(H258,M275)</f>
        <v>423.35399999999998</v>
      </c>
      <c r="I309" s="758">
        <f t="shared" ref="I309:I320" si="143">SUM(I258,O275)</f>
        <v>398.90300000000002</v>
      </c>
      <c r="J309" s="758">
        <f t="shared" ref="J309:J320" si="144">SUM(J258,Q275)</f>
        <v>372.358</v>
      </c>
      <c r="K309" s="758">
        <f t="shared" ref="K309:K320" si="145">SUM(K258,S275)</f>
        <v>346.762</v>
      </c>
      <c r="L309" s="758">
        <f t="shared" ref="L309:L320" si="146">SUM(L258,U275)</f>
        <v>314.86699999999996</v>
      </c>
      <c r="M309" s="759">
        <f t="shared" ref="M309:M320" si="147">SUM(M258,W275)</f>
        <v>293.92700000000002</v>
      </c>
      <c r="N309" s="726"/>
    </row>
    <row r="310" spans="2:14" x14ac:dyDescent="0.2">
      <c r="B310" s="747" t="s">
        <v>94</v>
      </c>
      <c r="C310" s="748">
        <f t="shared" si="137"/>
        <v>64.384</v>
      </c>
      <c r="D310" s="748">
        <f t="shared" si="138"/>
        <v>73.171999999999997</v>
      </c>
      <c r="E310" s="748">
        <f t="shared" si="139"/>
        <v>73.167999999999992</v>
      </c>
      <c r="F310" s="748">
        <f t="shared" si="140"/>
        <v>70.08</v>
      </c>
      <c r="G310" s="748">
        <f t="shared" si="141"/>
        <v>67.210999999999999</v>
      </c>
      <c r="H310" s="748">
        <f t="shared" si="142"/>
        <v>66.558999999999997</v>
      </c>
      <c r="I310" s="748">
        <f t="shared" si="143"/>
        <v>64.733999999999995</v>
      </c>
      <c r="J310" s="748">
        <f t="shared" si="144"/>
        <v>62.475999999999999</v>
      </c>
      <c r="K310" s="748">
        <f t="shared" si="145"/>
        <v>59.956000000000003</v>
      </c>
      <c r="L310" s="748">
        <f t="shared" si="146"/>
        <v>57.753999999999998</v>
      </c>
      <c r="M310" s="749">
        <f t="shared" si="147"/>
        <v>55.328999999999994</v>
      </c>
      <c r="N310" s="729"/>
    </row>
    <row r="311" spans="2:14" x14ac:dyDescent="0.2">
      <c r="B311" s="747" t="s">
        <v>95</v>
      </c>
      <c r="C311" s="748">
        <f t="shared" si="137"/>
        <v>64.117999999999995</v>
      </c>
      <c r="D311" s="748">
        <f t="shared" si="138"/>
        <v>66.489999999999995</v>
      </c>
      <c r="E311" s="748">
        <f t="shared" si="139"/>
        <v>66.302999999999997</v>
      </c>
      <c r="F311" s="748">
        <f t="shared" si="140"/>
        <v>64.751999999999995</v>
      </c>
      <c r="G311" s="748">
        <f t="shared" si="141"/>
        <v>63.106000000000002</v>
      </c>
      <c r="H311" s="748">
        <f t="shared" si="142"/>
        <v>59.109000000000002</v>
      </c>
      <c r="I311" s="748">
        <f t="shared" si="143"/>
        <v>55.387</v>
      </c>
      <c r="J311" s="748">
        <f t="shared" si="144"/>
        <v>55.884</v>
      </c>
      <c r="K311" s="748">
        <f t="shared" si="145"/>
        <v>56.636000000000003</v>
      </c>
      <c r="L311" s="748">
        <f t="shared" si="146"/>
        <v>55.725000000000001</v>
      </c>
      <c r="M311" s="749">
        <f t="shared" si="147"/>
        <v>57.661999999999999</v>
      </c>
      <c r="N311" s="729"/>
    </row>
    <row r="312" spans="2:14" x14ac:dyDescent="0.2">
      <c r="B312" s="747" t="s">
        <v>96</v>
      </c>
      <c r="C312" s="748">
        <f t="shared" si="137"/>
        <v>7.7460000000000004</v>
      </c>
      <c r="D312" s="748">
        <f t="shared" si="138"/>
        <v>9.270999999999999</v>
      </c>
      <c r="E312" s="748">
        <f t="shared" si="139"/>
        <v>12.425000000000001</v>
      </c>
      <c r="F312" s="748">
        <f t="shared" si="140"/>
        <v>13.051</v>
      </c>
      <c r="G312" s="748">
        <f t="shared" si="141"/>
        <v>13.055</v>
      </c>
      <c r="H312" s="748">
        <f t="shared" si="142"/>
        <v>12.427</v>
      </c>
      <c r="I312" s="748">
        <f t="shared" si="143"/>
        <v>11.157999999999999</v>
      </c>
      <c r="J312" s="748">
        <f t="shared" si="144"/>
        <v>10.053000000000001</v>
      </c>
      <c r="K312" s="748">
        <f t="shared" si="145"/>
        <v>8.5169999999999995</v>
      </c>
      <c r="L312" s="748">
        <f t="shared" si="146"/>
        <v>7.1679999999999993</v>
      </c>
      <c r="M312" s="749">
        <f t="shared" si="147"/>
        <v>5.8220000000000001</v>
      </c>
      <c r="N312" s="729"/>
    </row>
    <row r="313" spans="2:14" x14ac:dyDescent="0.2">
      <c r="B313" s="747" t="s">
        <v>97</v>
      </c>
      <c r="C313" s="748">
        <f t="shared" si="137"/>
        <v>46.571999999999996</v>
      </c>
      <c r="D313" s="748">
        <f t="shared" si="138"/>
        <v>51.660999999999994</v>
      </c>
      <c r="E313" s="748">
        <f t="shared" si="139"/>
        <v>61.362000000000002</v>
      </c>
      <c r="F313" s="748">
        <f t="shared" si="140"/>
        <v>70.073999999999998</v>
      </c>
      <c r="G313" s="748">
        <f t="shared" si="141"/>
        <v>71.191999999999993</v>
      </c>
      <c r="H313" s="748">
        <f t="shared" si="142"/>
        <v>68.739999999999995</v>
      </c>
      <c r="I313" s="748">
        <f t="shared" si="143"/>
        <v>63.073</v>
      </c>
      <c r="J313" s="748">
        <f t="shared" si="144"/>
        <v>56.878999999999998</v>
      </c>
      <c r="K313" s="748">
        <f t="shared" si="145"/>
        <v>48.853999999999999</v>
      </c>
      <c r="L313" s="748">
        <f t="shared" si="146"/>
        <v>36.843000000000004</v>
      </c>
      <c r="M313" s="749">
        <f t="shared" si="147"/>
        <v>29.155000000000001</v>
      </c>
      <c r="N313" s="729"/>
    </row>
    <row r="314" spans="2:14" x14ac:dyDescent="0.2">
      <c r="B314" s="747" t="s">
        <v>98</v>
      </c>
      <c r="C314" s="748">
        <f t="shared" si="137"/>
        <v>53.058999999999997</v>
      </c>
      <c r="D314" s="748">
        <f t="shared" si="138"/>
        <v>50.445999999999998</v>
      </c>
      <c r="E314" s="748">
        <f t="shared" si="139"/>
        <v>46.324999999999996</v>
      </c>
      <c r="F314" s="748">
        <f t="shared" si="140"/>
        <v>44.768999999999998</v>
      </c>
      <c r="G314" s="748">
        <f t="shared" si="141"/>
        <v>43.734999999999999</v>
      </c>
      <c r="H314" s="748">
        <f t="shared" si="142"/>
        <v>43.051000000000002</v>
      </c>
      <c r="I314" s="748">
        <f t="shared" si="143"/>
        <v>41.13</v>
      </c>
      <c r="J314" s="748">
        <f t="shared" si="144"/>
        <v>37.330000000000005</v>
      </c>
      <c r="K314" s="748">
        <f t="shared" si="145"/>
        <v>33.868000000000002</v>
      </c>
      <c r="L314" s="748">
        <f t="shared" si="146"/>
        <v>28.026999999999997</v>
      </c>
      <c r="M314" s="749">
        <f t="shared" si="147"/>
        <v>24.684999999999999</v>
      </c>
      <c r="N314" s="729"/>
    </row>
    <row r="315" spans="2:14" x14ac:dyDescent="0.2">
      <c r="B315" s="747" t="s">
        <v>99</v>
      </c>
      <c r="C315" s="748">
        <f t="shared" si="137"/>
        <v>18.75</v>
      </c>
      <c r="D315" s="748">
        <f t="shared" si="138"/>
        <v>25.385999999999999</v>
      </c>
      <c r="E315" s="748">
        <f t="shared" si="139"/>
        <v>28.971</v>
      </c>
      <c r="F315" s="748">
        <f t="shared" si="140"/>
        <v>28.963999999999999</v>
      </c>
      <c r="G315" s="748">
        <f t="shared" si="141"/>
        <v>28.361999999999998</v>
      </c>
      <c r="H315" s="748">
        <f t="shared" si="142"/>
        <v>27.423999999999999</v>
      </c>
      <c r="I315" s="748">
        <f t="shared" si="143"/>
        <v>25.777000000000001</v>
      </c>
      <c r="J315" s="748">
        <f t="shared" si="144"/>
        <v>23.206</v>
      </c>
      <c r="K315" s="748">
        <f t="shared" si="145"/>
        <v>21.748000000000001</v>
      </c>
      <c r="L315" s="748">
        <f t="shared" si="146"/>
        <v>20.155999999999999</v>
      </c>
      <c r="M315" s="749">
        <f t="shared" si="147"/>
        <v>18.873000000000001</v>
      </c>
      <c r="N315" s="729"/>
    </row>
    <row r="316" spans="2:14" x14ac:dyDescent="0.2">
      <c r="B316" s="747" t="s">
        <v>100</v>
      </c>
      <c r="C316" s="748">
        <f t="shared" si="137"/>
        <v>31.314</v>
      </c>
      <c r="D316" s="748">
        <f t="shared" si="138"/>
        <v>33.372</v>
      </c>
      <c r="E316" s="748">
        <f t="shared" si="139"/>
        <v>36.25</v>
      </c>
      <c r="F316" s="748">
        <f t="shared" si="140"/>
        <v>35.408999999999999</v>
      </c>
      <c r="G316" s="748">
        <f t="shared" si="141"/>
        <v>31.603000000000002</v>
      </c>
      <c r="H316" s="748">
        <f t="shared" si="142"/>
        <v>27.617000000000001</v>
      </c>
      <c r="I316" s="748">
        <f t="shared" si="143"/>
        <v>23.477999999999998</v>
      </c>
      <c r="J316" s="748">
        <f t="shared" si="144"/>
        <v>19.845000000000002</v>
      </c>
      <c r="K316" s="748">
        <f t="shared" si="145"/>
        <v>17.353000000000002</v>
      </c>
      <c r="L316" s="748">
        <f t="shared" si="146"/>
        <v>15.944000000000001</v>
      </c>
      <c r="M316" s="749">
        <f t="shared" si="147"/>
        <v>15.48</v>
      </c>
      <c r="N316" s="729"/>
    </row>
    <row r="317" spans="2:14" x14ac:dyDescent="0.2">
      <c r="B317" s="747" t="s">
        <v>101</v>
      </c>
      <c r="C317" s="748">
        <f t="shared" si="137"/>
        <v>9.1189999999999998</v>
      </c>
      <c r="D317" s="748">
        <f t="shared" si="138"/>
        <v>12.756</v>
      </c>
      <c r="E317" s="748">
        <f t="shared" si="139"/>
        <v>16.29</v>
      </c>
      <c r="F317" s="748">
        <f t="shared" si="140"/>
        <v>17.867000000000001</v>
      </c>
      <c r="G317" s="748">
        <f t="shared" si="141"/>
        <v>19.248999999999999</v>
      </c>
      <c r="H317" s="748">
        <f t="shared" si="142"/>
        <v>19.414000000000001</v>
      </c>
      <c r="I317" s="748">
        <f t="shared" si="143"/>
        <v>18.98</v>
      </c>
      <c r="J317" s="748">
        <f t="shared" si="144"/>
        <v>18.283999999999999</v>
      </c>
      <c r="K317" s="748">
        <f t="shared" si="145"/>
        <v>17.596</v>
      </c>
      <c r="L317" s="748">
        <f t="shared" si="146"/>
        <v>16.811</v>
      </c>
      <c r="M317" s="749">
        <f t="shared" si="147"/>
        <v>15.912000000000001</v>
      </c>
      <c r="N317" s="729"/>
    </row>
    <row r="318" spans="2:14" x14ac:dyDescent="0.2">
      <c r="B318" s="747" t="s">
        <v>102</v>
      </c>
      <c r="C318" s="748">
        <f t="shared" si="137"/>
        <v>8.2629999999999999</v>
      </c>
      <c r="D318" s="748">
        <f t="shared" si="138"/>
        <v>8.75</v>
      </c>
      <c r="E318" s="748">
        <f t="shared" si="139"/>
        <v>8.5129999999999999</v>
      </c>
      <c r="F318" s="748">
        <f t="shared" si="140"/>
        <v>8.0549999999999997</v>
      </c>
      <c r="G318" s="748">
        <f t="shared" si="141"/>
        <v>7.1770000000000005</v>
      </c>
      <c r="H318" s="748">
        <f t="shared" si="142"/>
        <v>6.8580000000000005</v>
      </c>
      <c r="I318" s="748">
        <f t="shared" si="143"/>
        <v>6.4819999999999993</v>
      </c>
      <c r="J318" s="748">
        <f t="shared" si="144"/>
        <v>5.7620000000000005</v>
      </c>
      <c r="K318" s="748">
        <f t="shared" si="145"/>
        <v>5.306</v>
      </c>
      <c r="L318" s="748">
        <f t="shared" si="146"/>
        <v>4.617</v>
      </c>
      <c r="M318" s="749">
        <f t="shared" si="147"/>
        <v>3.8450000000000002</v>
      </c>
      <c r="N318" s="729"/>
    </row>
    <row r="319" spans="2:14" x14ac:dyDescent="0.2">
      <c r="B319" s="747" t="s">
        <v>103</v>
      </c>
      <c r="C319" s="748">
        <f t="shared" si="137"/>
        <v>5.5430000000000001</v>
      </c>
      <c r="D319" s="748">
        <f t="shared" si="138"/>
        <v>13.254</v>
      </c>
      <c r="E319" s="748">
        <f t="shared" si="139"/>
        <v>16.728999999999999</v>
      </c>
      <c r="F319" s="748">
        <f t="shared" si="140"/>
        <v>17.518000000000001</v>
      </c>
      <c r="G319" s="748">
        <f t="shared" si="141"/>
        <v>17.433</v>
      </c>
      <c r="H319" s="748">
        <f t="shared" si="142"/>
        <v>17.036000000000001</v>
      </c>
      <c r="I319" s="748">
        <f t="shared" si="143"/>
        <v>16.321000000000002</v>
      </c>
      <c r="J319" s="748">
        <f t="shared" si="144"/>
        <v>15.365</v>
      </c>
      <c r="K319" s="748">
        <f t="shared" si="145"/>
        <v>14.287000000000001</v>
      </c>
      <c r="L319" s="748">
        <f t="shared" si="146"/>
        <v>13.451000000000001</v>
      </c>
      <c r="M319" s="749">
        <f t="shared" si="147"/>
        <v>12.667</v>
      </c>
      <c r="N319" s="729"/>
    </row>
    <row r="320" spans="2:14" ht="13.5" thickBot="1" x14ac:dyDescent="0.25">
      <c r="B320" s="750" t="s">
        <v>104</v>
      </c>
      <c r="C320" s="751">
        <f t="shared" si="137"/>
        <v>45.556000000000004</v>
      </c>
      <c r="D320" s="751">
        <f t="shared" si="138"/>
        <v>58.930999999999997</v>
      </c>
      <c r="E320" s="751">
        <f t="shared" si="139"/>
        <v>67.975000000000009</v>
      </c>
      <c r="F320" s="751">
        <f t="shared" si="140"/>
        <v>72.051000000000002</v>
      </c>
      <c r="G320" s="751">
        <f t="shared" si="141"/>
        <v>74.012</v>
      </c>
      <c r="H320" s="751">
        <f t="shared" si="142"/>
        <v>73.748000000000005</v>
      </c>
      <c r="I320" s="751">
        <f t="shared" si="143"/>
        <v>71.057999999999993</v>
      </c>
      <c r="J320" s="751">
        <f t="shared" si="144"/>
        <v>66.192999999999998</v>
      </c>
      <c r="K320" s="751">
        <f t="shared" si="145"/>
        <v>61.690999999999995</v>
      </c>
      <c r="L320" s="751">
        <f t="shared" si="146"/>
        <v>57.637999999999998</v>
      </c>
      <c r="M320" s="752">
        <f t="shared" si="147"/>
        <v>53.964999999999996</v>
      </c>
      <c r="N320" s="729"/>
    </row>
  </sheetData>
  <mergeCells count="116"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20" t="s">
        <v>269</v>
      </c>
      <c r="C5" s="88" t="s">
        <v>78</v>
      </c>
      <c r="D5" s="919" t="s">
        <v>79</v>
      </c>
      <c r="E5" s="919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Solent and South Downs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13 data'!$C$24</f>
        <v>0.22115000000000001</v>
      </c>
      <c r="D8" s="646">
        <f>'Section 13 data'!$D$24</f>
        <v>0.62219000000000002</v>
      </c>
      <c r="E8" s="202">
        <f>'Section 13 data'!$E$24</f>
        <v>19.07</v>
      </c>
      <c r="F8" s="647">
        <f>SUM(C8,D8)</f>
        <v>0.84333999999999998</v>
      </c>
    </row>
    <row r="9" spans="2:6" ht="15" customHeight="1" x14ac:dyDescent="0.2">
      <c r="B9" s="95" t="s">
        <v>341</v>
      </c>
      <c r="C9" s="645">
        <f>'Section 13 data'!$C$25</f>
        <v>0.13985</v>
      </c>
      <c r="D9" s="646">
        <f>'Section 13 data'!$D$25</f>
        <v>0.24356999999999998</v>
      </c>
      <c r="E9" s="202">
        <f>'Section 13 data'!$E$25</f>
        <v>19.809999999999999</v>
      </c>
      <c r="F9" s="647">
        <f t="shared" ref="F9:F17" si="0">SUM(C9,D9)</f>
        <v>0.38341999999999998</v>
      </c>
    </row>
    <row r="10" spans="2:6" ht="15" customHeight="1" x14ac:dyDescent="0.2">
      <c r="B10" s="96" t="s">
        <v>342</v>
      </c>
      <c r="C10" s="645">
        <f>'Section 13 data'!$C$26</f>
        <v>4.9779999999999998E-2</v>
      </c>
      <c r="D10" s="646">
        <f>'Section 13 data'!$D$26</f>
        <v>0.68855999999999995</v>
      </c>
      <c r="E10" s="202">
        <f>'Section 13 data'!$E$26</f>
        <v>24.5</v>
      </c>
      <c r="F10" s="647">
        <f t="shared" si="0"/>
        <v>0.73834</v>
      </c>
    </row>
    <row r="11" spans="2:6" ht="15" customHeight="1" x14ac:dyDescent="0.2">
      <c r="B11" s="94" t="s">
        <v>343</v>
      </c>
      <c r="C11" s="645">
        <f>'Section 13 data'!$C$27</f>
        <v>0.15199000000000001</v>
      </c>
      <c r="D11" s="646">
        <f>'Section 13 data'!$D$27</f>
        <v>0.90964999999999996</v>
      </c>
      <c r="E11" s="202">
        <f>'Section 13 data'!$E$27</f>
        <v>27.63</v>
      </c>
      <c r="F11" s="647">
        <f t="shared" si="0"/>
        <v>1.0616399999999999</v>
      </c>
    </row>
    <row r="12" spans="2:6" ht="15" customHeight="1" x14ac:dyDescent="0.2">
      <c r="B12" s="94" t="s">
        <v>344</v>
      </c>
      <c r="C12" s="645">
        <f>'Section 13 data'!$C$28</f>
        <v>3.5413000000000001</v>
      </c>
      <c r="D12" s="646">
        <f>'Section 13 data'!$D$28</f>
        <v>1.42378</v>
      </c>
      <c r="E12" s="202">
        <f>'Section 13 data'!$E$28</f>
        <v>19.48</v>
      </c>
      <c r="F12" s="647">
        <f t="shared" si="0"/>
        <v>4.9650800000000004</v>
      </c>
    </row>
    <row r="13" spans="2:6" ht="15" customHeight="1" x14ac:dyDescent="0.2">
      <c r="B13" s="94" t="s">
        <v>345</v>
      </c>
      <c r="C13" s="645">
        <f>'Section 13 data'!$C$29</f>
        <v>0.39027000000000001</v>
      </c>
      <c r="D13" s="646">
        <f>'Section 13 data'!$D$29</f>
        <v>1.8405899999999999</v>
      </c>
      <c r="E13" s="202">
        <f>'Section 13 data'!$E$29</f>
        <v>16.45</v>
      </c>
      <c r="F13" s="647">
        <f t="shared" si="0"/>
        <v>2.2308599999999998</v>
      </c>
    </row>
    <row r="14" spans="2:6" ht="15" customHeight="1" x14ac:dyDescent="0.2">
      <c r="B14" s="94" t="s">
        <v>346</v>
      </c>
      <c r="C14" s="645">
        <f>'Section 13 data'!$C$30</f>
        <v>0.6868200000000001</v>
      </c>
      <c r="D14" s="646">
        <f>'Section 13 data'!$D$30</f>
        <v>4.3486099999999999</v>
      </c>
      <c r="E14" s="202">
        <f>'Section 13 data'!$E$30</f>
        <v>12.82</v>
      </c>
      <c r="F14" s="647">
        <f t="shared" si="0"/>
        <v>5.0354299999999999</v>
      </c>
    </row>
    <row r="15" spans="2:6" ht="15" customHeight="1" x14ac:dyDescent="0.2">
      <c r="B15" s="94" t="s">
        <v>347</v>
      </c>
      <c r="C15" s="645">
        <f>'Section 13 data'!$C$31</f>
        <v>0.14984999999999998</v>
      </c>
      <c r="D15" s="646">
        <f>'Section 13 data'!$D$31</f>
        <v>2.8243299999999998</v>
      </c>
      <c r="E15" s="202">
        <f>'Section 13 data'!$E$31</f>
        <v>15.36</v>
      </c>
      <c r="F15" s="647">
        <f t="shared" si="0"/>
        <v>2.9741799999999996</v>
      </c>
    </row>
    <row r="16" spans="2:6" ht="15" customHeight="1" x14ac:dyDescent="0.2">
      <c r="B16" s="94" t="s">
        <v>270</v>
      </c>
      <c r="C16" s="645">
        <f>'Section 13 data'!$C$32</f>
        <v>3.1850000000000003E-2</v>
      </c>
      <c r="D16" s="646">
        <f>'Section 13 data'!$D$32</f>
        <v>1.13771</v>
      </c>
      <c r="E16" s="202">
        <f>'Section 13 data'!$E$32</f>
        <v>30.75</v>
      </c>
      <c r="F16" s="647">
        <f t="shared" si="0"/>
        <v>1.1695599999999999</v>
      </c>
    </row>
    <row r="17" spans="2:6" ht="15" customHeight="1" x14ac:dyDescent="0.2">
      <c r="B17" s="97" t="s">
        <v>80</v>
      </c>
      <c r="C17" s="648">
        <f>'Section 13 data'!$C$8</f>
        <v>5.36287</v>
      </c>
      <c r="D17" s="648">
        <f>'Section 13 data'!$D$8</f>
        <v>14.03899</v>
      </c>
      <c r="E17" s="318">
        <f>'Section 13 data'!$E$8</f>
        <v>6.43</v>
      </c>
      <c r="F17" s="648">
        <f t="shared" si="0"/>
        <v>19.401859999999999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836" t="s">
        <v>267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922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data'!$J$13</f>
        <v>0</v>
      </c>
      <c r="D8" s="638">
        <f>'Section 13 data'!$K$13</f>
        <v>4.6139999999999999</v>
      </c>
      <c r="E8" s="202">
        <f>'Section 13 data'!$L$13</f>
        <v>78.23</v>
      </c>
      <c r="F8" s="633">
        <f>SUM(C8,D8)</f>
        <v>4.6139999999999999</v>
      </c>
    </row>
    <row r="9" spans="2:6" ht="15" customHeight="1" x14ac:dyDescent="0.2">
      <c r="B9" s="82" t="s">
        <v>335</v>
      </c>
      <c r="C9" s="67">
        <f>'Section 13 data'!$J$14</f>
        <v>0.52900000000000003</v>
      </c>
      <c r="D9" s="638">
        <f>'Section 13 data'!$K$14</f>
        <v>16.670000000000002</v>
      </c>
      <c r="E9" s="202">
        <f>'Section 13 data'!$L$14</f>
        <v>31.43</v>
      </c>
      <c r="F9" s="633">
        <f t="shared" ref="F9:F15" si="0">SUM(C9,D9)</f>
        <v>17.199000000000002</v>
      </c>
    </row>
    <row r="10" spans="2:6" ht="15" customHeight="1" x14ac:dyDescent="0.2">
      <c r="B10" s="81" t="s">
        <v>336</v>
      </c>
      <c r="C10" s="67">
        <f>'Section 13 data'!$J$15</f>
        <v>6.899</v>
      </c>
      <c r="D10" s="638">
        <f>'Section 13 data'!$K$15</f>
        <v>271.66300000000001</v>
      </c>
      <c r="E10" s="202">
        <f>'Section 13 data'!$L$15</f>
        <v>20.328465787836755</v>
      </c>
      <c r="F10" s="633">
        <f t="shared" si="0"/>
        <v>278.56200000000001</v>
      </c>
    </row>
    <row r="11" spans="2:6" ht="15" customHeight="1" x14ac:dyDescent="0.2">
      <c r="B11" s="81" t="s">
        <v>337</v>
      </c>
      <c r="C11" s="67">
        <f>'Section 13 data'!$J$16</f>
        <v>33.667999999999999</v>
      </c>
      <c r="D11" s="638">
        <f>'Section 13 data'!$K$16</f>
        <v>342.67700000000002</v>
      </c>
      <c r="E11" s="202">
        <f>'Section 13 data'!$L$16</f>
        <v>26.929093327395421</v>
      </c>
      <c r="F11" s="633">
        <f t="shared" si="0"/>
        <v>376.34500000000003</v>
      </c>
    </row>
    <row r="12" spans="2:6" ht="15" customHeight="1" x14ac:dyDescent="0.2">
      <c r="B12" s="81" t="s">
        <v>338</v>
      </c>
      <c r="C12" s="67">
        <f>'Section 13 data'!$J$17</f>
        <v>59.113</v>
      </c>
      <c r="D12" s="638">
        <f>'Section 13 data'!$K$17</f>
        <v>698.10400000000004</v>
      </c>
      <c r="E12" s="202">
        <f>'Section 13 data'!$L$17</f>
        <v>17.79</v>
      </c>
      <c r="F12" s="633">
        <f t="shared" si="0"/>
        <v>757.2170000000001</v>
      </c>
    </row>
    <row r="13" spans="2:6" ht="15" customHeight="1" x14ac:dyDescent="0.2">
      <c r="B13" s="81" t="s">
        <v>339</v>
      </c>
      <c r="C13" s="67">
        <f>'Section 13 data'!$J$18</f>
        <v>66.599999999999994</v>
      </c>
      <c r="D13" s="638">
        <f>'Section 13 data'!$K$18</f>
        <v>1907.874</v>
      </c>
      <c r="E13" s="202">
        <f>'Section 13 data'!$L$18</f>
        <v>15.39</v>
      </c>
      <c r="F13" s="633">
        <f t="shared" si="0"/>
        <v>1974.4739999999999</v>
      </c>
    </row>
    <row r="14" spans="2:6" ht="15" customHeight="1" x14ac:dyDescent="0.2">
      <c r="B14" s="81" t="s">
        <v>268</v>
      </c>
      <c r="C14" s="67">
        <f>'Section 13 data'!$J$19</f>
        <v>1496.7550000000001</v>
      </c>
      <c r="D14" s="638">
        <f>'Section 13 data'!$K$19</f>
        <v>2904.9029999999998</v>
      </c>
      <c r="E14" s="202">
        <f>'Section 13 data'!$L$19</f>
        <v>16.077670222804276</v>
      </c>
      <c r="F14" s="633">
        <f t="shared" si="0"/>
        <v>4401.6579999999994</v>
      </c>
    </row>
    <row r="15" spans="2:6" ht="15" customHeight="1" x14ac:dyDescent="0.2">
      <c r="B15" s="83" t="s">
        <v>80</v>
      </c>
      <c r="C15" s="639">
        <f>'Section 13 data'!$J$8</f>
        <v>1663.5640000000001</v>
      </c>
      <c r="D15" s="639">
        <f>'Section 13 data'!$K$8</f>
        <v>6146.5060000000003</v>
      </c>
      <c r="E15" s="318">
        <f>'Section 13 data'!$L$8</f>
        <v>8.7200000000000006</v>
      </c>
      <c r="F15" s="640">
        <f t="shared" si="0"/>
        <v>7810.0700000000006</v>
      </c>
    </row>
    <row r="17" spans="4:4" ht="15" customHeight="1" x14ac:dyDescent="0.2">
      <c r="D17" s="550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39" t="s">
        <v>269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840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13 data'!$J$24</f>
        <v>1.353</v>
      </c>
      <c r="D8" s="85">
        <f>'Section 13 data'!$K$24</f>
        <v>6.6539999999999999</v>
      </c>
      <c r="E8" s="202">
        <f>'Section 13 data'!$L$24</f>
        <v>42.5</v>
      </c>
      <c r="F8" s="633">
        <f>SUM(C8,D8)</f>
        <v>8.0069999999999997</v>
      </c>
    </row>
    <row r="9" spans="2:6" ht="15" customHeight="1" x14ac:dyDescent="0.2">
      <c r="B9" s="79" t="s">
        <v>341</v>
      </c>
      <c r="C9" s="67">
        <f>'Section 13 data'!$J$25</f>
        <v>5.6459999999999999</v>
      </c>
      <c r="D9" s="85">
        <f>'Section 13 data'!$K$25</f>
        <v>13.090999999999999</v>
      </c>
      <c r="E9" s="202">
        <f>'Section 13 data'!$L$25</f>
        <v>24.71</v>
      </c>
      <c r="F9" s="633">
        <f t="shared" ref="F9:F17" si="0">SUM(C9,D9)</f>
        <v>18.736999999999998</v>
      </c>
    </row>
    <row r="10" spans="2:6" ht="15" customHeight="1" x14ac:dyDescent="0.2">
      <c r="B10" s="80" t="s">
        <v>342</v>
      </c>
      <c r="C10" s="67">
        <f>'Section 13 data'!$J$26</f>
        <v>6.9640000000000004</v>
      </c>
      <c r="D10" s="85">
        <f>'Section 13 data'!$K$26</f>
        <v>54.698999999999998</v>
      </c>
      <c r="E10" s="202">
        <f>'Section 13 data'!$L$26</f>
        <v>22.92</v>
      </c>
      <c r="F10" s="633">
        <f t="shared" si="0"/>
        <v>61.662999999999997</v>
      </c>
    </row>
    <row r="11" spans="2:6" ht="15" customHeight="1" x14ac:dyDescent="0.2">
      <c r="B11" s="78" t="s">
        <v>343</v>
      </c>
      <c r="C11" s="67">
        <f>'Section 13 data'!$J$27</f>
        <v>34.86</v>
      </c>
      <c r="D11" s="85">
        <f>'Section 13 data'!$K$27</f>
        <v>98.978999999999999</v>
      </c>
      <c r="E11" s="202">
        <f>'Section 13 data'!$L$27</f>
        <v>27.49</v>
      </c>
      <c r="F11" s="633">
        <f t="shared" si="0"/>
        <v>133.839</v>
      </c>
    </row>
    <row r="12" spans="2:6" ht="15" customHeight="1" x14ac:dyDescent="0.2">
      <c r="B12" s="78" t="s">
        <v>344</v>
      </c>
      <c r="C12" s="67">
        <f>'Section 13 data'!$J$28</f>
        <v>1324.14</v>
      </c>
      <c r="D12" s="85">
        <f>'Section 13 data'!$K$28</f>
        <v>452.74599999999998</v>
      </c>
      <c r="E12" s="202">
        <f>'Section 13 data'!$L$28</f>
        <v>22.5</v>
      </c>
      <c r="F12" s="633">
        <f t="shared" si="0"/>
        <v>1776.886</v>
      </c>
    </row>
    <row r="13" spans="2:6" ht="15" customHeight="1" x14ac:dyDescent="0.2">
      <c r="B13" s="78" t="s">
        <v>345</v>
      </c>
      <c r="C13" s="67">
        <f>'Section 13 data'!$J$29</f>
        <v>133.51499999999999</v>
      </c>
      <c r="D13" s="85">
        <f>'Section 13 data'!$K$29</f>
        <v>747.19</v>
      </c>
      <c r="E13" s="202">
        <f>'Section 13 data'!$L$29</f>
        <v>23.22</v>
      </c>
      <c r="F13" s="633">
        <f t="shared" si="0"/>
        <v>880.70500000000004</v>
      </c>
    </row>
    <row r="14" spans="2:6" ht="15" customHeight="1" x14ac:dyDescent="0.2">
      <c r="B14" s="78" t="s">
        <v>346</v>
      </c>
      <c r="C14" s="67">
        <f>'Section 13 data'!$J$30</f>
        <v>117.075</v>
      </c>
      <c r="D14" s="85">
        <f>'Section 13 data'!$K$30</f>
        <v>1849.693</v>
      </c>
      <c r="E14" s="202">
        <f>'Section 13 data'!$L$30</f>
        <v>12.7</v>
      </c>
      <c r="F14" s="633">
        <f t="shared" si="0"/>
        <v>1966.768</v>
      </c>
    </row>
    <row r="15" spans="2:6" ht="15" customHeight="1" x14ac:dyDescent="0.2">
      <c r="B15" s="78" t="s">
        <v>347</v>
      </c>
      <c r="C15" s="67">
        <f>'Section 13 data'!$J$31</f>
        <v>34.677999999999997</v>
      </c>
      <c r="D15" s="85">
        <f>'Section 13 data'!$K$31</f>
        <v>1886.347</v>
      </c>
      <c r="E15" s="202">
        <f>'Section 13 data'!$L$31</f>
        <v>14.88</v>
      </c>
      <c r="F15" s="633">
        <f t="shared" si="0"/>
        <v>1921.0250000000001</v>
      </c>
    </row>
    <row r="16" spans="2:6" ht="15" customHeight="1" x14ac:dyDescent="0.2">
      <c r="B16" s="78" t="s">
        <v>270</v>
      </c>
      <c r="C16" s="67">
        <f>'Section 13 data'!$J$32</f>
        <v>5.3360000000000003</v>
      </c>
      <c r="D16" s="85">
        <f>'Section 13 data'!$K$32</f>
        <v>1037.1079999999999</v>
      </c>
      <c r="E16" s="202">
        <f>'Section 13 data'!$L$32</f>
        <v>36.11</v>
      </c>
      <c r="F16" s="633">
        <f t="shared" si="0"/>
        <v>1042.444</v>
      </c>
    </row>
    <row r="17" spans="2:6" ht="15" customHeight="1" x14ac:dyDescent="0.2">
      <c r="B17" s="86" t="s">
        <v>80</v>
      </c>
      <c r="C17" s="87">
        <f>'Section 13 data'!$J$8</f>
        <v>1663.5640000000001</v>
      </c>
      <c r="D17" s="87">
        <f>'Section 13 data'!$K$8</f>
        <v>6146.5060000000003</v>
      </c>
      <c r="E17" s="318">
        <f>'Section 13 data'!$L$8</f>
        <v>8.7200000000000006</v>
      </c>
      <c r="F17" s="87">
        <f t="shared" si="0"/>
        <v>7810.0700000000006</v>
      </c>
    </row>
    <row r="18" spans="2:6" ht="15" customHeight="1" x14ac:dyDescent="0.2">
      <c r="D18" s="550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259</v>
      </c>
      <c r="C3" t="s">
        <v>433</v>
      </c>
    </row>
    <row r="5" spans="2:6" ht="15" customHeight="1" x14ac:dyDescent="0.2">
      <c r="B5" s="836" t="s">
        <v>267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922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Solent and South Downs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data'!$Q$13</f>
        <v>0</v>
      </c>
      <c r="D8" s="638">
        <f>'Section 13 data'!$R$13</f>
        <v>18.346</v>
      </c>
      <c r="E8" s="202">
        <f>'Section 13 data'!$S$13</f>
        <v>63.75</v>
      </c>
      <c r="F8" s="633">
        <f>SUM(C8,D8)</f>
        <v>18.346</v>
      </c>
    </row>
    <row r="9" spans="2:6" ht="15" customHeight="1" x14ac:dyDescent="0.2">
      <c r="B9" s="82" t="s">
        <v>335</v>
      </c>
      <c r="C9" s="67">
        <f>'Section 13 data'!$Q$14</f>
        <v>110.071</v>
      </c>
      <c r="D9" s="638">
        <f>'Section 13 data'!$R$14</f>
        <v>973.64599999999996</v>
      </c>
      <c r="E9" s="202">
        <f>'Section 13 data'!$S$14</f>
        <v>28.14</v>
      </c>
      <c r="F9" s="633">
        <f t="shared" ref="F9:F15" si="0">SUM(C9,D9)</f>
        <v>1083.7169999999999</v>
      </c>
    </row>
    <row r="10" spans="2:6" ht="15" customHeight="1" x14ac:dyDescent="0.2">
      <c r="B10" s="81" t="s">
        <v>336</v>
      </c>
      <c r="C10" s="67">
        <f>'Section 13 data'!$Q$15</f>
        <v>730.49199999999996</v>
      </c>
      <c r="D10" s="638">
        <f>'Section 13 data'!$R$15</f>
        <v>1867.414</v>
      </c>
      <c r="E10" s="202">
        <f>'Section 13 data'!$S$15</f>
        <v>17.252825014653105</v>
      </c>
      <c r="F10" s="633">
        <f t="shared" si="0"/>
        <v>2597.9059999999999</v>
      </c>
    </row>
    <row r="11" spans="2:6" ht="15" customHeight="1" x14ac:dyDescent="0.2">
      <c r="B11" s="81" t="s">
        <v>337</v>
      </c>
      <c r="C11" s="67">
        <f>'Section 13 data'!$Q$16</f>
        <v>174.14599999999999</v>
      </c>
      <c r="D11" s="638">
        <f>'Section 13 data'!$R$16</f>
        <v>756.55799999999999</v>
      </c>
      <c r="E11" s="202">
        <f>'Section 13 data'!$S$16</f>
        <v>17.912102269039774</v>
      </c>
      <c r="F11" s="633">
        <f t="shared" si="0"/>
        <v>930.70399999999995</v>
      </c>
    </row>
    <row r="12" spans="2:6" ht="15" customHeight="1" x14ac:dyDescent="0.2">
      <c r="B12" s="81" t="s">
        <v>338</v>
      </c>
      <c r="C12" s="67">
        <f>'Section 13 data'!$Q$17</f>
        <v>204.48</v>
      </c>
      <c r="D12" s="638">
        <f>'Section 13 data'!$R$17</f>
        <v>553.03300000000002</v>
      </c>
      <c r="E12" s="202">
        <f>'Section 13 data'!$S$17</f>
        <v>15.58</v>
      </c>
      <c r="F12" s="633">
        <f t="shared" si="0"/>
        <v>757.51300000000003</v>
      </c>
    </row>
    <row r="13" spans="2:6" ht="15" customHeight="1" x14ac:dyDescent="0.2">
      <c r="B13" s="81" t="s">
        <v>339</v>
      </c>
      <c r="C13" s="67">
        <f>'Section 13 data'!$Q$18</f>
        <v>201.405</v>
      </c>
      <c r="D13" s="638">
        <f>'Section 13 data'!$R$18</f>
        <v>1307.1220000000001</v>
      </c>
      <c r="E13" s="202">
        <f>'Section 13 data'!$S$18</f>
        <v>24.08</v>
      </c>
      <c r="F13" s="633">
        <f t="shared" si="0"/>
        <v>1508.527</v>
      </c>
    </row>
    <row r="14" spans="2:6" ht="15" customHeight="1" x14ac:dyDescent="0.2">
      <c r="B14" s="81" t="s">
        <v>268</v>
      </c>
      <c r="C14" s="67">
        <f>'Section 13 data'!$Q$19</f>
        <v>3480.43</v>
      </c>
      <c r="D14" s="638">
        <f>'Section 13 data'!$R$19</f>
        <v>1254.423</v>
      </c>
      <c r="E14" s="202">
        <f>'Section 13 data'!$S$19</f>
        <v>11.91446162066508</v>
      </c>
      <c r="F14" s="633">
        <f t="shared" si="0"/>
        <v>4734.8530000000001</v>
      </c>
    </row>
    <row r="15" spans="2:6" ht="15" customHeight="1" x14ac:dyDescent="0.2">
      <c r="B15" s="83" t="s">
        <v>80</v>
      </c>
      <c r="C15" s="639">
        <f>'Section 13 data'!$Q$8</f>
        <v>4901.0240000000003</v>
      </c>
      <c r="D15" s="639">
        <f>'Section 13 data'!$R$8</f>
        <v>6730.5429999999997</v>
      </c>
      <c r="E15" s="318">
        <f>'Section 13 data'!$S$8</f>
        <v>8.59</v>
      </c>
      <c r="F15" s="640">
        <f t="shared" si="0"/>
        <v>11631.566999999999</v>
      </c>
    </row>
    <row r="17" spans="4:4" ht="15" customHeight="1" x14ac:dyDescent="0.2">
      <c r="D17" s="550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432</v>
      </c>
    </row>
    <row r="5" spans="2:6" ht="15" customHeight="1" x14ac:dyDescent="0.2">
      <c r="B5" s="839" t="s">
        <v>269</v>
      </c>
      <c r="C5" s="39" t="s">
        <v>78</v>
      </c>
      <c r="D5" s="841" t="s">
        <v>79</v>
      </c>
      <c r="E5" s="841"/>
      <c r="F5" s="74" t="s">
        <v>80</v>
      </c>
    </row>
    <row r="6" spans="2:6" ht="30" customHeight="1" x14ac:dyDescent="0.2">
      <c r="B6" s="840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Solent and South Downs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4">
        <f>'Section 13 data'!$Q$24</f>
        <v>274.24099999999999</v>
      </c>
      <c r="D8" s="635">
        <f>'Section 13 data'!$R$24</f>
        <v>752.24699999999996</v>
      </c>
      <c r="E8" s="202">
        <f>'Section 13 data'!$S$24</f>
        <v>35.11</v>
      </c>
      <c r="F8" s="636">
        <f>SUM(C8,D8)</f>
        <v>1026.4879999999998</v>
      </c>
    </row>
    <row r="9" spans="2:6" ht="15" customHeight="1" x14ac:dyDescent="0.2">
      <c r="B9" s="79" t="s">
        <v>341</v>
      </c>
      <c r="C9" s="634">
        <f>'Section 13 data'!$Q$25</f>
        <v>583.51099999999997</v>
      </c>
      <c r="D9" s="635">
        <f>'Section 13 data'!$R$25</f>
        <v>764.69299999999998</v>
      </c>
      <c r="E9" s="202">
        <f>'Section 13 data'!$S$25</f>
        <v>21.34</v>
      </c>
      <c r="F9" s="636">
        <f t="shared" ref="F9:F17" si="0">SUM(C9,D9)</f>
        <v>1348.204</v>
      </c>
    </row>
    <row r="10" spans="2:6" ht="15" customHeight="1" x14ac:dyDescent="0.2">
      <c r="B10" s="80" t="s">
        <v>342</v>
      </c>
      <c r="C10" s="634">
        <f>'Section 13 data'!$Q$26</f>
        <v>110.711</v>
      </c>
      <c r="D10" s="635">
        <f>'Section 13 data'!$R$26</f>
        <v>873.36400000000003</v>
      </c>
      <c r="E10" s="202">
        <f>'Section 13 data'!$S$26</f>
        <v>19.690000000000001</v>
      </c>
      <c r="F10" s="636">
        <f t="shared" si="0"/>
        <v>984.07500000000005</v>
      </c>
    </row>
    <row r="11" spans="2:6" ht="15" customHeight="1" x14ac:dyDescent="0.2">
      <c r="B11" s="78" t="s">
        <v>343</v>
      </c>
      <c r="C11" s="634">
        <f>'Section 13 data'!$Q$27</f>
        <v>221.715</v>
      </c>
      <c r="D11" s="635">
        <f>'Section 13 data'!$R$27</f>
        <v>671.93799999999999</v>
      </c>
      <c r="E11" s="202">
        <f>'Section 13 data'!$S$27</f>
        <v>28.28</v>
      </c>
      <c r="F11" s="636">
        <f t="shared" si="0"/>
        <v>893.65300000000002</v>
      </c>
    </row>
    <row r="12" spans="2:6" ht="15" customHeight="1" x14ac:dyDescent="0.2">
      <c r="B12" s="78" t="s">
        <v>344</v>
      </c>
      <c r="C12" s="634">
        <f>'Section 13 data'!$Q$28</f>
        <v>3455.442</v>
      </c>
      <c r="D12" s="635">
        <f>'Section 13 data'!$R$28</f>
        <v>1171.8699999999999</v>
      </c>
      <c r="E12" s="202">
        <f>'Section 13 data'!$S$28</f>
        <v>23.21</v>
      </c>
      <c r="F12" s="636">
        <f t="shared" si="0"/>
        <v>4627.3119999999999</v>
      </c>
    </row>
    <row r="13" spans="2:6" ht="15" customHeight="1" x14ac:dyDescent="0.2">
      <c r="B13" s="78" t="s">
        <v>345</v>
      </c>
      <c r="C13" s="634">
        <f>'Section 13 data'!$Q$29</f>
        <v>173.215</v>
      </c>
      <c r="D13" s="635">
        <f>'Section 13 data'!$R$29</f>
        <v>833.18499999999995</v>
      </c>
      <c r="E13" s="202">
        <f>'Section 13 data'!$S$29</f>
        <v>23.86</v>
      </c>
      <c r="F13" s="636">
        <f t="shared" si="0"/>
        <v>1006.4</v>
      </c>
    </row>
    <row r="14" spans="2:6" ht="15" customHeight="1" x14ac:dyDescent="0.2">
      <c r="B14" s="78" t="s">
        <v>346</v>
      </c>
      <c r="C14" s="634">
        <f>'Section 13 data'!$Q$30</f>
        <v>71.695999999999998</v>
      </c>
      <c r="D14" s="635">
        <f>'Section 13 data'!$R$30</f>
        <v>1047.797</v>
      </c>
      <c r="E14" s="202">
        <f>'Section 13 data'!$S$30</f>
        <v>11.91</v>
      </c>
      <c r="F14" s="636">
        <f t="shared" si="0"/>
        <v>1119.4929999999999</v>
      </c>
    </row>
    <row r="15" spans="2:6" ht="15" customHeight="1" x14ac:dyDescent="0.2">
      <c r="B15" s="78" t="s">
        <v>347</v>
      </c>
      <c r="C15" s="634">
        <f>'Section 13 data'!$Q$31</f>
        <v>9.5389999999999997</v>
      </c>
      <c r="D15" s="635">
        <f>'Section 13 data'!$R$31</f>
        <v>510.12099999999998</v>
      </c>
      <c r="E15" s="202">
        <f>'Section 13 data'!$S$31</f>
        <v>14.73</v>
      </c>
      <c r="F15" s="636">
        <f t="shared" si="0"/>
        <v>519.66</v>
      </c>
    </row>
    <row r="16" spans="2:6" ht="15" customHeight="1" x14ac:dyDescent="0.2">
      <c r="B16" s="78" t="s">
        <v>270</v>
      </c>
      <c r="C16" s="634">
        <f>'Section 13 data'!$Q$32</f>
        <v>0.95399999999999996</v>
      </c>
      <c r="D16" s="635">
        <f>'Section 13 data'!$R$32</f>
        <v>105.32899999999999</v>
      </c>
      <c r="E16" s="202">
        <f>'Section 13 data'!$S$32</f>
        <v>30.16</v>
      </c>
      <c r="F16" s="636">
        <f t="shared" si="0"/>
        <v>106.28299999999999</v>
      </c>
    </row>
    <row r="17" spans="2:6" ht="15" customHeight="1" x14ac:dyDescent="0.2">
      <c r="B17" s="72" t="s">
        <v>80</v>
      </c>
      <c r="C17" s="87">
        <f>'Section 13 data'!$Q$8</f>
        <v>4901.0240000000003</v>
      </c>
      <c r="D17" s="87">
        <f>'Section 13 data'!$R$8</f>
        <v>6730.5429999999997</v>
      </c>
      <c r="E17" s="318">
        <f>'Section 13 data'!$S$8</f>
        <v>8.59</v>
      </c>
      <c r="F17" s="87">
        <f t="shared" si="0"/>
        <v>11631.566999999999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263</v>
      </c>
      <c r="C3" t="s">
        <v>408</v>
      </c>
    </row>
    <row r="5" spans="2:12" ht="15" customHeight="1" x14ac:dyDescent="0.2">
      <c r="B5" s="843" t="s">
        <v>376</v>
      </c>
      <c r="C5" s="911" t="s">
        <v>385</v>
      </c>
      <c r="D5" s="911"/>
      <c r="E5" s="911"/>
      <c r="F5" s="903"/>
      <c r="H5" s="843" t="s">
        <v>376</v>
      </c>
      <c r="I5" s="791" t="s">
        <v>274</v>
      </c>
      <c r="J5" s="862"/>
      <c r="K5" s="862"/>
      <c r="L5" s="790"/>
    </row>
    <row r="6" spans="2:12" ht="45" customHeight="1" x14ac:dyDescent="0.2">
      <c r="B6" s="923"/>
      <c r="C6" s="13" t="s">
        <v>78</v>
      </c>
      <c r="D6" s="924" t="s">
        <v>79</v>
      </c>
      <c r="E6" s="924"/>
      <c r="F6" s="30" t="s">
        <v>275</v>
      </c>
      <c r="H6" s="923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3"/>
      <c r="C7" s="31" t="s">
        <v>81</v>
      </c>
      <c r="D7" s="31" t="s">
        <v>81</v>
      </c>
      <c r="E7" s="12" t="s">
        <v>82</v>
      </c>
      <c r="F7" s="32" t="s">
        <v>81</v>
      </c>
      <c r="H7" s="923"/>
      <c r="I7" s="303" t="s">
        <v>81</v>
      </c>
      <c r="J7" s="36" t="s">
        <v>81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Solent and South Downs</v>
      </c>
      <c r="C9" s="57">
        <f>'Section 13 data'!$C$8</f>
        <v>5.36287</v>
      </c>
      <c r="D9" s="57">
        <f>'Section 13 data'!$D$8</f>
        <v>14.03899</v>
      </c>
      <c r="E9" s="58">
        <f>'Section 13 data'!$E$8</f>
        <v>6.43</v>
      </c>
      <c r="F9" s="76">
        <f>SUM(C9,D9)</f>
        <v>19.401859999999999</v>
      </c>
      <c r="G9" s="25"/>
      <c r="H9" s="28" t="str">
        <f>Index!$B$4</f>
        <v>Solent and South Downs</v>
      </c>
      <c r="I9" s="59">
        <f>'Section 13 data'!$G$7</f>
        <v>93.393150000000006</v>
      </c>
      <c r="J9" s="60">
        <f>'Section 13 data'!$G$5</f>
        <v>114.28462999999999</v>
      </c>
      <c r="K9" s="43">
        <f>IF(I9=0,0,100*F9/I9)</f>
        <v>20.774392982782995</v>
      </c>
      <c r="L9" s="61">
        <f>IF(J9=0,0,100*F9/J9)</f>
        <v>16.976788567281531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409</v>
      </c>
    </row>
    <row r="5" spans="2:12" ht="15" customHeight="1" x14ac:dyDescent="0.2">
      <c r="B5" s="843" t="s">
        <v>376</v>
      </c>
      <c r="C5" s="911" t="s">
        <v>388</v>
      </c>
      <c r="D5" s="911"/>
      <c r="E5" s="911"/>
      <c r="F5" s="903"/>
      <c r="G5" s="25"/>
      <c r="H5" s="843" t="s">
        <v>376</v>
      </c>
      <c r="I5" s="791" t="s">
        <v>282</v>
      </c>
      <c r="J5" s="862"/>
      <c r="K5" s="862"/>
      <c r="L5" s="790"/>
    </row>
    <row r="6" spans="2:12" ht="45" customHeight="1" x14ac:dyDescent="0.2">
      <c r="B6" s="925"/>
      <c r="C6" s="13" t="s">
        <v>78</v>
      </c>
      <c r="D6" s="924" t="s">
        <v>79</v>
      </c>
      <c r="E6" s="924"/>
      <c r="F6" s="30" t="s">
        <v>275</v>
      </c>
      <c r="G6" s="25"/>
      <c r="H6" s="925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5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5"/>
      <c r="I7" s="303" t="s">
        <v>325</v>
      </c>
      <c r="J7" s="36" t="s">
        <v>325</v>
      </c>
      <c r="K7" s="304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Solent and South Downs</v>
      </c>
      <c r="C9" s="67">
        <f>'Section 13 data'!$J$8</f>
        <v>1663.5640000000001</v>
      </c>
      <c r="D9" s="67">
        <f>'Section 13 data'!$K$8</f>
        <v>6146.5060000000003</v>
      </c>
      <c r="E9" s="58">
        <f>'Section 13 data'!$L$8</f>
        <v>8.7200000000000006</v>
      </c>
      <c r="F9" s="77">
        <f>SUM(C9,D9)</f>
        <v>7810.0700000000006</v>
      </c>
      <c r="G9" s="25"/>
      <c r="H9" s="28" t="str">
        <f>Index!$B$4</f>
        <v>Solent and South Downs</v>
      </c>
      <c r="I9" s="68">
        <f>'Section 13 data'!$N$7</f>
        <v>21854.725999999999</v>
      </c>
      <c r="J9" s="43">
        <f>'Section 13 data'!$N$5</f>
        <v>28762.093000000001</v>
      </c>
      <c r="K9" s="43">
        <f>IF(I9=0,0,100*F9/I9)</f>
        <v>35.736297952214095</v>
      </c>
      <c r="L9" s="61">
        <f>IF(J9=0,0,100*F9/J9)</f>
        <v>27.154039172323102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330</v>
      </c>
      <c r="C3" t="s">
        <v>410</v>
      </c>
    </row>
    <row r="5" spans="2:12" ht="15" customHeight="1" x14ac:dyDescent="0.2">
      <c r="B5" s="843" t="s">
        <v>380</v>
      </c>
      <c r="C5" s="911" t="s">
        <v>389</v>
      </c>
      <c r="D5" s="911"/>
      <c r="E5" s="911"/>
      <c r="F5" s="903"/>
      <c r="G5" s="25"/>
      <c r="H5" s="843" t="s">
        <v>380</v>
      </c>
      <c r="I5" s="791" t="s">
        <v>284</v>
      </c>
      <c r="J5" s="862"/>
      <c r="K5" s="862"/>
      <c r="L5" s="790"/>
    </row>
    <row r="6" spans="2:12" ht="45" customHeight="1" x14ac:dyDescent="0.2">
      <c r="B6" s="925"/>
      <c r="C6" s="13" t="s">
        <v>78</v>
      </c>
      <c r="D6" s="924" t="s">
        <v>79</v>
      </c>
      <c r="E6" s="924"/>
      <c r="F6" s="30" t="s">
        <v>275</v>
      </c>
      <c r="G6" s="25"/>
      <c r="H6" s="925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45" customHeight="1" x14ac:dyDescent="0.2">
      <c r="B7" s="925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5"/>
      <c r="I7" s="303" t="s">
        <v>271</v>
      </c>
      <c r="J7" s="36" t="s">
        <v>271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Solent and South Downs</v>
      </c>
      <c r="C9" s="67">
        <f>'Section 13 data'!$Q$8</f>
        <v>4901.0240000000003</v>
      </c>
      <c r="D9" s="67">
        <f>'Section 13 data'!$R$8</f>
        <v>6730.5429999999997</v>
      </c>
      <c r="E9" s="58">
        <f>'Section 13 data'!$S$8</f>
        <v>8.59</v>
      </c>
      <c r="F9" s="77">
        <f>SUM(C9,D9)</f>
        <v>11631.566999999999</v>
      </c>
      <c r="G9" s="25"/>
      <c r="H9" s="28" t="str">
        <f>Index!$B$4</f>
        <v>Solent and South Downs</v>
      </c>
      <c r="I9" s="68">
        <f>'Section 13 data'!$U$7</f>
        <v>108875.016</v>
      </c>
      <c r="J9" s="43">
        <f>'Section 13 data'!$U$5</f>
        <v>127563.79300000001</v>
      </c>
      <c r="K9" s="43">
        <f>IF(I9=0,0,100*F9/I9)</f>
        <v>10.683412436880834</v>
      </c>
      <c r="L9" s="61">
        <f>IF(J9=0,0,100*F9/J9)</f>
        <v>9.1182354541621375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684</v>
      </c>
    </row>
    <row r="3" spans="1:2" ht="18" x14ac:dyDescent="0.25">
      <c r="B3" s="319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412</v>
      </c>
    </row>
    <row r="5" spans="2:6" ht="15" customHeight="1" x14ac:dyDescent="0.2">
      <c r="B5" s="917" t="s">
        <v>267</v>
      </c>
      <c r="C5" s="88" t="s">
        <v>78</v>
      </c>
      <c r="D5" s="919" t="s">
        <v>79</v>
      </c>
      <c r="E5" s="919"/>
      <c r="F5" s="89" t="s">
        <v>80</v>
      </c>
    </row>
    <row r="6" spans="2:6" ht="30" customHeight="1" x14ac:dyDescent="0.2">
      <c r="B6" s="918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Solent and South Downs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14 data'!$C$13</f>
        <v>5.2900000000000004E-3</v>
      </c>
      <c r="D8" s="650">
        <f>'Section 14 data'!$D$13</f>
        <v>0.15365999999999999</v>
      </c>
      <c r="E8" s="202">
        <f>'Section 14 data'!$E$13</f>
        <v>32.630000000000003</v>
      </c>
      <c r="F8" s="651">
        <f>SUM(C8,D8)</f>
        <v>0.15894999999999998</v>
      </c>
    </row>
    <row r="9" spans="2:6" ht="15" customHeight="1" x14ac:dyDescent="0.2">
      <c r="B9" s="100" t="s">
        <v>335</v>
      </c>
      <c r="C9" s="649">
        <f>'Section 14 data'!$C$14</f>
        <v>4.9699999999999996E-3</v>
      </c>
      <c r="D9" s="650">
        <f>'Section 14 data'!$D$14</f>
        <v>0.34341000000000005</v>
      </c>
      <c r="E9" s="202">
        <f>'Section 14 data'!$E$14</f>
        <v>48.69</v>
      </c>
      <c r="F9" s="651">
        <f t="shared" ref="F9:F15" si="0">SUM(C9,D9)</f>
        <v>0.34838000000000002</v>
      </c>
    </row>
    <row r="10" spans="2:6" ht="15" customHeight="1" x14ac:dyDescent="0.2">
      <c r="B10" s="99" t="s">
        <v>336</v>
      </c>
      <c r="C10" s="649">
        <f>'Section 14 data'!$C$15</f>
        <v>1.2500000000000001E-2</v>
      </c>
      <c r="D10" s="650">
        <f>'Section 14 data'!$D$15</f>
        <v>1.1277600000000001</v>
      </c>
      <c r="E10" s="202">
        <f>'Section 14 data'!$E$15</f>
        <v>30.436276067719902</v>
      </c>
      <c r="F10" s="651">
        <f t="shared" si="0"/>
        <v>1.1402600000000001</v>
      </c>
    </row>
    <row r="11" spans="2:6" ht="15" customHeight="1" x14ac:dyDescent="0.2">
      <c r="B11" s="99" t="s">
        <v>337</v>
      </c>
      <c r="C11" s="649">
        <f>'Section 14 data'!$C$16</f>
        <v>1.3980000000000001E-2</v>
      </c>
      <c r="D11" s="650">
        <f>'Section 14 data'!$D$16</f>
        <v>0.40654999999999997</v>
      </c>
      <c r="E11" s="202">
        <f>'Section 14 data'!$E$16</f>
        <v>31.415167931124842</v>
      </c>
      <c r="F11" s="651">
        <f t="shared" si="0"/>
        <v>0.42052999999999996</v>
      </c>
    </row>
    <row r="12" spans="2:6" ht="15" customHeight="1" x14ac:dyDescent="0.2">
      <c r="B12" s="99" t="s">
        <v>338</v>
      </c>
      <c r="C12" s="649">
        <f>'Section 14 data'!$C$17</f>
        <v>1.4999999999999999E-2</v>
      </c>
      <c r="D12" s="650">
        <f>'Section 14 data'!$D$17</f>
        <v>0.52883999999999998</v>
      </c>
      <c r="E12" s="202">
        <f>'Section 14 data'!$E$17</f>
        <v>30.47</v>
      </c>
      <c r="F12" s="651">
        <f t="shared" si="0"/>
        <v>0.54383999999999999</v>
      </c>
    </row>
    <row r="13" spans="2:6" ht="15" customHeight="1" x14ac:dyDescent="0.2">
      <c r="B13" s="99" t="s">
        <v>339</v>
      </c>
      <c r="C13" s="649">
        <f>'Section 14 data'!$C$18</f>
        <v>4.7920000000000004E-2</v>
      </c>
      <c r="D13" s="650">
        <f>'Section 14 data'!$D$18</f>
        <v>0.64907000000000004</v>
      </c>
      <c r="E13" s="202">
        <f>'Section 14 data'!$E$18</f>
        <v>41.51</v>
      </c>
      <c r="F13" s="651">
        <f t="shared" si="0"/>
        <v>0.69699</v>
      </c>
    </row>
    <row r="14" spans="2:6" ht="15" customHeight="1" x14ac:dyDescent="0.2">
      <c r="B14" s="99" t="s">
        <v>268</v>
      </c>
      <c r="C14" s="649">
        <f>'Section 14 data'!$C$19</f>
        <v>4.054E-2</v>
      </c>
      <c r="D14" s="650">
        <f>'Section 14 data'!$D$19</f>
        <v>0.54340999999999995</v>
      </c>
      <c r="E14" s="202">
        <f>'Section 14 data'!$E$19</f>
        <v>48.553163249275208</v>
      </c>
      <c r="F14" s="651">
        <f t="shared" si="0"/>
        <v>0.58394999999999997</v>
      </c>
    </row>
    <row r="15" spans="2:6" ht="15" customHeight="1" x14ac:dyDescent="0.2">
      <c r="B15" s="101" t="s">
        <v>80</v>
      </c>
      <c r="C15" s="102">
        <f>'Section 14 data'!$C$8</f>
        <v>0.14022000000000001</v>
      </c>
      <c r="D15" s="102">
        <f>'Section 14 data'!$D$8</f>
        <v>3.75271</v>
      </c>
      <c r="E15" s="318">
        <f>'Section 14 data'!$E$8</f>
        <v>16.52</v>
      </c>
      <c r="F15" s="102">
        <f t="shared" si="0"/>
        <v>3.8929299999999998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Solent and South Downs</cp:keywords>
  <cp:lastModifiedBy>Halsall, Lesley</cp:lastModifiedBy>
  <cp:lastPrinted>2016-12-14T11:08:15Z</cp:lastPrinted>
  <dcterms:created xsi:type="dcterms:W3CDTF">2016-08-30T06:54:22Z</dcterms:created>
  <dcterms:modified xsi:type="dcterms:W3CDTF">2017-07-13T15:38:07Z</dcterms:modified>
</cp:coreProperties>
</file>