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59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0" i="456" l="1"/>
  <c r="C9" i="456"/>
  <c r="C8" i="456"/>
  <c r="C7" i="456"/>
  <c r="C6" i="456"/>
  <c r="C5" i="456"/>
  <c r="C4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E17" i="48" l="1"/>
  <c r="D17" i="48"/>
  <c r="C17" i="48"/>
  <c r="C12" i="114"/>
  <c r="E81" i="1"/>
  <c r="E72" i="1"/>
  <c r="E62" i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/>
  <c r="C72" i="1"/>
  <c r="C62" i="1"/>
  <c r="H97" i="202" l="1"/>
  <c r="H96" i="202"/>
  <c r="B3" i="198" l="1"/>
  <c r="B5" i="26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G87" i="38" s="1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H86" i="38" s="1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D54" i="38" s="1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C47" i="38" s="1"/>
  <c r="F17" i="38"/>
  <c r="F32" i="38" s="1"/>
  <c r="C17" i="38"/>
  <c r="AG16" i="38"/>
  <c r="C106" i="38" s="1"/>
  <c r="AD16" i="38"/>
  <c r="F91" i="38" s="1"/>
  <c r="AA16" i="38"/>
  <c r="C91" i="38" s="1"/>
  <c r="X16" i="38"/>
  <c r="U16" i="38"/>
  <c r="C76" i="38" s="1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AD15" i="38"/>
  <c r="F90" i="38" s="1"/>
  <c r="AA15" i="38"/>
  <c r="X15" i="38"/>
  <c r="F75" i="38" s="1"/>
  <c r="U15" i="38"/>
  <c r="C75" i="38" s="1"/>
  <c r="R15" i="38"/>
  <c r="F60" i="38" s="1"/>
  <c r="O15" i="38"/>
  <c r="L15" i="38"/>
  <c r="F45" i="38" s="1"/>
  <c r="I15" i="38"/>
  <c r="F15" i="38"/>
  <c r="F30" i="38" s="1"/>
  <c r="C15" i="38"/>
  <c r="C30" i="38" s="1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C14" i="38"/>
  <c r="C29" i="38" s="1"/>
  <c r="AG13" i="38"/>
  <c r="C103" i="38" s="1"/>
  <c r="AD13" i="38"/>
  <c r="F88" i="38" s="1"/>
  <c r="AA13" i="38"/>
  <c r="C88" i="38" s="1"/>
  <c r="X13" i="38"/>
  <c r="F73" i="38" s="1"/>
  <c r="U13" i="38"/>
  <c r="C73" i="38" s="1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U12" i="38"/>
  <c r="C72" i="38" s="1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F86" i="38" s="1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C26" i="38" s="1"/>
  <c r="AG10" i="38"/>
  <c r="C100" i="38" s="1"/>
  <c r="AD10" i="38"/>
  <c r="F85" i="38" s="1"/>
  <c r="AA10" i="38"/>
  <c r="C85" i="38" s="1"/>
  <c r="X10" i="38"/>
  <c r="F70" i="38" s="1"/>
  <c r="U10" i="38"/>
  <c r="C70" i="38" s="1"/>
  <c r="R10" i="38"/>
  <c r="F55" i="38" s="1"/>
  <c r="O10" i="38"/>
  <c r="C55" i="38" s="1"/>
  <c r="L10" i="38"/>
  <c r="F40" i="38" s="1"/>
  <c r="I10" i="38"/>
  <c r="C40" i="38" s="1"/>
  <c r="F10" i="38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C39" i="38" s="1"/>
  <c r="F9" i="38"/>
  <c r="F24" i="38" s="1"/>
  <c r="C9" i="38"/>
  <c r="G77" i="38"/>
  <c r="C77" i="38"/>
  <c r="H47" i="38"/>
  <c r="E106" i="38"/>
  <c r="G91" i="38"/>
  <c r="G61" i="38"/>
  <c r="H46" i="38"/>
  <c r="E105" i="38"/>
  <c r="D90" i="38"/>
  <c r="E45" i="38"/>
  <c r="D30" i="38"/>
  <c r="F74" i="38"/>
  <c r="H59" i="38"/>
  <c r="G44" i="38"/>
  <c r="H73" i="38"/>
  <c r="E72" i="38"/>
  <c r="F57" i="38"/>
  <c r="G27" i="38"/>
  <c r="F71" i="38"/>
  <c r="D56" i="38"/>
  <c r="C56" i="38"/>
  <c r="D85" i="38"/>
  <c r="H55" i="38"/>
  <c r="H25" i="38"/>
  <c r="C107" i="38"/>
  <c r="E92" i="38"/>
  <c r="E62" i="38"/>
  <c r="E76" i="38"/>
  <c r="E46" i="38"/>
  <c r="G31" i="38"/>
  <c r="G57" i="38"/>
  <c r="D86" i="38"/>
  <c r="G71" i="38"/>
  <c r="E54" i="38"/>
  <c r="E107" i="38"/>
  <c r="D105" i="38"/>
  <c r="C105" i="38"/>
  <c r="E104" i="38"/>
  <c r="E103" i="38"/>
  <c r="C101" i="38"/>
  <c r="E100" i="38"/>
  <c r="E99" i="38"/>
  <c r="F92" i="38"/>
  <c r="H91" i="38"/>
  <c r="E91" i="38"/>
  <c r="E90" i="38"/>
  <c r="C90" i="38"/>
  <c r="G89" i="38"/>
  <c r="F89" i="38"/>
  <c r="E89" i="38"/>
  <c r="H88" i="38"/>
  <c r="E87" i="38"/>
  <c r="C86" i="38"/>
  <c r="G84" i="38"/>
  <c r="H77" i="38"/>
  <c r="H76" i="38"/>
  <c r="G76" i="38"/>
  <c r="F76" i="38"/>
  <c r="H75" i="38"/>
  <c r="D75" i="38"/>
  <c r="H74" i="38"/>
  <c r="G74" i="38"/>
  <c r="E74" i="38"/>
  <c r="G72" i="38"/>
  <c r="F72" i="38"/>
  <c r="D71" i="38"/>
  <c r="C62" i="38"/>
  <c r="H61" i="38"/>
  <c r="E60" i="38"/>
  <c r="C60" i="38"/>
  <c r="G59" i="38"/>
  <c r="F59" i="38"/>
  <c r="E59" i="38"/>
  <c r="C58" i="38"/>
  <c r="E57" i="38"/>
  <c r="G55" i="38"/>
  <c r="C54" i="38"/>
  <c r="E47" i="38"/>
  <c r="G46" i="38"/>
  <c r="F46" i="38"/>
  <c r="H45" i="38"/>
  <c r="D45" i="38"/>
  <c r="C45" i="38"/>
  <c r="H43" i="38"/>
  <c r="F43" i="38"/>
  <c r="E43" i="38"/>
  <c r="H42" i="38"/>
  <c r="G42" i="38"/>
  <c r="F42" i="38"/>
  <c r="H41" i="38"/>
  <c r="C41" i="38"/>
  <c r="E40" i="38"/>
  <c r="G32" i="38"/>
  <c r="E32" i="38"/>
  <c r="D32" i="38"/>
  <c r="C32" i="38"/>
  <c r="E31" i="38"/>
  <c r="E30" i="38"/>
  <c r="H29" i="38"/>
  <c r="G29" i="38"/>
  <c r="F29" i="38"/>
  <c r="C28" i="38"/>
  <c r="G26" i="38"/>
  <c r="G25" i="38"/>
  <c r="F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16" i="194" s="1"/>
  <c r="D7" i="194"/>
  <c r="C7" i="194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E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C3" i="45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F11" i="206" l="1"/>
  <c r="K9" i="104"/>
  <c r="F17" i="208"/>
  <c r="F17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<sst xmlns="http://schemas.openxmlformats.org/spreadsheetml/2006/main" count="6952" uniqueCount="779">
  <si>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</si>
  <si>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</si>
  <si>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</si>
  <si>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</si>
  <si>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</si>
  <si>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</si>
  <si>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</si>
  <si>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</si>
  <si>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</si>
  <si>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</si>
  <si>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</si>
  <si>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</si>
  <si>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</si>
  <si>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</si>
  <si>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</si>
  <si>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</si>
  <si>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</si>
  <si>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</si>
  <si>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</si>
  <si>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</si>
  <si>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</si>
  <si>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</si>
  <si>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</si>
  <si>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</si>
  <si>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</si>
  <si>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</si>
  <si>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</si>
  <si>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</si>
  <si>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</si>
  <si>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</si>
  <si>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</si>
  <si>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</si>
  <si>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</si>
  <si>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</si>
  <si>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</si>
  <si>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</si>
  <si>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</si>
  <si>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</si>
  <si>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</si>
  <si>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</si>
  <si>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</si>
  <si>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</si>
  <si>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</si>
  <si>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</si>
  <si>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</si>
  <si>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</si>
  <si>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</si>
  <si>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</si>
  <si>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</si>
  <si>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</si>
  <si>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</si>
  <si>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</si>
  <si>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</si>
  <si>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</si>
  <si>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</si>
  <si>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</si>
  <si>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</si>
  <si>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</si>
  <si>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</si>
  <si>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</si>
  <si>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</si>
  <si>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</si>
  <si>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</si>
  <si>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</si>
  <si>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</si>
  <si>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</si>
  <si>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</si>
  <si>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</si>
  <si>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</si>
  <si>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</si>
  <si>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</si>
  <si>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</si>
  <si>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</si>
  <si>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</si>
  <si>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</si>
  <si>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</si>
  <si>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</si>
  <si>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</si>
  <si>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</si>
  <si>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</si>
  <si>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</si>
  <si>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</si>
  <si>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</si>
  <si>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</si>
  <si>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</si>
  <si>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</si>
  <si>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</si>
  <si>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</si>
  <si>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</si>
  <si>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</si>
  <si>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</si>
  <si>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</si>
  <si>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</si>
  <si>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</si>
  <si>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</si>
  <si>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</si>
  <si>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</si>
  <si>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</si>
  <si>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</si>
  <si>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</si>
  <si>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</si>
  <si>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</si>
  <si>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</si>
  <si>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</si>
  <si>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</si>
  <si>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</si>
  <si>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</si>
  <si>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</si>
  <si>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</si>
  <si>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</si>
  <si>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</si>
  <si>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</si>
  <si>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</si>
  <si>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</si>
  <si>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</si>
  <si>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</si>
  <si>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</si>
  <si>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</si>
  <si>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</si>
  <si>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</si>
  <si>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</si>
  <si>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</si>
  <si>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</si>
  <si>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</si>
  <si>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</si>
  <si>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</si>
  <si>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</si>
  <si>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</si>
  <si>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</si>
  <si>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</si>
  <si>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</si>
  <si>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</si>
  <si>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</si>
  <si>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</si>
  <si>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</si>
  <si>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</si>
  <si>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</si>
  <si>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</si>
  <si>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</si>
  <si>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</si>
  <si>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</si>
  <si>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</si>
  <si>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</si>
  <si>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</si>
  <si>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</si>
  <si>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</si>
  <si>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</si>
  <si>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</si>
  <si>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</si>
  <si>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</si>
  <si>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</si>
  <si>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</si>
  <si>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</si>
  <si>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</si>
  <si>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</si>
  <si>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</si>
  <si>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</si>
  <si>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</si>
  <si>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</si>
  <si>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</si>
  <si>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</si>
  <si>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</si>
  <si>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</si>
  <si>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</si>
  <si>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</si>
  <si>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</si>
  <si>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</si>
  <si>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</si>
  <si>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</si>
  <si>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</si>
  <si>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</si>
  <si>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</si>
  <si>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</si>
  <si>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</si>
  <si>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</si>
  <si>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</si>
  <si>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</si>
  <si>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</si>
  <si>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</si>
  <si>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</si>
  <si>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</si>
  <si>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</si>
  <si>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</si>
  <si>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</si>
  <si>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</si>
  <si>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</si>
  <si>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</si>
  <si>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</si>
  <si>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</si>
  <si>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</si>
  <si>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</si>
  <si>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</si>
  <si>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</si>
  <si>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</si>
  <si>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</si>
  <si>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</si>
  <si>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</si>
  <si>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</si>
  <si>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</si>
  <si>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</si>
  <si>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</si>
  <si>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</si>
  <si>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</si>
  <si>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</si>
  <si>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</si>
  <si>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</si>
  <si>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</si>
  <si>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</si>
  <si>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</si>
  <si>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</si>
  <si>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</si>
  <si>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</si>
  <si>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</si>
  <si>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</si>
  <si>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</si>
  <si>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</si>
  <si>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</si>
  <si>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</si>
  <si>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</si>
  <si>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</si>
  <si>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</si>
  <si>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</si>
  <si>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</si>
  <si>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</si>
  <si>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</si>
  <si>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</si>
  <si>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</si>
  <si>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</si>
  <si>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</si>
  <si>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</si>
  <si>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</si>
  <si>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</si>
  <si>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</si>
  <si>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</si>
  <si>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</si>
  <si>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</si>
  <si>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</si>
  <si>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</si>
  <si>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</si>
  <si>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</si>
  <si>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</si>
  <si>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</si>
  <si>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</si>
  <si>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</si>
  <si>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</si>
  <si>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</si>
  <si>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</si>
  <si>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</si>
  <si>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</si>
  <si>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</si>
  <si>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</si>
  <si>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</si>
  <si>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</si>
  <si>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</si>
  <si>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</si>
  <si>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</si>
  <si>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</si>
  <si>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</si>
  <si>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</si>
  <si>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</si>
  <si>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</si>
  <si>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</si>
  <si>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</si>
  <si>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</si>
  <si>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</si>
  <si>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</si>
  <si>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</si>
  <si>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</si>
  <si>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</si>
  <si>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</si>
  <si>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</si>
  <si>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</si>
  <si>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</si>
  <si>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</si>
  <si>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</si>
  <si>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</si>
  <si>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</si>
  <si>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</si>
  <si>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</si>
  <si>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</si>
  <si>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</si>
  <si>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</si>
  <si>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</si>
  <si>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</si>
  <si>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</si>
  <si>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</si>
  <si>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</si>
  <si>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</si>
  <si>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</si>
  <si>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</si>
  <si>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</si>
  <si>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</si>
  <si>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</si>
  <si>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</si>
  <si>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</si>
  <si>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</si>
  <si>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</si>
  <si>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</si>
  <si>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</si>
  <si>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</si>
  <si>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</si>
  <si>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</si>
  <si>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</si>
  <si>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</si>
  <si>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</si>
  <si>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</si>
  <si>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</si>
  <si>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</si>
  <si>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</si>
  <si>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</si>
  <si>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</si>
  <si>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</si>
  <si>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</si>
  <si>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</si>
  <si>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</si>
  <si>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</si>
  <si>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</si>
  <si>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</si>
  <si>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</si>
  <si>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</si>
  <si>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</si>
  <si>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</si>
  <si>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</si>
  <si>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</si>
  <si>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</si>
  <si>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</si>
  <si>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</si>
  <si>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</si>
  <si>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</si>
  <si>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</si>
  <si>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</si>
  <si>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</si>
  <si>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</si>
  <si>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</si>
  <si>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</si>
  <si>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</si>
  <si>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</si>
  <si>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</si>
  <si>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</si>
  <si>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</si>
  <si>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</si>
  <si>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</si>
  <si>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</si>
  <si>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</si>
  <si>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</si>
  <si>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</si>
  <si>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</si>
  <si>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</si>
  <si>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</si>
  <si>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</si>
  <si>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</si>
  <si>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</si>
  <si>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</si>
  <si>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</si>
  <si>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</si>
  <si>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</si>
  <si>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</si>
  <si>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</si>
  <si>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</si>
  <si>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</si>
  <si>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</si>
  <si>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</si>
  <si>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</si>
  <si>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</si>
  <si>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</si>
  <si>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</si>
  <si>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</si>
  <si>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</si>
  <si>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</si>
  <si>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</si>
  <si>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</si>
  <si>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</si>
  <si>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</si>
  <si>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</si>
  <si>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</si>
  <si>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</si>
  <si>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</si>
  <si>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</si>
  <si>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</si>
  <si>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</si>
  <si>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</si>
  <si>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</si>
  <si>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</si>
  <si>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</si>
  <si>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</si>
  <si>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</si>
  <si>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</si>
  <si>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</si>
  <si>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</si>
  <si>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</si>
  <si>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</si>
  <si>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</si>
  <si>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</si>
  <si>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</si>
  <si>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</si>
  <si>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</si>
  <si>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</si>
  <si>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</si>
  <si>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</si>
  <si>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</si>
  <si>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</si>
  <si>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</si>
  <si>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</si>
  <si>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</si>
  <si>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</si>
  <si>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</si>
  <si>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</si>
  <si>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</si>
  <si>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</si>
  <si>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</si>
  <si>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</si>
  <si>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</si>
  <si>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</si>
  <si>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</si>
  <si>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</si>
  <si>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</si>
  <si>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</si>
  <si>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</si>
  <si>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</si>
  <si>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</si>
  <si>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</si>
  <si>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</si>
  <si>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</si>
  <si>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</si>
  <si>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</si>
  <si>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</si>
  <si>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</si>
  <si>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</si>
  <si>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</si>
  <si>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</si>
  <si>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</si>
  <si>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</si>
  <si>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</si>
  <si>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</si>
  <si>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</si>
  <si>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</si>
  <si>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</si>
  <si>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</si>
  <si>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</si>
  <si>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</si>
  <si>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</si>
  <si>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</si>
  <si>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</si>
  <si>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</si>
  <si>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</si>
  <si>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</si>
  <si>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</si>
  <si>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</si>
  <si>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</si>
  <si>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</si>
  <si>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</si>
  <si>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</si>
  <si>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</si>
  <si>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</si>
  <si>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</si>
  <si>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</si>
  <si>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</si>
  <si>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</si>
  <si>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</si>
  <si>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</si>
  <si>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</si>
  <si>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</si>
  <si>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</si>
  <si>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</si>
  <si>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</si>
  <si>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</si>
  <si>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</si>
  <si>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</si>
  <si>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</si>
  <si>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</si>
  <si>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</si>
  <si>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</si>
  <si>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</si>
  <si>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</si>
  <si>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</si>
  <si>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</si>
  <si>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</si>
  <si>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</si>
  <si>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</si>
  <si>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</si>
  <si>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</si>
  <si>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</si>
  <si>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</si>
  <si>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</si>
  <si>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</si>
  <si>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</si>
  <si>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</si>
  <si>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</si>
  <si>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</si>
  <si>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</si>
  <si>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</si>
  <si>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</si>
  <si>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</si>
  <si>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</si>
  <si>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</si>
  <si>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</si>
  <si>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</si>
  <si>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</si>
  <si>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</si>
  <si>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</si>
  <si>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</si>
  <si>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</si>
  <si>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</si>
  <si>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</si>
  <si>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</si>
  <si>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</si>
  <si>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</si>
  <si>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</si>
  <si>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</si>
  <si>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</si>
  <si>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</si>
  <si>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</si>
  <si>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</si>
  <si>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</si>
  <si>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</si>
  <si>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</si>
  <si>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</si>
  <si>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</si>
  <si>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</si>
  <si>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</si>
  <si>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</si>
  <si>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</si>
  <si>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</si>
  <si>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</si>
  <si>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</si>
  <si>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</si>
  <si>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</si>
  <si>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</si>
  <si>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</si>
  <si>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</si>
  <si>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</si>
  <si>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</si>
  <si>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</si>
  <si>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</si>
  <si>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</si>
  <si>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</si>
  <si>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</si>
  <si>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</si>
  <si>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</si>
  <si>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</si>
  <si>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</si>
  <si>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</si>
  <si>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</si>
  <si>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</si>
  <si>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</si>
  <si>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</si>
  <si>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</si>
  <si>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</si>
  <si>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</si>
  <si>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</si>
  <si>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</si>
  <si>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</si>
  <si>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</si>
  <si>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</si>
  <si>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</si>
  <si>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</si>
  <si>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</si>
  <si>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</si>
  <si>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</si>
  <si>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</si>
  <si>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</si>
  <si>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</si>
  <si>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</si>
  <si>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</si>
  <si>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</si>
  <si>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</si>
  <si>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</si>
  <si>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</si>
  <si>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</si>
  <si>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</si>
  <si>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</si>
  <si>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</si>
  <si>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</si>
  <si>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</si>
  <si>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</si>
  <si>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</si>
  <si>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</si>
  <si>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</si>
  <si>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</si>
  <si>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</si>
  <si>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</si>
  <si>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</si>
  <si>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</si>
  <si>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</si>
  <si>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</si>
  <si>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</si>
  <si>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</si>
  <si>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</si>
  <si>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</si>
  <si>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</si>
  <si>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</si>
  <si>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</si>
  <si>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</si>
  <si>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</si>
  <si>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</si>
  <si>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</si>
  <si>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</si>
  <si>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</si>
  <si>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</si>
  <si>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</si>
  <si>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</si>
  <si>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</si>
  <si>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</si>
  <si>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</si>
  <si>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</si>
  <si>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</si>
  <si>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</si>
  <si>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Biomass stocks in live standing trees</t>
  </si>
  <si>
    <t>Carbon stocks in live standing trees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</si>
  <si>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</si>
  <si>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</si>
  <si>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</si>
  <si>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</si>
  <si>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</si>
  <si>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</si>
  <si>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</si>
  <si>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</si>
  <si>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</si>
  <si>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</si>
  <si>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</si>
  <si>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</si>
  <si>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</si>
  <si>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</si>
  <si>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</si>
  <si>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</si>
  <si>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</si>
  <si>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</si>
  <si>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</si>
  <si>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</si>
  <si>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</si>
  <si>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</si>
  <si>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</si>
  <si>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</si>
  <si>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</si>
  <si>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</si>
  <si>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</si>
  <si>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</si>
  <si>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</si>
  <si>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</si>
  <si>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</si>
  <si>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</si>
  <si>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</si>
  <si>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</si>
  <si>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</si>
  <si>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</si>
  <si>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</si>
  <si>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</si>
  <si>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</si>
  <si>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</si>
  <si>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</si>
  <si>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</si>
  <si>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</si>
  <si>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</si>
  <si>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</si>
  <si>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</si>
  <si>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</si>
  <si>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</si>
  <si>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</si>
  <si>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</si>
  <si>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</si>
  <si>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</si>
  <si>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</si>
  <si>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</si>
  <si>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</si>
  <si>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</si>
  <si>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</si>
  <si>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</si>
  <si>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</si>
  <si>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</si>
  <si>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</si>
  <si>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</si>
  <si>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</si>
  <si>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</si>
  <si>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</si>
  <si>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</si>
  <si>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</si>
  <si>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</si>
  <si>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</si>
  <si>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</si>
  <si>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</si>
  <si>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</si>
  <si>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</si>
  <si>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</si>
  <si>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</si>
  <si>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</si>
  <si>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</si>
  <si>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</si>
  <si>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</si>
  <si>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</si>
  <si>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</si>
  <si>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</si>
  <si>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</si>
  <si>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</si>
  <si>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</si>
  <si>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</si>
  <si>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</si>
  <si>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</si>
  <si>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</si>
  <si>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</si>
  <si>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</si>
  <si>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</si>
  <si>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</si>
  <si>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</si>
  <si>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</si>
  <si>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</si>
  <si>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</si>
  <si>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</si>
  <si>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</si>
  <si>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</si>
  <si>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</si>
  <si>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</si>
  <si>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</si>
  <si>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</si>
  <si>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</si>
  <si>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</si>
  <si>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</si>
  <si>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</si>
  <si>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</si>
  <si>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</si>
  <si>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</si>
  <si>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</si>
  <si>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</si>
  <si>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</si>
  <si>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</si>
  <si>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</si>
  <si>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</si>
  <si>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</si>
  <si>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</si>
  <si>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</si>
  <si>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</si>
  <si>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</si>
  <si>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</si>
  <si>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</si>
  <si>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</si>
  <si>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</si>
  <si>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</si>
  <si>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</si>
  <si>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</si>
  <si>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</si>
  <si>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</si>
  <si>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</si>
  <si>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</si>
  <si>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</si>
  <si>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</si>
  <si>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</si>
  <si>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</si>
  <si>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</si>
  <si>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</si>
  <si>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sweet chestnut</t>
  </si>
  <si>
    <t>Tree health - larch</t>
  </si>
  <si>
    <t xml:space="preserve">Simplified comparison of mapped area estimates and stocked area estimates </t>
  </si>
  <si>
    <t>Biomass stocks in live woodland trees by principal tree species</t>
  </si>
  <si>
    <t>Carbon stocks in live woodland trees by principal tree species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</si>
  <si>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</si>
  <si>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</si>
  <si>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</si>
  <si>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</si>
  <si>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</si>
  <si>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</si>
  <si>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</si>
  <si>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Larch as a proportion of woodland</t>
  </si>
  <si>
    <t>Number of measureable trees</t>
  </si>
  <si>
    <t>B / M / B *</t>
  </si>
  <si>
    <t>Stocked area of all conifers and all species</t>
  </si>
  <si>
    <t>Standing volume of all conifers and all species</t>
  </si>
  <si>
    <t>Number of trees of all conifers and all species</t>
  </si>
  <si>
    <t>Evidence of management (PS sections with neither broadleaves nor conifers)</t>
  </si>
  <si>
    <t>Release date: March 2017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</si>
  <si>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</si>
  <si>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</si>
  <si>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</si>
  <si>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</si>
  <si>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age class</t>
  </si>
  <si>
    <t>Number of measureable trees by mean stand dbh class</t>
  </si>
  <si>
    <t>% woodland cover</t>
  </si>
  <si>
    <t>Ranking (woodland area)</t>
  </si>
  <si>
    <t>Woodland cover %</t>
  </si>
  <si>
    <t>Ranking (woodland cover %)</t>
  </si>
  <si>
    <t>mean yield class weighted by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</si>
</sst>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3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6" fillId="15" borderId="0" applyNumberFormat="0" applyBorder="0" applyAlignment="0" applyProtection="0"/>
    <xf numFmtId="0" fontId="27" fillId="18" borderId="40" applyNumberFormat="0" applyAlignment="0" applyProtection="0"/>
    <xf numFmtId="0" fontId="28" fillId="19" borderId="43" applyNumberFormat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17" borderId="40" applyNumberFormat="0" applyAlignment="0" applyProtection="0"/>
    <xf numFmtId="0" fontId="35" fillId="0" borderId="42" applyNumberFormat="0" applyFill="0" applyAlignment="0" applyProtection="0"/>
    <xf numFmtId="0" fontId="36" fillId="16" borderId="0" applyNumberFormat="0" applyBorder="0" applyAlignment="0" applyProtection="0"/>
    <xf numFmtId="0" fontId="8" fillId="0" borderId="0"/>
    <xf numFmtId="0" fontId="24" fillId="0" borderId="0"/>
    <xf numFmtId="0" fontId="24" fillId="20" borderId="44" applyNumberFormat="0" applyFont="0" applyAlignment="0" applyProtection="0"/>
    <xf numFmtId="0" fontId="37" fillId="18" borderId="41" applyNumberForma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1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2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2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2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3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0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0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0" fillId="0" borderId="0" xfId="51" applyFont="1" applyBorder="1"/>
    <xf numFmtId="0" fontId="40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3" fillId="0" borderId="0" xfId="0" applyFont="1"/>
    <xf numFmtId="17" fontId="42" fillId="46" borderId="23" xfId="0" applyNumberFormat="1" applyFont="1" applyFill="1" applyBorder="1" applyAlignment="1">
      <alignment horizontal="center" vertical="center"/>
    </xf>
    <xf numFmtId="0" fontId="42" fillId="46" borderId="23" xfId="0" applyFont="1" applyFill="1" applyBorder="1" applyAlignment="1">
      <alignment horizontal="center" vertical="center"/>
    </xf>
    <xf numFmtId="0" fontId="42" fillId="46" borderId="24" xfId="0" applyFont="1" applyFill="1" applyBorder="1" applyAlignment="1">
      <alignment horizontal="center" vertical="center"/>
    </xf>
    <xf numFmtId="3" fontId="44" fillId="12" borderId="23" xfId="0" applyNumberFormat="1" applyFont="1" applyFill="1" applyBorder="1" applyAlignment="1">
      <alignment horizontal="center" vertical="center"/>
    </xf>
    <xf numFmtId="3" fontId="45" fillId="13" borderId="24" xfId="0" applyNumberFormat="1" applyFont="1" applyFill="1" applyBorder="1" applyAlignment="1">
      <alignment horizontal="center" vertical="center"/>
    </xf>
    <xf numFmtId="0" fontId="42" fillId="46" borderId="28" xfId="0" applyFont="1" applyFill="1" applyBorder="1" applyAlignment="1">
      <alignment horizontal="center" vertical="center"/>
    </xf>
    <xf numFmtId="3" fontId="44" fillId="12" borderId="29" xfId="0" applyNumberFormat="1" applyFont="1" applyFill="1" applyBorder="1" applyAlignment="1">
      <alignment horizontal="center" vertical="center"/>
    </xf>
    <xf numFmtId="3" fontId="45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6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0" fillId="0" borderId="46" xfId="51" applyFont="1" applyFill="1" applyBorder="1" applyAlignment="1">
      <alignment vertical="center"/>
    </xf>
    <xf numFmtId="0" fontId="40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0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7" fillId="0" borderId="0" xfId="53" applyFont="1"/>
    <xf numFmtId="3" fontId="47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7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7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48" fillId="0" borderId="59" xfId="0" applyNumberFormat="1" applyFont="1" applyFill="1" applyBorder="1"/>
    <xf numFmtId="4" fontId="48" fillId="0" borderId="0" xfId="0" applyNumberFormat="1" applyFont="1" applyFill="1" applyBorder="1"/>
    <xf numFmtId="4" fontId="48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49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0" fillId="51" borderId="0" xfId="55" applyFill="1"/>
    <xf numFmtId="0" fontId="50" fillId="0" borderId="0" xfId="55"/>
    <xf numFmtId="0" fontId="50" fillId="52" borderId="0" xfId="55" applyFill="1"/>
    <xf numFmtId="0" fontId="50" fillId="53" borderId="0" xfId="55" applyFill="1"/>
    <xf numFmtId="0" fontId="50" fillId="54" borderId="0" xfId="55" applyFill="1"/>
    <xf numFmtId="0" fontId="50" fillId="55" borderId="0" xfId="55" applyFill="1"/>
    <xf numFmtId="0" fontId="50" fillId="56" borderId="0" xfId="55" applyFill="1"/>
    <xf numFmtId="0" fontId="50" fillId="58" borderId="0" xfId="55" applyFill="1"/>
    <xf numFmtId="0" fontId="50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1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1" fillId="47" borderId="101" xfId="0" applyFont="1" applyFill="1" applyBorder="1" applyAlignment="1">
      <alignment vertical="center"/>
    </xf>
    <xf numFmtId="0" fontId="51" fillId="47" borderId="94" xfId="0" applyFont="1" applyFill="1" applyBorder="1" applyAlignment="1">
      <alignment vertical="center"/>
    </xf>
    <xf numFmtId="3" fontId="51" fillId="47" borderId="0" xfId="0" applyNumberFormat="1" applyFont="1" applyFill="1" applyBorder="1" applyAlignment="1">
      <alignment vertical="center"/>
    </xf>
    <xf numFmtId="3" fontId="51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0" applyBorder="1"/>
    <xf numFmtId="0" fontId="1" fillId="0" borderId="0" xfId="60"/>
    <xf numFmtId="0" fontId="47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48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0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0" xfId="58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8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6" borderId="125" xfId="0" applyFont="1" applyFill="1" applyBorder="1" applyAlignment="1">
      <alignment vertical="center"/>
    </xf>
    <xf numFmtId="3" fontId="52" fillId="4" borderId="18" xfId="0" applyNumberFormat="1" applyFont="1" applyFill="1" applyBorder="1" applyAlignment="1">
      <alignment vertical="center" wrapText="1"/>
    </xf>
    <xf numFmtId="3" fontId="52" fillId="4" borderId="20" xfId="0" applyNumberFormat="1" applyFont="1" applyFill="1" applyBorder="1" applyAlignment="1">
      <alignment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0" fillId="50" borderId="0" xfId="0" applyFont="1" applyFill="1" applyAlignment="1"/>
    <xf numFmtId="10" fontId="1" fillId="12" borderId="112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59" applyNumberFormat="1" applyFont="1" applyFill="1" applyBorder="1" applyAlignment="1">
      <alignment horizontal="center" vertical="center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49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2" fillId="46" borderId="25" xfId="0" applyFont="1" applyFill="1" applyBorder="1" applyAlignment="1">
      <alignment horizontal="center" vertical="center"/>
    </xf>
    <xf numFmtId="0" fontId="42" fillId="46" borderId="27" xfId="0" applyFont="1" applyFill="1" applyBorder="1" applyAlignment="1">
      <alignment horizontal="center" vertical="center"/>
    </xf>
    <xf numFmtId="0" fontId="41" fillId="45" borderId="0" xfId="0" applyFont="1" applyFill="1" applyBorder="1" applyAlignment="1">
      <alignment horizontal="center" vertical="center" wrapText="1"/>
    </xf>
    <xf numFmtId="0" fontId="41" fillId="45" borderId="27" xfId="0" applyFont="1" applyFill="1" applyBorder="1" applyAlignment="1">
      <alignment horizontal="center" vertical="center" wrapText="1"/>
    </xf>
    <xf numFmtId="0" fontId="41" fillId="45" borderId="124" xfId="0" applyFont="1" applyFill="1" applyBorder="1" applyAlignment="1">
      <alignment horizontal="center" vertical="center" wrapText="1"/>
    </xf>
    <xf numFmtId="0" fontId="41" fillId="45" borderId="26" xfId="0" applyFont="1" applyFill="1" applyBorder="1" applyAlignment="1">
      <alignment horizontal="center" vertical="center" wrapText="1"/>
    </xf>
    <xf numFmtId="0" fontId="42" fillId="46" borderId="21" xfId="0" applyFont="1" applyFill="1" applyBorder="1" applyAlignment="1">
      <alignment horizontal="center" vertical="center"/>
    </xf>
    <xf numFmtId="0" fontId="42" fillId="46" borderId="22" xfId="0" applyFont="1" applyFill="1" applyBorder="1" applyAlignment="1">
      <alignment horizontal="center" vertical="center"/>
    </xf>
    <xf numFmtId="0" fontId="42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4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9.6232538553721908E-2</c:v>
                </c:pt>
                <c:pt idx="1">
                  <c:v>0.90376746144627806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1.6586705108145181E-2"/>
                  <c:y val="-0.294381891861453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3899.2713691642384</c:v>
                </c:pt>
                <c:pt idx="1">
                  <c:v>6204.3972789945656</c:v>
                </c:pt>
                <c:pt idx="2">
                  <c:v>645.43107664367926</c:v>
                </c:pt>
                <c:pt idx="3">
                  <c:v>299.12595370160506</c:v>
                </c:pt>
                <c:pt idx="4">
                  <c:v>478.33157644699804</c:v>
                </c:pt>
                <c:pt idx="5">
                  <c:v>423.74039757611769</c:v>
                </c:pt>
                <c:pt idx="6">
                  <c:v>722.74773169909975</c:v>
                </c:pt>
                <c:pt idx="7">
                  <c:v>5.8195125349899998E-2</c:v>
                </c:pt>
                <c:pt idx="8">
                  <c:v>0</c:v>
                </c:pt>
                <c:pt idx="9">
                  <c:v>7.0912705248124999</c:v>
                </c:pt>
                <c:pt idx="10">
                  <c:v>26.113622818822648</c:v>
                </c:pt>
                <c:pt idx="11">
                  <c:v>36.958913077531896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62723.093580616791</c:v>
                </c:pt>
                <c:pt idx="1">
                  <c:v>15784.913156248736</c:v>
                </c:pt>
                <c:pt idx="2">
                  <c:v>530.3320410979162</c:v>
                </c:pt>
                <c:pt idx="3">
                  <c:v>486.59237866279955</c:v>
                </c:pt>
                <c:pt idx="4">
                  <c:v>2109.1366308118641</c:v>
                </c:pt>
                <c:pt idx="5">
                  <c:v>2983.9608726350957</c:v>
                </c:pt>
                <c:pt idx="6">
                  <c:v>4740.5758834406915</c:v>
                </c:pt>
                <c:pt idx="7">
                  <c:v>54.160976542700013</c:v>
                </c:pt>
                <c:pt idx="8">
                  <c:v>12.912601446149997</c:v>
                </c:pt>
                <c:pt idx="9">
                  <c:v>807.79134384635256</c:v>
                </c:pt>
                <c:pt idx="10">
                  <c:v>1628.9445402360857</c:v>
                </c:pt>
                <c:pt idx="11">
                  <c:v>402.83461745730494</c:v>
                </c:pt>
                <c:pt idx="12">
                  <c:v>0.48075545800000002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9.9700000000000014E-3</c:v>
                </c:pt>
                <c:pt idx="1">
                  <c:v>2.248E-2</c:v>
                </c:pt>
                <c:pt idx="2">
                  <c:v>2.6019999999999998E-2</c:v>
                </c:pt>
                <c:pt idx="3">
                  <c:v>1.823E-2</c:v>
                </c:pt>
                <c:pt idx="4">
                  <c:v>7.9670000000000005E-2</c:v>
                </c:pt>
                <c:pt idx="5">
                  <c:v>6.1009999999999995E-2</c:v>
                </c:pt>
                <c:pt idx="6">
                  <c:v>4.0780000000000004E-2</c:v>
                </c:pt>
                <c:pt idx="7">
                  <c:v>1.8949999999999998E-2</c:v>
                </c:pt>
                <c:pt idx="8">
                  <c:v>2.2800000000000001E-2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0.48654496800000013</c:v>
                  </c:pt>
                  <c:pt idx="1">
                    <c:v>0.62680456799999995</c:v>
                  </c:pt>
                  <c:pt idx="2">
                    <c:v>0.29056199999999999</c:v>
                  </c:pt>
                  <c:pt idx="3">
                    <c:v>0.31567495400000001</c:v>
                  </c:pt>
                  <c:pt idx="4">
                    <c:v>0.53411341599999995</c:v>
                  </c:pt>
                  <c:pt idx="5">
                    <c:v>0.36754841599999999</c:v>
                  </c:pt>
                  <c:pt idx="6">
                    <c:v>0.39622574999999999</c:v>
                  </c:pt>
                  <c:pt idx="7">
                    <c:v>0.11261177499999998</c:v>
                  </c:pt>
                  <c:pt idx="8">
                    <c:v>0.30948277499999999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0.48654496800000013</c:v>
                  </c:pt>
                  <c:pt idx="1">
                    <c:v>0.62680456799999995</c:v>
                  </c:pt>
                  <c:pt idx="2">
                    <c:v>0.29056199999999999</c:v>
                  </c:pt>
                  <c:pt idx="3">
                    <c:v>0.31567495400000001</c:v>
                  </c:pt>
                  <c:pt idx="4">
                    <c:v>0.53411341599999995</c:v>
                  </c:pt>
                  <c:pt idx="5">
                    <c:v>0.36754841599999999</c:v>
                  </c:pt>
                  <c:pt idx="6">
                    <c:v>0.39622574999999999</c:v>
                  </c:pt>
                  <c:pt idx="7">
                    <c:v>0.11261177499999998</c:v>
                  </c:pt>
                  <c:pt idx="8">
                    <c:v>0.30948277499999999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2.1452600000000004</c:v>
                </c:pt>
                <c:pt idx="1">
                  <c:v>2.3528699999999998</c:v>
                </c:pt>
                <c:pt idx="2">
                  <c:v>1.4528099999999999</c:v>
                </c:pt>
                <c:pt idx="3">
                  <c:v>1.4005099999999999</c:v>
                </c:pt>
                <c:pt idx="4">
                  <c:v>3.48638</c:v>
                </c:pt>
                <c:pt idx="5">
                  <c:v>2.33216</c:v>
                </c:pt>
                <c:pt idx="6">
                  <c:v>2.1711</c:v>
                </c:pt>
                <c:pt idx="7">
                  <c:v>0.32574999999999998</c:v>
                </c:pt>
                <c:pt idx="8">
                  <c:v>0.65498999999999996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736384"/>
        <c:axId val="162746368"/>
      </c:barChart>
      <c:catAx>
        <c:axId val="162736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746368"/>
        <c:crosses val="autoZero"/>
        <c:auto val="1"/>
        <c:lblAlgn val="ctr"/>
        <c:lblOffset val="100"/>
        <c:noMultiLvlLbl val="0"/>
      </c:catAx>
      <c:valAx>
        <c:axId val="1627463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736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0.52500000000000002</c:v>
                </c:pt>
                <c:pt idx="2">
                  <c:v>0.95299999999999996</c:v>
                </c:pt>
                <c:pt idx="3">
                  <c:v>17.238</c:v>
                </c:pt>
                <c:pt idx="4">
                  <c:v>22.38</c:v>
                </c:pt>
                <c:pt idx="5">
                  <c:v>1.248</c:v>
                </c:pt>
                <c:pt idx="6">
                  <c:v>3.9620000000000002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2.5695474000000003</c:v>
                  </c:pt>
                  <c:pt idx="1">
                    <c:v>32.930230799999997</c:v>
                  </c:pt>
                  <c:pt idx="2">
                    <c:v>71.684328949237894</c:v>
                  </c:pt>
                  <c:pt idx="3">
                    <c:v>157.78124147030442</c:v>
                  </c:pt>
                  <c:pt idx="4">
                    <c:v>164.05143300000003</c:v>
                  </c:pt>
                  <c:pt idx="5">
                    <c:v>182.73444799999999</c:v>
                  </c:pt>
                  <c:pt idx="6">
                    <c:v>419.02396648149266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2.5695474000000003</c:v>
                  </c:pt>
                  <c:pt idx="1">
                    <c:v>32.930230799999997</c:v>
                  </c:pt>
                  <c:pt idx="2">
                    <c:v>71.684328949237894</c:v>
                  </c:pt>
                  <c:pt idx="3">
                    <c:v>157.78124147030442</c:v>
                  </c:pt>
                  <c:pt idx="4">
                    <c:v>164.05143300000003</c:v>
                  </c:pt>
                  <c:pt idx="5">
                    <c:v>182.73444799999999</c:v>
                  </c:pt>
                  <c:pt idx="6">
                    <c:v>419.02396648149266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4.8860000000000001</c:v>
                </c:pt>
                <c:pt idx="1">
                  <c:v>111.32599999999999</c:v>
                </c:pt>
                <c:pt idx="2">
                  <c:v>497.84</c:v>
                </c:pt>
                <c:pt idx="3">
                  <c:v>983.69100000000003</c:v>
                </c:pt>
                <c:pt idx="4">
                  <c:v>914.44500000000005</c:v>
                </c:pt>
                <c:pt idx="5">
                  <c:v>993.12199999999996</c:v>
                </c:pt>
                <c:pt idx="6">
                  <c:v>889.49199999999996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210176"/>
        <c:axId val="208220160"/>
      </c:barChart>
      <c:catAx>
        <c:axId val="2082101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220160"/>
        <c:crosses val="autoZero"/>
        <c:auto val="1"/>
        <c:lblAlgn val="ctr"/>
        <c:lblOffset val="100"/>
        <c:noMultiLvlLbl val="0"/>
      </c:catAx>
      <c:valAx>
        <c:axId val="2082201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Standing volume (000 m</a:t>
                </a:r>
                <a:r>
                  <a:rPr lang="en-US" sz="1000" baseline="30000"/>
                  <a:t>3</a:t>
                </a:r>
                <a:r>
                  <a:rPr lang="en-US" sz="10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20821017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0.52500000000000002</c:v>
                </c:pt>
                <c:pt idx="2">
                  <c:v>0.95299999999999996</c:v>
                </c:pt>
                <c:pt idx="3">
                  <c:v>17.238</c:v>
                </c:pt>
                <c:pt idx="4">
                  <c:v>22.38</c:v>
                </c:pt>
                <c:pt idx="5">
                  <c:v>1.248</c:v>
                </c:pt>
                <c:pt idx="6">
                  <c:v>3.9620000000000002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2.5695474000000003</c:v>
                  </c:pt>
                  <c:pt idx="1">
                    <c:v>32.930230799999997</c:v>
                  </c:pt>
                  <c:pt idx="2">
                    <c:v>71.684328949237894</c:v>
                  </c:pt>
                  <c:pt idx="3">
                    <c:v>157.78124147030442</c:v>
                  </c:pt>
                  <c:pt idx="4">
                    <c:v>164.05143300000003</c:v>
                  </c:pt>
                  <c:pt idx="5">
                    <c:v>182.73444799999999</c:v>
                  </c:pt>
                  <c:pt idx="6">
                    <c:v>419.02396648149266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2.5695474000000003</c:v>
                  </c:pt>
                  <c:pt idx="1">
                    <c:v>32.930230799999997</c:v>
                  </c:pt>
                  <c:pt idx="2">
                    <c:v>71.684328949237894</c:v>
                  </c:pt>
                  <c:pt idx="3">
                    <c:v>157.78124147030442</c:v>
                  </c:pt>
                  <c:pt idx="4">
                    <c:v>164.05143300000003</c:v>
                  </c:pt>
                  <c:pt idx="5">
                    <c:v>182.73444799999999</c:v>
                  </c:pt>
                  <c:pt idx="6">
                    <c:v>419.02396648149266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4.8860000000000001</c:v>
                </c:pt>
                <c:pt idx="1">
                  <c:v>111.32599999999999</c:v>
                </c:pt>
                <c:pt idx="2">
                  <c:v>497.84</c:v>
                </c:pt>
                <c:pt idx="3">
                  <c:v>983.69100000000003</c:v>
                </c:pt>
                <c:pt idx="4">
                  <c:v>914.44500000000005</c:v>
                </c:pt>
                <c:pt idx="5">
                  <c:v>993.12199999999996</c:v>
                </c:pt>
                <c:pt idx="6">
                  <c:v>889.49199999999996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012608"/>
        <c:axId val="209014144"/>
      </c:barChart>
      <c:catAx>
        <c:axId val="209012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209014144"/>
        <c:crosses val="autoZero"/>
        <c:auto val="1"/>
        <c:lblAlgn val="ctr"/>
        <c:lblOffset val="100"/>
        <c:noMultiLvlLbl val="0"/>
      </c:catAx>
      <c:valAx>
        <c:axId val="2090141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20901260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8.9999999999999993E-3</c:v>
                </c:pt>
                <c:pt idx="1">
                  <c:v>0.53600000000000003</c:v>
                </c:pt>
                <c:pt idx="2">
                  <c:v>3.9239999999999999</c:v>
                </c:pt>
                <c:pt idx="3">
                  <c:v>2.2370000000000001</c:v>
                </c:pt>
                <c:pt idx="4">
                  <c:v>11.893000000000001</c:v>
                </c:pt>
                <c:pt idx="5">
                  <c:v>8.7799999999999994</c:v>
                </c:pt>
                <c:pt idx="6">
                  <c:v>9.4420000000000002</c:v>
                </c:pt>
                <c:pt idx="7">
                  <c:v>4.07</c:v>
                </c:pt>
                <c:pt idx="8">
                  <c:v>5.4160000000000004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2.2164747</c:v>
                  </c:pt>
                  <c:pt idx="1">
                    <c:v>8.825019300000001</c:v>
                  </c:pt>
                  <c:pt idx="2">
                    <c:v>33.817365600000002</c:v>
                  </c:pt>
                  <c:pt idx="3">
                    <c:v>46.541512000000004</c:v>
                  </c:pt>
                  <c:pt idx="4">
                    <c:v>144.57698719999999</c:v>
                  </c:pt>
                  <c:pt idx="5">
                    <c:v>142.39409790000002</c:v>
                  </c:pt>
                  <c:pt idx="6">
                    <c:v>201.42374150000001</c:v>
                  </c:pt>
                  <c:pt idx="7">
                    <c:v>83.077386700000005</c:v>
                  </c:pt>
                  <c:pt idx="8">
                    <c:v>414.22008970000002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2.2164747</c:v>
                  </c:pt>
                  <c:pt idx="1">
                    <c:v>8.825019300000001</c:v>
                  </c:pt>
                  <c:pt idx="2">
                    <c:v>33.817365600000002</c:v>
                  </c:pt>
                  <c:pt idx="3">
                    <c:v>46.541512000000004</c:v>
                  </c:pt>
                  <c:pt idx="4">
                    <c:v>144.57698719999999</c:v>
                  </c:pt>
                  <c:pt idx="5">
                    <c:v>142.39409790000002</c:v>
                  </c:pt>
                  <c:pt idx="6">
                    <c:v>201.42374150000001</c:v>
                  </c:pt>
                  <c:pt idx="7">
                    <c:v>83.077386700000005</c:v>
                  </c:pt>
                  <c:pt idx="8">
                    <c:v>414.22008970000002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3.5790000000000002</c:v>
                </c:pt>
                <c:pt idx="1">
                  <c:v>51.698999999999998</c:v>
                </c:pt>
                <c:pt idx="2">
                  <c:v>148.452</c:v>
                </c:pt>
                <c:pt idx="3">
                  <c:v>252.94300000000001</c:v>
                </c:pt>
                <c:pt idx="4">
                  <c:v>995.024</c:v>
                </c:pt>
                <c:pt idx="5">
                  <c:v>852.149</c:v>
                </c:pt>
                <c:pt idx="6">
                  <c:v>1141.211</c:v>
                </c:pt>
                <c:pt idx="7">
                  <c:v>225.203</c:v>
                </c:pt>
                <c:pt idx="8">
                  <c:v>724.54100000000005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110912"/>
        <c:axId val="209112448"/>
      </c:barChart>
      <c:catAx>
        <c:axId val="209110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112448"/>
        <c:crosses val="autoZero"/>
        <c:auto val="1"/>
        <c:lblAlgn val="ctr"/>
        <c:lblOffset val="100"/>
        <c:noMultiLvlLbl val="0"/>
      </c:catAx>
      <c:valAx>
        <c:axId val="2091124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110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8.9999999999999993E-3</c:v>
                </c:pt>
                <c:pt idx="1">
                  <c:v>0.53600000000000003</c:v>
                </c:pt>
                <c:pt idx="2">
                  <c:v>3.9239999999999999</c:v>
                </c:pt>
                <c:pt idx="3">
                  <c:v>2.2370000000000001</c:v>
                </c:pt>
                <c:pt idx="4">
                  <c:v>11.893000000000001</c:v>
                </c:pt>
                <c:pt idx="5">
                  <c:v>8.7799999999999994</c:v>
                </c:pt>
                <c:pt idx="6">
                  <c:v>9.4420000000000002</c:v>
                </c:pt>
                <c:pt idx="7">
                  <c:v>4.07</c:v>
                </c:pt>
                <c:pt idx="8">
                  <c:v>5.4160000000000004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2.2164747</c:v>
                  </c:pt>
                  <c:pt idx="1">
                    <c:v>8.825019300000001</c:v>
                  </c:pt>
                  <c:pt idx="2">
                    <c:v>33.817365600000002</c:v>
                  </c:pt>
                  <c:pt idx="3">
                    <c:v>46.541512000000004</c:v>
                  </c:pt>
                  <c:pt idx="4">
                    <c:v>144.57698719999999</c:v>
                  </c:pt>
                  <c:pt idx="5">
                    <c:v>142.39409790000002</c:v>
                  </c:pt>
                  <c:pt idx="6">
                    <c:v>201.42374150000001</c:v>
                  </c:pt>
                  <c:pt idx="7">
                    <c:v>83.077386700000005</c:v>
                  </c:pt>
                  <c:pt idx="8">
                    <c:v>414.22008970000002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2.2164747</c:v>
                  </c:pt>
                  <c:pt idx="1">
                    <c:v>8.825019300000001</c:v>
                  </c:pt>
                  <c:pt idx="2">
                    <c:v>33.817365600000002</c:v>
                  </c:pt>
                  <c:pt idx="3">
                    <c:v>46.541512000000004</c:v>
                  </c:pt>
                  <c:pt idx="4">
                    <c:v>144.57698719999999</c:v>
                  </c:pt>
                  <c:pt idx="5">
                    <c:v>142.39409790000002</c:v>
                  </c:pt>
                  <c:pt idx="6">
                    <c:v>201.42374150000001</c:v>
                  </c:pt>
                  <c:pt idx="7">
                    <c:v>83.077386700000005</c:v>
                  </c:pt>
                  <c:pt idx="8">
                    <c:v>414.22008970000002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3.5790000000000002</c:v>
                </c:pt>
                <c:pt idx="1">
                  <c:v>51.698999999999998</c:v>
                </c:pt>
                <c:pt idx="2">
                  <c:v>148.452</c:v>
                </c:pt>
                <c:pt idx="3">
                  <c:v>252.94300000000001</c:v>
                </c:pt>
                <c:pt idx="4">
                  <c:v>995.024</c:v>
                </c:pt>
                <c:pt idx="5">
                  <c:v>852.149</c:v>
                </c:pt>
                <c:pt idx="6">
                  <c:v>1141.211</c:v>
                </c:pt>
                <c:pt idx="7">
                  <c:v>225.203</c:v>
                </c:pt>
                <c:pt idx="8">
                  <c:v>724.54100000000005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633984"/>
        <c:axId val="182635520"/>
      </c:barChart>
      <c:catAx>
        <c:axId val="1826339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635520"/>
        <c:crosses val="autoZero"/>
        <c:auto val="1"/>
        <c:lblAlgn val="ctr"/>
        <c:lblOffset val="100"/>
        <c:noMultiLvlLbl val="0"/>
      </c:catAx>
      <c:valAx>
        <c:axId val="1826355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6339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57.228999999999999</c:v>
                </c:pt>
                <c:pt idx="2">
                  <c:v>11.461</c:v>
                </c:pt>
                <c:pt idx="3">
                  <c:v>80.930000000000007</c:v>
                </c:pt>
                <c:pt idx="4">
                  <c:v>36.118000000000002</c:v>
                </c:pt>
                <c:pt idx="5">
                  <c:v>3.1339999999999999</c:v>
                </c:pt>
                <c:pt idx="6">
                  <c:v>8.157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285.20260020000001</c:v>
                  </c:pt>
                  <c:pt idx="1">
                    <c:v>1196.647872</c:v>
                  </c:pt>
                  <c:pt idx="2">
                    <c:v>455.95336212980078</c:v>
                  </c:pt>
                  <c:pt idx="3">
                    <c:v>449.71039157658828</c:v>
                  </c:pt>
                  <c:pt idx="4">
                    <c:v>181.76436280000001</c:v>
                  </c:pt>
                  <c:pt idx="5">
                    <c:v>145.3247514</c:v>
                  </c:pt>
                  <c:pt idx="6">
                    <c:v>147.73160138591405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285.20260020000001</c:v>
                  </c:pt>
                  <c:pt idx="1">
                    <c:v>1196.647872</c:v>
                  </c:pt>
                  <c:pt idx="2">
                    <c:v>455.95336212980078</c:v>
                  </c:pt>
                  <c:pt idx="3">
                    <c:v>449.71039157658828</c:v>
                  </c:pt>
                  <c:pt idx="4">
                    <c:v>181.76436280000001</c:v>
                  </c:pt>
                  <c:pt idx="5">
                    <c:v>145.3247514</c:v>
                  </c:pt>
                  <c:pt idx="6">
                    <c:v>147.73160138591405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617.58900000000006</c:v>
                </c:pt>
                <c:pt idx="1">
                  <c:v>4367.3280000000004</c:v>
                </c:pt>
                <c:pt idx="2">
                  <c:v>3832.95</c:v>
                </c:pt>
                <c:pt idx="3">
                  <c:v>2502.6469999999999</c:v>
                </c:pt>
                <c:pt idx="4">
                  <c:v>1036.876</c:v>
                </c:pt>
                <c:pt idx="5">
                  <c:v>740.697</c:v>
                </c:pt>
                <c:pt idx="6">
                  <c:v>326.12599999999998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358976"/>
        <c:axId val="183360512"/>
      </c:barChart>
      <c:catAx>
        <c:axId val="1833589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360512"/>
        <c:crosses val="autoZero"/>
        <c:auto val="1"/>
        <c:lblAlgn val="ctr"/>
        <c:lblOffset val="100"/>
        <c:noMultiLvlLbl val="0"/>
      </c:catAx>
      <c:valAx>
        <c:axId val="1833605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3589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57.228999999999999</c:v>
                </c:pt>
                <c:pt idx="2">
                  <c:v>11.461</c:v>
                </c:pt>
                <c:pt idx="3">
                  <c:v>80.930000000000007</c:v>
                </c:pt>
                <c:pt idx="4">
                  <c:v>36.118000000000002</c:v>
                </c:pt>
                <c:pt idx="5">
                  <c:v>3.1339999999999999</c:v>
                </c:pt>
                <c:pt idx="6">
                  <c:v>8.157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285.20260020000001</c:v>
                  </c:pt>
                  <c:pt idx="1">
                    <c:v>1196.647872</c:v>
                  </c:pt>
                  <c:pt idx="2">
                    <c:v>455.95336212980078</c:v>
                  </c:pt>
                  <c:pt idx="3">
                    <c:v>449.71039157658828</c:v>
                  </c:pt>
                  <c:pt idx="4">
                    <c:v>181.76436280000001</c:v>
                  </c:pt>
                  <c:pt idx="5">
                    <c:v>145.3247514</c:v>
                  </c:pt>
                  <c:pt idx="6">
                    <c:v>147.73160138591405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285.20260020000001</c:v>
                  </c:pt>
                  <c:pt idx="1">
                    <c:v>1196.647872</c:v>
                  </c:pt>
                  <c:pt idx="2">
                    <c:v>455.95336212980078</c:v>
                  </c:pt>
                  <c:pt idx="3">
                    <c:v>449.71039157658828</c:v>
                  </c:pt>
                  <c:pt idx="4">
                    <c:v>181.76436280000001</c:v>
                  </c:pt>
                  <c:pt idx="5">
                    <c:v>145.3247514</c:v>
                  </c:pt>
                  <c:pt idx="6">
                    <c:v>147.73160138591405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617.58900000000006</c:v>
                </c:pt>
                <c:pt idx="1">
                  <c:v>4367.3280000000004</c:v>
                </c:pt>
                <c:pt idx="2">
                  <c:v>3832.95</c:v>
                </c:pt>
                <c:pt idx="3">
                  <c:v>2502.6469999999999</c:v>
                </c:pt>
                <c:pt idx="4">
                  <c:v>1036.876</c:v>
                </c:pt>
                <c:pt idx="5">
                  <c:v>740.697</c:v>
                </c:pt>
                <c:pt idx="6">
                  <c:v>326.12599999999998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714944"/>
        <c:axId val="183716480"/>
      </c:barChart>
      <c:catAx>
        <c:axId val="183714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16480"/>
        <c:crosses val="autoZero"/>
        <c:auto val="1"/>
        <c:lblAlgn val="ctr"/>
        <c:lblOffset val="100"/>
        <c:noMultiLvlLbl val="0"/>
      </c:catAx>
      <c:valAx>
        <c:axId val="1837164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714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10.07</c:v>
                </c:pt>
                <c:pt idx="1">
                  <c:v>52.392000000000003</c:v>
                </c:pt>
                <c:pt idx="2">
                  <c:v>61.47</c:v>
                </c:pt>
                <c:pt idx="3">
                  <c:v>16.350999999999999</c:v>
                </c:pt>
                <c:pt idx="4">
                  <c:v>33.639000000000003</c:v>
                </c:pt>
                <c:pt idx="5">
                  <c:v>14.414999999999999</c:v>
                </c:pt>
                <c:pt idx="6">
                  <c:v>6.4219999999999997</c:v>
                </c:pt>
                <c:pt idx="7">
                  <c:v>1.3720000000000001</c:v>
                </c:pt>
                <c:pt idx="8">
                  <c:v>0.89800000000000002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359.03292240000002</c:v>
                  </c:pt>
                  <c:pt idx="1">
                    <c:v>1146.6373248</c:v>
                  </c:pt>
                  <c:pt idx="2">
                    <c:v>425.42690099999993</c:v>
                  </c:pt>
                  <c:pt idx="3">
                    <c:v>346.48963799999996</c:v>
                  </c:pt>
                  <c:pt idx="4">
                    <c:v>417.80754139999999</c:v>
                  </c:pt>
                  <c:pt idx="5">
                    <c:v>144.36299750000001</c:v>
                  </c:pt>
                  <c:pt idx="6">
                    <c:v>113.07990279999999</c:v>
                  </c:pt>
                  <c:pt idx="7">
                    <c:v>19.706587500000001</c:v>
                  </c:pt>
                  <c:pt idx="8">
                    <c:v>38.694024000000006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359.03292240000002</c:v>
                  </c:pt>
                  <c:pt idx="1">
                    <c:v>1146.6373248</c:v>
                  </c:pt>
                  <c:pt idx="2">
                    <c:v>425.42690099999993</c:v>
                  </c:pt>
                  <c:pt idx="3">
                    <c:v>346.48963799999996</c:v>
                  </c:pt>
                  <c:pt idx="4">
                    <c:v>417.80754139999999</c:v>
                  </c:pt>
                  <c:pt idx="5">
                    <c:v>144.36299750000001</c:v>
                  </c:pt>
                  <c:pt idx="6">
                    <c:v>113.07990279999999</c:v>
                  </c:pt>
                  <c:pt idx="7">
                    <c:v>19.706587500000001</c:v>
                  </c:pt>
                  <c:pt idx="8">
                    <c:v>38.694024000000006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543.00199999999995</c:v>
                </c:pt>
                <c:pt idx="1">
                  <c:v>4683.9759999999997</c:v>
                </c:pt>
                <c:pt idx="2">
                  <c:v>2130.33</c:v>
                </c:pt>
                <c:pt idx="3">
                  <c:v>1721.26</c:v>
                </c:pt>
                <c:pt idx="4">
                  <c:v>2649.3820000000001</c:v>
                </c:pt>
                <c:pt idx="5">
                  <c:v>929.57500000000005</c:v>
                </c:pt>
                <c:pt idx="6">
                  <c:v>643.96299999999997</c:v>
                </c:pt>
                <c:pt idx="7">
                  <c:v>54.363</c:v>
                </c:pt>
                <c:pt idx="8">
                  <c:v>68.364000000000004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547008"/>
        <c:axId val="183548544"/>
      </c:barChart>
      <c:catAx>
        <c:axId val="183547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548544"/>
        <c:crosses val="autoZero"/>
        <c:auto val="1"/>
        <c:lblAlgn val="ctr"/>
        <c:lblOffset val="100"/>
        <c:noMultiLvlLbl val="0"/>
      </c:catAx>
      <c:valAx>
        <c:axId val="1835485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547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10.07</c:v>
                </c:pt>
                <c:pt idx="1">
                  <c:v>52.392000000000003</c:v>
                </c:pt>
                <c:pt idx="2">
                  <c:v>61.47</c:v>
                </c:pt>
                <c:pt idx="3">
                  <c:v>16.350999999999999</c:v>
                </c:pt>
                <c:pt idx="4">
                  <c:v>33.639000000000003</c:v>
                </c:pt>
                <c:pt idx="5">
                  <c:v>14.414999999999999</c:v>
                </c:pt>
                <c:pt idx="6">
                  <c:v>6.4219999999999997</c:v>
                </c:pt>
                <c:pt idx="7">
                  <c:v>1.3720000000000001</c:v>
                </c:pt>
                <c:pt idx="8">
                  <c:v>0.89800000000000002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359.03292240000002</c:v>
                  </c:pt>
                  <c:pt idx="1">
                    <c:v>1146.6373248</c:v>
                  </c:pt>
                  <c:pt idx="2">
                    <c:v>425.42690099999993</c:v>
                  </c:pt>
                  <c:pt idx="3">
                    <c:v>346.48963799999996</c:v>
                  </c:pt>
                  <c:pt idx="4">
                    <c:v>417.80754139999999</c:v>
                  </c:pt>
                  <c:pt idx="5">
                    <c:v>144.36299750000001</c:v>
                  </c:pt>
                  <c:pt idx="6">
                    <c:v>113.07990279999999</c:v>
                  </c:pt>
                  <c:pt idx="7">
                    <c:v>19.706587500000001</c:v>
                  </c:pt>
                  <c:pt idx="8">
                    <c:v>38.694024000000006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359.03292240000002</c:v>
                  </c:pt>
                  <c:pt idx="1">
                    <c:v>1146.6373248</c:v>
                  </c:pt>
                  <c:pt idx="2">
                    <c:v>425.42690099999993</c:v>
                  </c:pt>
                  <c:pt idx="3">
                    <c:v>346.48963799999996</c:v>
                  </c:pt>
                  <c:pt idx="4">
                    <c:v>417.80754139999999</c:v>
                  </c:pt>
                  <c:pt idx="5">
                    <c:v>144.36299750000001</c:v>
                  </c:pt>
                  <c:pt idx="6">
                    <c:v>113.07990279999999</c:v>
                  </c:pt>
                  <c:pt idx="7">
                    <c:v>19.706587500000001</c:v>
                  </c:pt>
                  <c:pt idx="8">
                    <c:v>38.694024000000006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543.00199999999995</c:v>
                </c:pt>
                <c:pt idx="1">
                  <c:v>4683.9759999999997</c:v>
                </c:pt>
                <c:pt idx="2">
                  <c:v>2130.33</c:v>
                </c:pt>
                <c:pt idx="3">
                  <c:v>1721.26</c:v>
                </c:pt>
                <c:pt idx="4">
                  <c:v>2649.3820000000001</c:v>
                </c:pt>
                <c:pt idx="5">
                  <c:v>929.57500000000005</c:v>
                </c:pt>
                <c:pt idx="6">
                  <c:v>643.96299999999997</c:v>
                </c:pt>
                <c:pt idx="7">
                  <c:v>54.363</c:v>
                </c:pt>
                <c:pt idx="8">
                  <c:v>68.364000000000004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53120"/>
        <c:axId val="183654656"/>
      </c:barChart>
      <c:catAx>
        <c:axId val="183653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654656"/>
        <c:crosses val="autoZero"/>
        <c:auto val="1"/>
        <c:lblAlgn val="ctr"/>
        <c:lblOffset val="100"/>
        <c:noMultiLvlLbl val="0"/>
      </c:catAx>
      <c:valAx>
        <c:axId val="183654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653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16.62172</c:v>
                </c:pt>
                <c:pt idx="1">
                  <c:v>4441.107</c:v>
                </c:pt>
                <c:pt idx="2">
                  <c:v>13621.244000000001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63.782890000000009</c:v>
                </c:pt>
                <c:pt idx="1">
                  <c:v>13423.091</c:v>
                </c:pt>
                <c:pt idx="2">
                  <c:v>76396.786999999997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64992"/>
        <c:axId val="182966528"/>
      </c:barChart>
      <c:catAx>
        <c:axId val="182964992"/>
        <c:scaling>
          <c:orientation val="maxMin"/>
        </c:scaling>
        <c:delete val="0"/>
        <c:axPos val="l"/>
        <c:majorTickMark val="out"/>
        <c:minorTickMark val="none"/>
        <c:tickLblPos val="nextTo"/>
        <c:crossAx val="182966528"/>
        <c:crosses val="autoZero"/>
        <c:auto val="1"/>
        <c:lblAlgn val="ctr"/>
        <c:lblOffset val="100"/>
        <c:noMultiLvlLbl val="0"/>
      </c:catAx>
      <c:valAx>
        <c:axId val="1829665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9649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12086.9048563865</c:v>
                </c:pt>
                <c:pt idx="1">
                  <c:v>22078.262343787137</c:v>
                </c:pt>
                <c:pt idx="2">
                  <c:v>10331.545776876505</c:v>
                </c:pt>
                <c:pt idx="3">
                  <c:v>14899.854252581285</c:v>
                </c:pt>
                <c:pt idx="4">
                  <c:v>12638.020038715853</c:v>
                </c:pt>
                <c:pt idx="5">
                  <c:v>24711.057384751071</c:v>
                </c:pt>
                <c:pt idx="6">
                  <c:v>8263.3019952960003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077952"/>
        <c:axId val="124080512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12159</c:v>
                </c:pt>
                <c:pt idx="1">
                  <c:v>5349</c:v>
                </c:pt>
                <c:pt idx="2">
                  <c:v>747</c:v>
                </c:pt>
                <c:pt idx="3">
                  <c:v>503</c:v>
                </c:pt>
                <c:pt idx="4">
                  <c:v>188</c:v>
                </c:pt>
                <c:pt idx="5">
                  <c:v>126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77952"/>
        <c:axId val="124080512"/>
      </c:lineChart>
      <c:catAx>
        <c:axId val="12407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408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0805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4077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16.62172</c:v>
                </c:pt>
                <c:pt idx="1">
                  <c:v>4441.107</c:v>
                </c:pt>
                <c:pt idx="2">
                  <c:v>13621.244000000001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63.782890000000009</c:v>
                </c:pt>
                <c:pt idx="1">
                  <c:v>13423.091</c:v>
                </c:pt>
                <c:pt idx="2">
                  <c:v>76396.786999999997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42432"/>
        <c:axId val="183043968"/>
      </c:barChart>
      <c:catAx>
        <c:axId val="183042432"/>
        <c:scaling>
          <c:orientation val="maxMin"/>
        </c:scaling>
        <c:delete val="0"/>
        <c:axPos val="l"/>
        <c:majorTickMark val="out"/>
        <c:minorTickMark val="none"/>
        <c:tickLblPos val="nextTo"/>
        <c:crossAx val="183043968"/>
        <c:crosses val="autoZero"/>
        <c:auto val="1"/>
        <c:lblAlgn val="ctr"/>
        <c:lblOffset val="100"/>
        <c:noMultiLvlLbl val="0"/>
      </c:catAx>
      <c:valAx>
        <c:axId val="18304396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30424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2.8539999999999999E-2</c:v>
                </c:pt>
                <c:pt idx="1">
                  <c:v>5.8810000000000001E-2</c:v>
                </c:pt>
                <c:pt idx="2">
                  <c:v>4.53E-2</c:v>
                </c:pt>
                <c:pt idx="3">
                  <c:v>0.26715</c:v>
                </c:pt>
                <c:pt idx="4">
                  <c:v>0.25683</c:v>
                </c:pt>
                <c:pt idx="5">
                  <c:v>1.4800000000000001E-2</c:v>
                </c:pt>
                <c:pt idx="6">
                  <c:v>0.15992000000000001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0.22343877000000004</c:v>
                  </c:pt>
                  <c:pt idx="1">
                    <c:v>0.14896301200000001</c:v>
                  </c:pt>
                  <c:pt idx="2">
                    <c:v>0.57114002638733141</c:v>
                  </c:pt>
                  <c:pt idx="3">
                    <c:v>0.448660849708791</c:v>
                  </c:pt>
                  <c:pt idx="4">
                    <c:v>0.234095355</c:v>
                  </c:pt>
                  <c:pt idx="5">
                    <c:v>0.50523021000000001</c:v>
                  </c:pt>
                  <c:pt idx="6">
                    <c:v>0.55558836774024334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0.22343877000000004</c:v>
                  </c:pt>
                  <c:pt idx="1">
                    <c:v>0.14896301200000001</c:v>
                  </c:pt>
                  <c:pt idx="2">
                    <c:v>0.57114002638733141</c:v>
                  </c:pt>
                  <c:pt idx="3">
                    <c:v>0.448660849708791</c:v>
                  </c:pt>
                  <c:pt idx="4">
                    <c:v>0.234095355</c:v>
                  </c:pt>
                  <c:pt idx="5">
                    <c:v>0.50523021000000001</c:v>
                  </c:pt>
                  <c:pt idx="6">
                    <c:v>0.55558836774024334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0.44010000000000005</c:v>
                </c:pt>
                <c:pt idx="1">
                  <c:v>0.47036</c:v>
                </c:pt>
                <c:pt idx="2">
                  <c:v>2.4548999999999994</c:v>
                </c:pt>
                <c:pt idx="3">
                  <c:v>1.4132799999999999</c:v>
                </c:pt>
                <c:pt idx="4">
                  <c:v>1.1769499999999999</c:v>
                </c:pt>
                <c:pt idx="5">
                  <c:v>2.1683699999999999</c:v>
                </c:pt>
                <c:pt idx="6">
                  <c:v>3.4107500000000002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248000"/>
        <c:axId val="183249536"/>
      </c:barChart>
      <c:catAx>
        <c:axId val="183248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249536"/>
        <c:crosses val="autoZero"/>
        <c:auto val="1"/>
        <c:lblAlgn val="ctr"/>
        <c:lblOffset val="100"/>
        <c:noMultiLvlLbl val="0"/>
      </c:catAx>
      <c:valAx>
        <c:axId val="183249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2480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2.8539999999999999E-2</c:v>
                </c:pt>
                <c:pt idx="1">
                  <c:v>5.8810000000000001E-2</c:v>
                </c:pt>
                <c:pt idx="2">
                  <c:v>4.53E-2</c:v>
                </c:pt>
                <c:pt idx="3">
                  <c:v>0.26715</c:v>
                </c:pt>
                <c:pt idx="4">
                  <c:v>0.25683</c:v>
                </c:pt>
                <c:pt idx="5">
                  <c:v>1.4800000000000001E-2</c:v>
                </c:pt>
                <c:pt idx="6">
                  <c:v>0.15992000000000001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0.22343877000000004</c:v>
                  </c:pt>
                  <c:pt idx="1">
                    <c:v>0.14896301200000001</c:v>
                  </c:pt>
                  <c:pt idx="2">
                    <c:v>0.57114002638733141</c:v>
                  </c:pt>
                  <c:pt idx="3">
                    <c:v>0.448660849708791</c:v>
                  </c:pt>
                  <c:pt idx="4">
                    <c:v>0.234095355</c:v>
                  </c:pt>
                  <c:pt idx="5">
                    <c:v>0.50523021000000001</c:v>
                  </c:pt>
                  <c:pt idx="6">
                    <c:v>0.55558836774024334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0.22343877000000004</c:v>
                  </c:pt>
                  <c:pt idx="1">
                    <c:v>0.14896301200000001</c:v>
                  </c:pt>
                  <c:pt idx="2">
                    <c:v>0.57114002638733141</c:v>
                  </c:pt>
                  <c:pt idx="3">
                    <c:v>0.448660849708791</c:v>
                  </c:pt>
                  <c:pt idx="4">
                    <c:v>0.234095355</c:v>
                  </c:pt>
                  <c:pt idx="5">
                    <c:v>0.50523021000000001</c:v>
                  </c:pt>
                  <c:pt idx="6">
                    <c:v>0.55558836774024334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0.44010000000000005</c:v>
                </c:pt>
                <c:pt idx="1">
                  <c:v>0.47036</c:v>
                </c:pt>
                <c:pt idx="2">
                  <c:v>2.4548999999999994</c:v>
                </c:pt>
                <c:pt idx="3">
                  <c:v>1.4132799999999999</c:v>
                </c:pt>
                <c:pt idx="4">
                  <c:v>1.1769499999999999</c:v>
                </c:pt>
                <c:pt idx="5">
                  <c:v>2.1683699999999999</c:v>
                </c:pt>
                <c:pt idx="6">
                  <c:v>3.4107500000000002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505088"/>
        <c:axId val="184506624"/>
      </c:barChart>
      <c:catAx>
        <c:axId val="184505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506624"/>
        <c:crosses val="autoZero"/>
        <c:auto val="1"/>
        <c:lblAlgn val="ctr"/>
        <c:lblOffset val="100"/>
        <c:noMultiLvlLbl val="0"/>
      </c:catAx>
      <c:valAx>
        <c:axId val="184506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5050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8.8939999999999991E-2</c:v>
                </c:pt>
                <c:pt idx="1">
                  <c:v>6.8890000000000007E-2</c:v>
                </c:pt>
                <c:pt idx="2">
                  <c:v>3.3110000000000001E-2</c:v>
                </c:pt>
                <c:pt idx="3">
                  <c:v>8.8090000000000002E-2</c:v>
                </c:pt>
                <c:pt idx="4">
                  <c:v>0.36816000000000004</c:v>
                </c:pt>
                <c:pt idx="5">
                  <c:v>7.579000000000001E-2</c:v>
                </c:pt>
                <c:pt idx="6">
                  <c:v>9.9390000000000006E-2</c:v>
                </c:pt>
                <c:pt idx="7">
                  <c:v>5.4200000000000003E-3</c:v>
                </c:pt>
                <c:pt idx="8">
                  <c:v>3.5600000000000002E-3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0.25526130599999997</c:v>
                  </c:pt>
                  <c:pt idx="1">
                    <c:v>0.28020425999999998</c:v>
                  </c:pt>
                  <c:pt idx="2">
                    <c:v>0.189870976</c:v>
                  </c:pt>
                  <c:pt idx="3">
                    <c:v>0.36570422699999999</c:v>
                  </c:pt>
                  <c:pt idx="4">
                    <c:v>0.59232284000000002</c:v>
                  </c:pt>
                  <c:pt idx="5">
                    <c:v>0.24184812</c:v>
                  </c:pt>
                  <c:pt idx="6">
                    <c:v>0.39967458800000005</c:v>
                  </c:pt>
                  <c:pt idx="7">
                    <c:v>0.44513510000000006</c:v>
                  </c:pt>
                  <c:pt idx="8">
                    <c:v>0.37022334600000001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0.25526130599999997</c:v>
                  </c:pt>
                  <c:pt idx="1">
                    <c:v>0.28020425999999998</c:v>
                  </c:pt>
                  <c:pt idx="2">
                    <c:v>0.189870976</c:v>
                  </c:pt>
                  <c:pt idx="3">
                    <c:v>0.36570422699999999</c:v>
                  </c:pt>
                  <c:pt idx="4">
                    <c:v>0.59232284000000002</c:v>
                  </c:pt>
                  <c:pt idx="5">
                    <c:v>0.24184812</c:v>
                  </c:pt>
                  <c:pt idx="6">
                    <c:v>0.39967458800000005</c:v>
                  </c:pt>
                  <c:pt idx="7">
                    <c:v>0.44513510000000006</c:v>
                  </c:pt>
                  <c:pt idx="8">
                    <c:v>0.37022334600000001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0.81867000000000001</c:v>
                </c:pt>
                <c:pt idx="1">
                  <c:v>0.44085000000000002</c:v>
                </c:pt>
                <c:pt idx="2">
                  <c:v>0.63122</c:v>
                </c:pt>
                <c:pt idx="3">
                  <c:v>0.96060999999999996</c:v>
                </c:pt>
                <c:pt idx="4">
                  <c:v>2.04956</c:v>
                </c:pt>
                <c:pt idx="5">
                  <c:v>0.97835000000000005</c:v>
                </c:pt>
                <c:pt idx="6">
                  <c:v>2.19964</c:v>
                </c:pt>
                <c:pt idx="7">
                  <c:v>2.1608499999999999</c:v>
                </c:pt>
                <c:pt idx="8">
                  <c:v>1.29494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591104"/>
        <c:axId val="184592640"/>
      </c:barChart>
      <c:catAx>
        <c:axId val="184591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592640"/>
        <c:crosses val="autoZero"/>
        <c:auto val="1"/>
        <c:lblAlgn val="ctr"/>
        <c:lblOffset val="100"/>
        <c:noMultiLvlLbl val="0"/>
      </c:catAx>
      <c:valAx>
        <c:axId val="1845926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591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8.8939999999999991E-2</c:v>
                </c:pt>
                <c:pt idx="1">
                  <c:v>6.8890000000000007E-2</c:v>
                </c:pt>
                <c:pt idx="2">
                  <c:v>3.3110000000000001E-2</c:v>
                </c:pt>
                <c:pt idx="3">
                  <c:v>8.8090000000000002E-2</c:v>
                </c:pt>
                <c:pt idx="4">
                  <c:v>0.36816000000000004</c:v>
                </c:pt>
                <c:pt idx="5">
                  <c:v>7.579000000000001E-2</c:v>
                </c:pt>
                <c:pt idx="6">
                  <c:v>9.9390000000000006E-2</c:v>
                </c:pt>
                <c:pt idx="7">
                  <c:v>5.4200000000000003E-3</c:v>
                </c:pt>
                <c:pt idx="8">
                  <c:v>3.5600000000000002E-3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0.25526130599999997</c:v>
                  </c:pt>
                  <c:pt idx="1">
                    <c:v>0.28020425999999998</c:v>
                  </c:pt>
                  <c:pt idx="2">
                    <c:v>0.189870976</c:v>
                  </c:pt>
                  <c:pt idx="3">
                    <c:v>0.36570422699999999</c:v>
                  </c:pt>
                  <c:pt idx="4">
                    <c:v>0.59232284000000002</c:v>
                  </c:pt>
                  <c:pt idx="5">
                    <c:v>0.24184812</c:v>
                  </c:pt>
                  <c:pt idx="6">
                    <c:v>0.39967458800000005</c:v>
                  </c:pt>
                  <c:pt idx="7">
                    <c:v>0.44513510000000006</c:v>
                  </c:pt>
                  <c:pt idx="8">
                    <c:v>0.37022334600000001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0.25526130599999997</c:v>
                  </c:pt>
                  <c:pt idx="1">
                    <c:v>0.28020425999999998</c:v>
                  </c:pt>
                  <c:pt idx="2">
                    <c:v>0.189870976</c:v>
                  </c:pt>
                  <c:pt idx="3">
                    <c:v>0.36570422699999999</c:v>
                  </c:pt>
                  <c:pt idx="4">
                    <c:v>0.59232284000000002</c:v>
                  </c:pt>
                  <c:pt idx="5">
                    <c:v>0.24184812</c:v>
                  </c:pt>
                  <c:pt idx="6">
                    <c:v>0.39967458800000005</c:v>
                  </c:pt>
                  <c:pt idx="7">
                    <c:v>0.44513510000000006</c:v>
                  </c:pt>
                  <c:pt idx="8">
                    <c:v>0.37022334600000001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0.81867000000000001</c:v>
                </c:pt>
                <c:pt idx="1">
                  <c:v>0.44085000000000002</c:v>
                </c:pt>
                <c:pt idx="2">
                  <c:v>0.63122</c:v>
                </c:pt>
                <c:pt idx="3">
                  <c:v>0.96060999999999996</c:v>
                </c:pt>
                <c:pt idx="4">
                  <c:v>2.04956</c:v>
                </c:pt>
                <c:pt idx="5">
                  <c:v>0.97835000000000005</c:v>
                </c:pt>
                <c:pt idx="6">
                  <c:v>2.19964</c:v>
                </c:pt>
                <c:pt idx="7">
                  <c:v>2.1608499999999999</c:v>
                </c:pt>
                <c:pt idx="8">
                  <c:v>1.29494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079296"/>
        <c:axId val="183080832"/>
      </c:barChart>
      <c:catAx>
        <c:axId val="183079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080832"/>
        <c:crosses val="autoZero"/>
        <c:auto val="1"/>
        <c:lblAlgn val="ctr"/>
        <c:lblOffset val="100"/>
        <c:noMultiLvlLbl val="0"/>
      </c:catAx>
      <c:valAx>
        <c:axId val="183080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079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0.69499999999999995</c:v>
                </c:pt>
                <c:pt idx="2">
                  <c:v>1.4750000000000001</c:v>
                </c:pt>
                <c:pt idx="3">
                  <c:v>40.796999999999997</c:v>
                </c:pt>
                <c:pt idx="4">
                  <c:v>43.670999999999999</c:v>
                </c:pt>
                <c:pt idx="5">
                  <c:v>2.6890000000000001</c:v>
                </c:pt>
                <c:pt idx="6">
                  <c:v>30.331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0.84268919999999992</c:v>
                  </c:pt>
                  <c:pt idx="1">
                    <c:v>5.3617154999999999</c:v>
                  </c:pt>
                  <c:pt idx="2">
                    <c:v>91.40404095603391</c:v>
                  </c:pt>
                  <c:pt idx="3">
                    <c:v>136.47154890728157</c:v>
                  </c:pt>
                  <c:pt idx="4">
                    <c:v>109.9003611</c:v>
                  </c:pt>
                  <c:pt idx="5">
                    <c:v>280.73764780000005</c:v>
                  </c:pt>
                  <c:pt idx="6">
                    <c:v>422.31980710219779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0.84268919999999992</c:v>
                  </c:pt>
                  <c:pt idx="1">
                    <c:v>5.3617154999999999</c:v>
                  </c:pt>
                  <c:pt idx="2">
                    <c:v>91.40404095603391</c:v>
                  </c:pt>
                  <c:pt idx="3">
                    <c:v>136.47154890728157</c:v>
                  </c:pt>
                  <c:pt idx="4">
                    <c:v>109.9003611</c:v>
                  </c:pt>
                  <c:pt idx="5">
                    <c:v>280.73764780000005</c:v>
                  </c:pt>
                  <c:pt idx="6">
                    <c:v>422.31980710219779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1.284</c:v>
                </c:pt>
                <c:pt idx="1">
                  <c:v>17.335000000000001</c:v>
                </c:pt>
                <c:pt idx="2">
                  <c:v>291.45</c:v>
                </c:pt>
                <c:pt idx="3">
                  <c:v>425.98</c:v>
                </c:pt>
                <c:pt idx="4">
                  <c:v>432.84899999999999</c:v>
                </c:pt>
                <c:pt idx="5">
                  <c:v>1198.7090000000001</c:v>
                </c:pt>
                <c:pt idx="6">
                  <c:v>2253.665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880768"/>
        <c:axId val="164882304"/>
      </c:barChart>
      <c:catAx>
        <c:axId val="1648807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882304"/>
        <c:crosses val="autoZero"/>
        <c:auto val="1"/>
        <c:lblAlgn val="ctr"/>
        <c:lblOffset val="100"/>
        <c:noMultiLvlLbl val="0"/>
      </c:catAx>
      <c:valAx>
        <c:axId val="1648823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8807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0.69499999999999995</c:v>
                </c:pt>
                <c:pt idx="2">
                  <c:v>1.4750000000000001</c:v>
                </c:pt>
                <c:pt idx="3">
                  <c:v>40.796999999999997</c:v>
                </c:pt>
                <c:pt idx="4">
                  <c:v>43.670999999999999</c:v>
                </c:pt>
                <c:pt idx="5">
                  <c:v>2.6890000000000001</c:v>
                </c:pt>
                <c:pt idx="6">
                  <c:v>30.331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0.84268919999999992</c:v>
                  </c:pt>
                  <c:pt idx="1">
                    <c:v>5.3617154999999999</c:v>
                  </c:pt>
                  <c:pt idx="2">
                    <c:v>91.40404095603391</c:v>
                  </c:pt>
                  <c:pt idx="3">
                    <c:v>136.47154890728157</c:v>
                  </c:pt>
                  <c:pt idx="4">
                    <c:v>109.9003611</c:v>
                  </c:pt>
                  <c:pt idx="5">
                    <c:v>280.73764780000005</c:v>
                  </c:pt>
                  <c:pt idx="6">
                    <c:v>422.31980710219779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0.84268919999999992</c:v>
                  </c:pt>
                  <c:pt idx="1">
                    <c:v>5.3617154999999999</c:v>
                  </c:pt>
                  <c:pt idx="2">
                    <c:v>91.40404095603391</c:v>
                  </c:pt>
                  <c:pt idx="3">
                    <c:v>136.47154890728157</c:v>
                  </c:pt>
                  <c:pt idx="4">
                    <c:v>109.9003611</c:v>
                  </c:pt>
                  <c:pt idx="5">
                    <c:v>280.73764780000005</c:v>
                  </c:pt>
                  <c:pt idx="6">
                    <c:v>422.31980710219779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1.284</c:v>
                </c:pt>
                <c:pt idx="1">
                  <c:v>17.335000000000001</c:v>
                </c:pt>
                <c:pt idx="2">
                  <c:v>291.45</c:v>
                </c:pt>
                <c:pt idx="3">
                  <c:v>425.98</c:v>
                </c:pt>
                <c:pt idx="4">
                  <c:v>432.84899999999999</c:v>
                </c:pt>
                <c:pt idx="5">
                  <c:v>1198.7090000000001</c:v>
                </c:pt>
                <c:pt idx="6">
                  <c:v>2253.665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31936"/>
        <c:axId val="165033472"/>
      </c:barChart>
      <c:catAx>
        <c:axId val="1650319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033472"/>
        <c:crosses val="autoZero"/>
        <c:auto val="1"/>
        <c:lblAlgn val="ctr"/>
        <c:lblOffset val="100"/>
        <c:noMultiLvlLbl val="0"/>
      </c:catAx>
      <c:valAx>
        <c:axId val="1650334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0319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0.71499999999999997</c:v>
                </c:pt>
                <c:pt idx="1">
                  <c:v>3.6779999999999999</c:v>
                </c:pt>
                <c:pt idx="2">
                  <c:v>4.8550000000000004</c:v>
                </c:pt>
                <c:pt idx="3">
                  <c:v>12.112</c:v>
                </c:pt>
                <c:pt idx="4">
                  <c:v>64.799000000000007</c:v>
                </c:pt>
                <c:pt idx="5">
                  <c:v>14.492000000000001</c:v>
                </c:pt>
                <c:pt idx="6">
                  <c:v>17.535</c:v>
                </c:pt>
                <c:pt idx="7">
                  <c:v>0.90100000000000002</c:v>
                </c:pt>
                <c:pt idx="8">
                  <c:v>0.56999999999999995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5.0227840000000006</c:v>
                  </c:pt>
                  <c:pt idx="1">
                    <c:v>1.817466</c:v>
                  </c:pt>
                  <c:pt idx="2">
                    <c:v>12.13992</c:v>
                  </c:pt>
                  <c:pt idx="3">
                    <c:v>57.828966399999999</c:v>
                  </c:pt>
                  <c:pt idx="4">
                    <c:v>152.18063739999999</c:v>
                  </c:pt>
                  <c:pt idx="5">
                    <c:v>110.83636509999998</c:v>
                  </c:pt>
                  <c:pt idx="6">
                    <c:v>207.25203159999998</c:v>
                  </c:pt>
                  <c:pt idx="7">
                    <c:v>379.79002829999996</c:v>
                  </c:pt>
                  <c:pt idx="8">
                    <c:v>276.41742199999999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5.0227840000000006</c:v>
                  </c:pt>
                  <c:pt idx="1">
                    <c:v>1.817466</c:v>
                  </c:pt>
                  <c:pt idx="2">
                    <c:v>12.13992</c:v>
                  </c:pt>
                  <c:pt idx="3">
                    <c:v>57.828966399999999</c:v>
                  </c:pt>
                  <c:pt idx="4">
                    <c:v>152.18063739999999</c:v>
                  </c:pt>
                  <c:pt idx="5">
                    <c:v>110.83636509999998</c:v>
                  </c:pt>
                  <c:pt idx="6">
                    <c:v>207.25203159999998</c:v>
                  </c:pt>
                  <c:pt idx="7">
                    <c:v>379.79002829999996</c:v>
                  </c:pt>
                  <c:pt idx="8">
                    <c:v>276.41742199999999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12.074</c:v>
                </c:pt>
                <c:pt idx="1">
                  <c:v>5.5579999999999998</c:v>
                </c:pt>
                <c:pt idx="2">
                  <c:v>46.692</c:v>
                </c:pt>
                <c:pt idx="3">
                  <c:v>141.184</c:v>
                </c:pt>
                <c:pt idx="4">
                  <c:v>478.70600000000002</c:v>
                </c:pt>
                <c:pt idx="5">
                  <c:v>357.88299999999998</c:v>
                </c:pt>
                <c:pt idx="6">
                  <c:v>1105.934</c:v>
                </c:pt>
                <c:pt idx="7">
                  <c:v>1584.4390000000001</c:v>
                </c:pt>
                <c:pt idx="8">
                  <c:v>888.80200000000002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195776"/>
        <c:axId val="165197312"/>
      </c:barChart>
      <c:catAx>
        <c:axId val="1651957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197312"/>
        <c:crosses val="autoZero"/>
        <c:auto val="1"/>
        <c:lblAlgn val="ctr"/>
        <c:lblOffset val="100"/>
        <c:noMultiLvlLbl val="0"/>
      </c:catAx>
      <c:valAx>
        <c:axId val="165197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957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0.71499999999999997</c:v>
                </c:pt>
                <c:pt idx="1">
                  <c:v>3.6779999999999999</c:v>
                </c:pt>
                <c:pt idx="2">
                  <c:v>4.8550000000000004</c:v>
                </c:pt>
                <c:pt idx="3">
                  <c:v>12.112</c:v>
                </c:pt>
                <c:pt idx="4">
                  <c:v>64.799000000000007</c:v>
                </c:pt>
                <c:pt idx="5">
                  <c:v>14.492000000000001</c:v>
                </c:pt>
                <c:pt idx="6">
                  <c:v>17.535</c:v>
                </c:pt>
                <c:pt idx="7">
                  <c:v>0.90100000000000002</c:v>
                </c:pt>
                <c:pt idx="8">
                  <c:v>0.56999999999999995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5.0227840000000006</c:v>
                  </c:pt>
                  <c:pt idx="1">
                    <c:v>1.817466</c:v>
                  </c:pt>
                  <c:pt idx="2">
                    <c:v>12.13992</c:v>
                  </c:pt>
                  <c:pt idx="3">
                    <c:v>57.828966399999999</c:v>
                  </c:pt>
                  <c:pt idx="4">
                    <c:v>152.18063739999999</c:v>
                  </c:pt>
                  <c:pt idx="5">
                    <c:v>110.83636509999998</c:v>
                  </c:pt>
                  <c:pt idx="6">
                    <c:v>207.25203159999998</c:v>
                  </c:pt>
                  <c:pt idx="7">
                    <c:v>379.79002829999996</c:v>
                  </c:pt>
                  <c:pt idx="8">
                    <c:v>276.41742199999999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5.0227840000000006</c:v>
                  </c:pt>
                  <c:pt idx="1">
                    <c:v>1.817466</c:v>
                  </c:pt>
                  <c:pt idx="2">
                    <c:v>12.13992</c:v>
                  </c:pt>
                  <c:pt idx="3">
                    <c:v>57.828966399999999</c:v>
                  </c:pt>
                  <c:pt idx="4">
                    <c:v>152.18063739999999</c:v>
                  </c:pt>
                  <c:pt idx="5">
                    <c:v>110.83636509999998</c:v>
                  </c:pt>
                  <c:pt idx="6">
                    <c:v>207.25203159999998</c:v>
                  </c:pt>
                  <c:pt idx="7">
                    <c:v>379.79002829999996</c:v>
                  </c:pt>
                  <c:pt idx="8">
                    <c:v>276.41742199999999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12.074</c:v>
                </c:pt>
                <c:pt idx="1">
                  <c:v>5.5579999999999998</c:v>
                </c:pt>
                <c:pt idx="2">
                  <c:v>46.692</c:v>
                </c:pt>
                <c:pt idx="3">
                  <c:v>141.184</c:v>
                </c:pt>
                <c:pt idx="4">
                  <c:v>478.70600000000002</c:v>
                </c:pt>
                <c:pt idx="5">
                  <c:v>357.88299999999998</c:v>
                </c:pt>
                <c:pt idx="6">
                  <c:v>1105.934</c:v>
                </c:pt>
                <c:pt idx="7">
                  <c:v>1584.4390000000001</c:v>
                </c:pt>
                <c:pt idx="8">
                  <c:v>888.80200000000002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215616"/>
        <c:axId val="182731904"/>
      </c:barChart>
      <c:catAx>
        <c:axId val="165215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731904"/>
        <c:crosses val="autoZero"/>
        <c:auto val="1"/>
        <c:lblAlgn val="ctr"/>
        <c:lblOffset val="100"/>
        <c:noMultiLvlLbl val="0"/>
      </c:catAx>
      <c:valAx>
        <c:axId val="1827319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156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129.047</c:v>
                </c:pt>
                <c:pt idx="2">
                  <c:v>168.86699999999999</c:v>
                </c:pt>
                <c:pt idx="3">
                  <c:v>224.20500000000001</c:v>
                </c:pt>
                <c:pt idx="4">
                  <c:v>127.444</c:v>
                </c:pt>
                <c:pt idx="5">
                  <c:v>7.1840000000000002</c:v>
                </c:pt>
                <c:pt idx="6">
                  <c:v>142.4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53.900283200000004</c:v>
                  </c:pt>
                  <c:pt idx="1">
                    <c:v>701.44560540000009</c:v>
                  </c:pt>
                  <c:pt idx="2">
                    <c:v>534.36072425764405</c:v>
                  </c:pt>
                  <c:pt idx="3">
                    <c:v>328.1598389201132</c:v>
                  </c:pt>
                  <c:pt idx="4">
                    <c:v>131.56941599999999</c:v>
                  </c:pt>
                  <c:pt idx="5">
                    <c:v>204.6078038</c:v>
                  </c:pt>
                  <c:pt idx="6">
                    <c:v>137.33121493102621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53.900283200000004</c:v>
                  </c:pt>
                  <c:pt idx="1">
                    <c:v>701.44560540000009</c:v>
                  </c:pt>
                  <c:pt idx="2">
                    <c:v>534.36072425764405</c:v>
                  </c:pt>
                  <c:pt idx="3">
                    <c:v>328.1598389201132</c:v>
                  </c:pt>
                  <c:pt idx="4">
                    <c:v>131.56941599999999</c:v>
                  </c:pt>
                  <c:pt idx="5">
                    <c:v>204.6078038</c:v>
                  </c:pt>
                  <c:pt idx="6">
                    <c:v>137.33121493102621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65.635999999999996</c:v>
                </c:pt>
                <c:pt idx="1">
                  <c:v>1677.297</c:v>
                </c:pt>
                <c:pt idx="2">
                  <c:v>2197.518</c:v>
                </c:pt>
                <c:pt idx="3">
                  <c:v>942.69399999999996</c:v>
                </c:pt>
                <c:pt idx="4">
                  <c:v>536.58000000000004</c:v>
                </c:pt>
                <c:pt idx="5">
                  <c:v>682.48099999999999</c:v>
                </c:pt>
                <c:pt idx="6">
                  <c:v>766.04200000000003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795648"/>
        <c:axId val="182813824"/>
      </c:barChart>
      <c:catAx>
        <c:axId val="182795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813824"/>
        <c:crosses val="autoZero"/>
        <c:auto val="1"/>
        <c:lblAlgn val="ctr"/>
        <c:lblOffset val="100"/>
        <c:noMultiLvlLbl val="0"/>
      </c:catAx>
      <c:valAx>
        <c:axId val="182813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795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12086.9048563865</c:v>
                </c:pt>
                <c:pt idx="1">
                  <c:v>22078.262343787137</c:v>
                </c:pt>
                <c:pt idx="2">
                  <c:v>10331.545776876505</c:v>
                </c:pt>
                <c:pt idx="3">
                  <c:v>14899.854252581285</c:v>
                </c:pt>
                <c:pt idx="4">
                  <c:v>12638.020038715853</c:v>
                </c:pt>
                <c:pt idx="5">
                  <c:v>24711.057384751071</c:v>
                </c:pt>
                <c:pt idx="6">
                  <c:v>8263.3019952960003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991808"/>
        <c:axId val="15200665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12159</c:v>
                </c:pt>
                <c:pt idx="1">
                  <c:v>5349</c:v>
                </c:pt>
                <c:pt idx="2">
                  <c:v>747</c:v>
                </c:pt>
                <c:pt idx="3">
                  <c:v>503</c:v>
                </c:pt>
                <c:pt idx="4">
                  <c:v>188</c:v>
                </c:pt>
                <c:pt idx="5">
                  <c:v>126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91808"/>
        <c:axId val="152006656"/>
      </c:lineChart>
      <c:catAx>
        <c:axId val="15199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200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0066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991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129.047</c:v>
                </c:pt>
                <c:pt idx="2">
                  <c:v>168.86699999999999</c:v>
                </c:pt>
                <c:pt idx="3">
                  <c:v>224.20500000000001</c:v>
                </c:pt>
                <c:pt idx="4">
                  <c:v>127.444</c:v>
                </c:pt>
                <c:pt idx="5">
                  <c:v>7.1840000000000002</c:v>
                </c:pt>
                <c:pt idx="6">
                  <c:v>142.4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53.900283200000004</c:v>
                  </c:pt>
                  <c:pt idx="1">
                    <c:v>701.44560540000009</c:v>
                  </c:pt>
                  <c:pt idx="2">
                    <c:v>534.36072425764405</c:v>
                  </c:pt>
                  <c:pt idx="3">
                    <c:v>328.1598389201132</c:v>
                  </c:pt>
                  <c:pt idx="4">
                    <c:v>131.56941599999999</c:v>
                  </c:pt>
                  <c:pt idx="5">
                    <c:v>204.6078038</c:v>
                  </c:pt>
                  <c:pt idx="6">
                    <c:v>137.33121493102621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53.900283200000004</c:v>
                  </c:pt>
                  <c:pt idx="1">
                    <c:v>701.44560540000009</c:v>
                  </c:pt>
                  <c:pt idx="2">
                    <c:v>534.36072425764405</c:v>
                  </c:pt>
                  <c:pt idx="3">
                    <c:v>328.1598389201132</c:v>
                  </c:pt>
                  <c:pt idx="4">
                    <c:v>131.56941599999999</c:v>
                  </c:pt>
                  <c:pt idx="5">
                    <c:v>204.6078038</c:v>
                  </c:pt>
                  <c:pt idx="6">
                    <c:v>137.33121493102621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65.635999999999996</c:v>
                </c:pt>
                <c:pt idx="1">
                  <c:v>1677.297</c:v>
                </c:pt>
                <c:pt idx="2">
                  <c:v>2197.518</c:v>
                </c:pt>
                <c:pt idx="3">
                  <c:v>942.69399999999996</c:v>
                </c:pt>
                <c:pt idx="4">
                  <c:v>536.58000000000004</c:v>
                </c:pt>
                <c:pt idx="5">
                  <c:v>682.48099999999999</c:v>
                </c:pt>
                <c:pt idx="6">
                  <c:v>766.04200000000003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558720"/>
        <c:axId val="110822144"/>
      </c:barChart>
      <c:catAx>
        <c:axId val="1025587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822144"/>
        <c:crosses val="autoZero"/>
        <c:auto val="1"/>
        <c:lblAlgn val="ctr"/>
        <c:lblOffset val="100"/>
        <c:noMultiLvlLbl val="0"/>
      </c:catAx>
      <c:valAx>
        <c:axId val="1108221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25587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138.791</c:v>
                </c:pt>
                <c:pt idx="1">
                  <c:v>273.87200000000001</c:v>
                </c:pt>
                <c:pt idx="2">
                  <c:v>88.738</c:v>
                </c:pt>
                <c:pt idx="3">
                  <c:v>80.78</c:v>
                </c:pt>
                <c:pt idx="4">
                  <c:v>185.19800000000001</c:v>
                </c:pt>
                <c:pt idx="5">
                  <c:v>20.224</c:v>
                </c:pt>
                <c:pt idx="6">
                  <c:v>11.218999999999999</c:v>
                </c:pt>
                <c:pt idx="7">
                  <c:v>0.249</c:v>
                </c:pt>
                <c:pt idx="8">
                  <c:v>7.5999999999999998E-2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717.62830440000005</c:v>
                  </c:pt>
                  <c:pt idx="1">
                    <c:v>103.44131379999999</c:v>
                  </c:pt>
                  <c:pt idx="2">
                    <c:v>236.00692240000004</c:v>
                  </c:pt>
                  <c:pt idx="3">
                    <c:v>433.58798669999999</c:v>
                  </c:pt>
                  <c:pt idx="4">
                    <c:v>379.51712579999997</c:v>
                  </c:pt>
                  <c:pt idx="5">
                    <c:v>141.36194789999999</c:v>
                  </c:pt>
                  <c:pt idx="6">
                    <c:v>118.281032</c:v>
                  </c:pt>
                  <c:pt idx="7">
                    <c:v>99.254843999999991</c:v>
                  </c:pt>
                  <c:pt idx="8">
                    <c:v>40.324900800000002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717.62830440000005</c:v>
                  </c:pt>
                  <c:pt idx="1">
                    <c:v>103.44131379999999</c:v>
                  </c:pt>
                  <c:pt idx="2">
                    <c:v>236.00692240000004</c:v>
                  </c:pt>
                  <c:pt idx="3">
                    <c:v>433.58798669999999</c:v>
                  </c:pt>
                  <c:pt idx="4">
                    <c:v>379.51712579999997</c:v>
                  </c:pt>
                  <c:pt idx="5">
                    <c:v>141.36194789999999</c:v>
                  </c:pt>
                  <c:pt idx="6">
                    <c:v>118.281032</c:v>
                  </c:pt>
                  <c:pt idx="7">
                    <c:v>99.254843999999991</c:v>
                  </c:pt>
                  <c:pt idx="8">
                    <c:v>40.324900800000002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1683.3879999999999</c:v>
                </c:pt>
                <c:pt idx="1">
                  <c:v>349.58199999999999</c:v>
                </c:pt>
                <c:pt idx="2">
                  <c:v>845.29700000000003</c:v>
                </c:pt>
                <c:pt idx="3">
                  <c:v>1043.0309999999999</c:v>
                </c:pt>
                <c:pt idx="4">
                  <c:v>1276.546</c:v>
                </c:pt>
                <c:pt idx="5">
                  <c:v>489.31099999999998</c:v>
                </c:pt>
                <c:pt idx="6">
                  <c:v>630.16</c:v>
                </c:pt>
                <c:pt idx="7">
                  <c:v>424.166</c:v>
                </c:pt>
                <c:pt idx="8">
                  <c:v>126.768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906368"/>
        <c:axId val="110916352"/>
      </c:barChart>
      <c:catAx>
        <c:axId val="110906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916352"/>
        <c:crosses val="autoZero"/>
        <c:auto val="1"/>
        <c:lblAlgn val="ctr"/>
        <c:lblOffset val="100"/>
        <c:noMultiLvlLbl val="0"/>
      </c:catAx>
      <c:valAx>
        <c:axId val="110916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906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138.791</c:v>
                </c:pt>
                <c:pt idx="1">
                  <c:v>273.87200000000001</c:v>
                </c:pt>
                <c:pt idx="2">
                  <c:v>88.738</c:v>
                </c:pt>
                <c:pt idx="3">
                  <c:v>80.78</c:v>
                </c:pt>
                <c:pt idx="4">
                  <c:v>185.19800000000001</c:v>
                </c:pt>
                <c:pt idx="5">
                  <c:v>20.224</c:v>
                </c:pt>
                <c:pt idx="6">
                  <c:v>11.218999999999999</c:v>
                </c:pt>
                <c:pt idx="7">
                  <c:v>0.249</c:v>
                </c:pt>
                <c:pt idx="8">
                  <c:v>7.5999999999999998E-2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717.62830440000005</c:v>
                  </c:pt>
                  <c:pt idx="1">
                    <c:v>103.44131379999999</c:v>
                  </c:pt>
                  <c:pt idx="2">
                    <c:v>236.00692240000004</c:v>
                  </c:pt>
                  <c:pt idx="3">
                    <c:v>433.58798669999999</c:v>
                  </c:pt>
                  <c:pt idx="4">
                    <c:v>379.51712579999997</c:v>
                  </c:pt>
                  <c:pt idx="5">
                    <c:v>141.36194789999999</c:v>
                  </c:pt>
                  <c:pt idx="6">
                    <c:v>118.281032</c:v>
                  </c:pt>
                  <c:pt idx="7">
                    <c:v>99.254843999999991</c:v>
                  </c:pt>
                  <c:pt idx="8">
                    <c:v>40.324900800000002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717.62830440000005</c:v>
                  </c:pt>
                  <c:pt idx="1">
                    <c:v>103.44131379999999</c:v>
                  </c:pt>
                  <c:pt idx="2">
                    <c:v>236.00692240000004</c:v>
                  </c:pt>
                  <c:pt idx="3">
                    <c:v>433.58798669999999</c:v>
                  </c:pt>
                  <c:pt idx="4">
                    <c:v>379.51712579999997</c:v>
                  </c:pt>
                  <c:pt idx="5">
                    <c:v>141.36194789999999</c:v>
                  </c:pt>
                  <c:pt idx="6">
                    <c:v>118.281032</c:v>
                  </c:pt>
                  <c:pt idx="7">
                    <c:v>99.254843999999991</c:v>
                  </c:pt>
                  <c:pt idx="8">
                    <c:v>40.324900800000002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1683.3879999999999</c:v>
                </c:pt>
                <c:pt idx="1">
                  <c:v>349.58199999999999</c:v>
                </c:pt>
                <c:pt idx="2">
                  <c:v>845.29700000000003</c:v>
                </c:pt>
                <c:pt idx="3">
                  <c:v>1043.0309999999999</c:v>
                </c:pt>
                <c:pt idx="4">
                  <c:v>1276.546</c:v>
                </c:pt>
                <c:pt idx="5">
                  <c:v>489.31099999999998</c:v>
                </c:pt>
                <c:pt idx="6">
                  <c:v>630.16</c:v>
                </c:pt>
                <c:pt idx="7">
                  <c:v>424.166</c:v>
                </c:pt>
                <c:pt idx="8">
                  <c:v>126.768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938752"/>
        <c:axId val="111022464"/>
      </c:barChart>
      <c:catAx>
        <c:axId val="110938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1022464"/>
        <c:crosses val="autoZero"/>
        <c:auto val="1"/>
        <c:lblAlgn val="ctr"/>
        <c:lblOffset val="100"/>
        <c:noMultiLvlLbl val="0"/>
      </c:catAx>
      <c:valAx>
        <c:axId val="1110224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9387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12.366050000000001</c:v>
                </c:pt>
                <c:pt idx="1">
                  <c:v>4740.93</c:v>
                </c:pt>
                <c:pt idx="2">
                  <c:v>7667.3959999999997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68.038560000000004</c:v>
                </c:pt>
                <c:pt idx="1">
                  <c:v>13123.268</c:v>
                </c:pt>
                <c:pt idx="2">
                  <c:v>82350.635000000009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28320"/>
        <c:axId val="121930112"/>
      </c:barChart>
      <c:catAx>
        <c:axId val="121928320"/>
        <c:scaling>
          <c:orientation val="maxMin"/>
        </c:scaling>
        <c:delete val="0"/>
        <c:axPos val="l"/>
        <c:majorTickMark val="out"/>
        <c:minorTickMark val="none"/>
        <c:tickLblPos val="nextTo"/>
        <c:crossAx val="121930112"/>
        <c:crosses val="autoZero"/>
        <c:auto val="1"/>
        <c:lblAlgn val="ctr"/>
        <c:lblOffset val="100"/>
        <c:noMultiLvlLbl val="0"/>
      </c:catAx>
      <c:valAx>
        <c:axId val="1219301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19283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12.366050000000001</c:v>
                </c:pt>
                <c:pt idx="1">
                  <c:v>4740.93</c:v>
                </c:pt>
                <c:pt idx="2">
                  <c:v>7667.3959999999997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68.038560000000004</c:v>
                </c:pt>
                <c:pt idx="1">
                  <c:v>13123.268</c:v>
                </c:pt>
                <c:pt idx="2">
                  <c:v>82350.635000000009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13952"/>
        <c:axId val="122019840"/>
      </c:barChart>
      <c:catAx>
        <c:axId val="12201395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019840"/>
        <c:crosses val="autoZero"/>
        <c:auto val="1"/>
        <c:lblAlgn val="ctr"/>
        <c:lblOffset val="100"/>
        <c:noMultiLvlLbl val="0"/>
      </c:catAx>
      <c:valAx>
        <c:axId val="1220198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20139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2.3500000000000001E-3</c:v>
                </c:pt>
                <c:pt idx="1">
                  <c:v>1.31E-3</c:v>
                </c:pt>
                <c:pt idx="2">
                  <c:v>1.54E-2</c:v>
                </c:pt>
                <c:pt idx="3">
                  <c:v>1.16E-3</c:v>
                </c:pt>
                <c:pt idx="4">
                  <c:v>1.349E-2</c:v>
                </c:pt>
                <c:pt idx="5">
                  <c:v>1.56E-3</c:v>
                </c:pt>
                <c:pt idx="6">
                  <c:v>4.0499999999999998E-3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8.5551029999999997E-3</c:v>
                  </c:pt>
                  <c:pt idx="1">
                    <c:v>6.0952739999999998E-2</c:v>
                  </c:pt>
                  <c:pt idx="2">
                    <c:v>0.11440428205822933</c:v>
                  </c:pt>
                  <c:pt idx="3">
                    <c:v>2.386483026659442E-2</c:v>
                  </c:pt>
                  <c:pt idx="4">
                    <c:v>9.1632895000000006E-2</c:v>
                  </c:pt>
                  <c:pt idx="5">
                    <c:v>0.238437175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8.5551029999999997E-3</c:v>
                  </c:pt>
                  <c:pt idx="1">
                    <c:v>6.0952739999999998E-2</c:v>
                  </c:pt>
                  <c:pt idx="2">
                    <c:v>0.11440428205822933</c:v>
                  </c:pt>
                  <c:pt idx="3">
                    <c:v>2.386483026659442E-2</c:v>
                  </c:pt>
                  <c:pt idx="4">
                    <c:v>9.1632895000000006E-2</c:v>
                  </c:pt>
                  <c:pt idx="5">
                    <c:v>0.238437175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1.1169999999999999E-2</c:v>
                </c:pt>
                <c:pt idx="1">
                  <c:v>0.12414</c:v>
                </c:pt>
                <c:pt idx="2">
                  <c:v>0.22862000000000002</c:v>
                </c:pt>
                <c:pt idx="3">
                  <c:v>5.5640000000000002E-2</c:v>
                </c:pt>
                <c:pt idx="4">
                  <c:v>0.19384999999999999</c:v>
                </c:pt>
                <c:pt idx="5">
                  <c:v>0.42769000000000001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23232"/>
        <c:axId val="121824768"/>
      </c:barChart>
      <c:catAx>
        <c:axId val="1218232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824768"/>
        <c:crosses val="autoZero"/>
        <c:auto val="1"/>
        <c:lblAlgn val="ctr"/>
        <c:lblOffset val="100"/>
        <c:noMultiLvlLbl val="0"/>
      </c:catAx>
      <c:valAx>
        <c:axId val="1218247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1823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2.3500000000000001E-3</c:v>
                </c:pt>
                <c:pt idx="1">
                  <c:v>1.31E-3</c:v>
                </c:pt>
                <c:pt idx="2">
                  <c:v>1.54E-2</c:v>
                </c:pt>
                <c:pt idx="3">
                  <c:v>1.16E-3</c:v>
                </c:pt>
                <c:pt idx="4">
                  <c:v>1.349E-2</c:v>
                </c:pt>
                <c:pt idx="5">
                  <c:v>1.56E-3</c:v>
                </c:pt>
                <c:pt idx="6">
                  <c:v>4.0499999999999998E-3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8.5551029999999997E-3</c:v>
                  </c:pt>
                  <c:pt idx="1">
                    <c:v>6.0952739999999998E-2</c:v>
                  </c:pt>
                  <c:pt idx="2">
                    <c:v>0.11440428205822933</c:v>
                  </c:pt>
                  <c:pt idx="3">
                    <c:v>2.386483026659442E-2</c:v>
                  </c:pt>
                  <c:pt idx="4">
                    <c:v>9.1632895000000006E-2</c:v>
                  </c:pt>
                  <c:pt idx="5">
                    <c:v>0.238437175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8.5551029999999997E-3</c:v>
                  </c:pt>
                  <c:pt idx="1">
                    <c:v>6.0952739999999998E-2</c:v>
                  </c:pt>
                  <c:pt idx="2">
                    <c:v>0.11440428205822933</c:v>
                  </c:pt>
                  <c:pt idx="3">
                    <c:v>2.386483026659442E-2</c:v>
                  </c:pt>
                  <c:pt idx="4">
                    <c:v>9.1632895000000006E-2</c:v>
                  </c:pt>
                  <c:pt idx="5">
                    <c:v>0.238437175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1.1169999999999999E-2</c:v>
                </c:pt>
                <c:pt idx="1">
                  <c:v>0.12414</c:v>
                </c:pt>
                <c:pt idx="2">
                  <c:v>0.22862000000000002</c:v>
                </c:pt>
                <c:pt idx="3">
                  <c:v>5.5640000000000002E-2</c:v>
                </c:pt>
                <c:pt idx="4">
                  <c:v>0.19384999999999999</c:v>
                </c:pt>
                <c:pt idx="5">
                  <c:v>0.42769000000000001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43072"/>
        <c:axId val="121455744"/>
      </c:barChart>
      <c:catAx>
        <c:axId val="121843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55744"/>
        <c:crosses val="autoZero"/>
        <c:auto val="1"/>
        <c:lblAlgn val="ctr"/>
        <c:lblOffset val="100"/>
        <c:noMultiLvlLbl val="0"/>
      </c:catAx>
      <c:valAx>
        <c:axId val="1214557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1843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6.7000000000000002E-3</c:v>
                </c:pt>
                <c:pt idx="1">
                  <c:v>9.0299999999999998E-3</c:v>
                </c:pt>
                <c:pt idx="2">
                  <c:v>2.0000000000000001E-4</c:v>
                </c:pt>
                <c:pt idx="3">
                  <c:v>4.2599999999999999E-3</c:v>
                </c:pt>
                <c:pt idx="4">
                  <c:v>1.3359999999999999E-2</c:v>
                </c:pt>
                <c:pt idx="5">
                  <c:v>1.0500000000000002E-3</c:v>
                </c:pt>
                <c:pt idx="6">
                  <c:v>9.8999999999999999E-4</c:v>
                </c:pt>
                <c:pt idx="7">
                  <c:v>3.7299999999999998E-3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1.3822279999999999E-2</c:v>
                  </c:pt>
                  <c:pt idx="1">
                    <c:v>3.0331489999999999E-2</c:v>
                  </c:pt>
                  <c:pt idx="2">
                    <c:v>9.3100778999999995E-2</c:v>
                  </c:pt>
                  <c:pt idx="3">
                    <c:v>4.7054891999999994E-2</c:v>
                  </c:pt>
                  <c:pt idx="4">
                    <c:v>7.7079112000000005E-2</c:v>
                  </c:pt>
                  <c:pt idx="5">
                    <c:v>2.5751988000000003E-2</c:v>
                  </c:pt>
                  <c:pt idx="6">
                    <c:v>0.23976090399999997</c:v>
                  </c:pt>
                  <c:pt idx="7">
                    <c:v>1.7132808000000003E-2</c:v>
                  </c:pt>
                  <c:pt idx="8">
                    <c:v>7.7577383E-2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1.3822279999999999E-2</c:v>
                  </c:pt>
                  <c:pt idx="1">
                    <c:v>3.0331489999999999E-2</c:v>
                  </c:pt>
                  <c:pt idx="2">
                    <c:v>9.3100778999999995E-2</c:v>
                  </c:pt>
                  <c:pt idx="3">
                    <c:v>4.7054891999999994E-2</c:v>
                  </c:pt>
                  <c:pt idx="4">
                    <c:v>7.7079112000000005E-2</c:v>
                  </c:pt>
                  <c:pt idx="5">
                    <c:v>2.5751988000000003E-2</c:v>
                  </c:pt>
                  <c:pt idx="6">
                    <c:v>0.23976090399999997</c:v>
                  </c:pt>
                  <c:pt idx="7">
                    <c:v>1.7132808000000003E-2</c:v>
                  </c:pt>
                  <c:pt idx="8">
                    <c:v>7.7577383E-2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3.1399999999999997E-2</c:v>
                </c:pt>
                <c:pt idx="1">
                  <c:v>3.4299999999999997E-2</c:v>
                </c:pt>
                <c:pt idx="2">
                  <c:v>0.12861</c:v>
                </c:pt>
                <c:pt idx="3">
                  <c:v>9.1939999999999994E-2</c:v>
                </c:pt>
                <c:pt idx="4">
                  <c:v>0.15224000000000001</c:v>
                </c:pt>
                <c:pt idx="5">
                  <c:v>5.4920000000000004E-2</c:v>
                </c:pt>
                <c:pt idx="6">
                  <c:v>0.44268999999999997</c:v>
                </c:pt>
                <c:pt idx="7">
                  <c:v>1.7520000000000001E-2</c:v>
                </c:pt>
                <c:pt idx="8">
                  <c:v>8.7489999999999998E-2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519488"/>
        <c:axId val="121533568"/>
      </c:barChart>
      <c:catAx>
        <c:axId val="121519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533568"/>
        <c:crosses val="autoZero"/>
        <c:auto val="1"/>
        <c:lblAlgn val="ctr"/>
        <c:lblOffset val="100"/>
        <c:noMultiLvlLbl val="0"/>
      </c:catAx>
      <c:valAx>
        <c:axId val="121533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5194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6.7000000000000002E-3</c:v>
                </c:pt>
                <c:pt idx="1">
                  <c:v>9.0299999999999998E-3</c:v>
                </c:pt>
                <c:pt idx="2">
                  <c:v>2.0000000000000001E-4</c:v>
                </c:pt>
                <c:pt idx="3">
                  <c:v>4.2599999999999999E-3</c:v>
                </c:pt>
                <c:pt idx="4">
                  <c:v>1.3359999999999999E-2</c:v>
                </c:pt>
                <c:pt idx="5">
                  <c:v>1.0500000000000002E-3</c:v>
                </c:pt>
                <c:pt idx="6">
                  <c:v>9.8999999999999999E-4</c:v>
                </c:pt>
                <c:pt idx="7">
                  <c:v>3.7299999999999998E-3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1.3822279999999999E-2</c:v>
                  </c:pt>
                  <c:pt idx="1">
                    <c:v>3.0331489999999999E-2</c:v>
                  </c:pt>
                  <c:pt idx="2">
                    <c:v>9.3100778999999995E-2</c:v>
                  </c:pt>
                  <c:pt idx="3">
                    <c:v>4.7054891999999994E-2</c:v>
                  </c:pt>
                  <c:pt idx="4">
                    <c:v>7.7079112000000005E-2</c:v>
                  </c:pt>
                  <c:pt idx="5">
                    <c:v>2.5751988000000003E-2</c:v>
                  </c:pt>
                  <c:pt idx="6">
                    <c:v>0.23976090399999997</c:v>
                  </c:pt>
                  <c:pt idx="7">
                    <c:v>1.7132808000000003E-2</c:v>
                  </c:pt>
                  <c:pt idx="8">
                    <c:v>7.7577383E-2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1.3822279999999999E-2</c:v>
                  </c:pt>
                  <c:pt idx="1">
                    <c:v>3.0331489999999999E-2</c:v>
                  </c:pt>
                  <c:pt idx="2">
                    <c:v>9.3100778999999995E-2</c:v>
                  </c:pt>
                  <c:pt idx="3">
                    <c:v>4.7054891999999994E-2</c:v>
                  </c:pt>
                  <c:pt idx="4">
                    <c:v>7.7079112000000005E-2</c:v>
                  </c:pt>
                  <c:pt idx="5">
                    <c:v>2.5751988000000003E-2</c:v>
                  </c:pt>
                  <c:pt idx="6">
                    <c:v>0.23976090399999997</c:v>
                  </c:pt>
                  <c:pt idx="7">
                    <c:v>1.7132808000000003E-2</c:v>
                  </c:pt>
                  <c:pt idx="8">
                    <c:v>7.7577383E-2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3.1399999999999997E-2</c:v>
                </c:pt>
                <c:pt idx="1">
                  <c:v>3.4299999999999997E-2</c:v>
                </c:pt>
                <c:pt idx="2">
                  <c:v>0.12861</c:v>
                </c:pt>
                <c:pt idx="3">
                  <c:v>9.1939999999999994E-2</c:v>
                </c:pt>
                <c:pt idx="4">
                  <c:v>0.15224000000000001</c:v>
                </c:pt>
                <c:pt idx="5">
                  <c:v>5.4920000000000004E-2</c:v>
                </c:pt>
                <c:pt idx="6">
                  <c:v>0.44268999999999997</c:v>
                </c:pt>
                <c:pt idx="7">
                  <c:v>1.7520000000000001E-2</c:v>
                </c:pt>
                <c:pt idx="8">
                  <c:v>8.7489999999999998E-2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580544"/>
        <c:axId val="121582336"/>
      </c:barChart>
      <c:catAx>
        <c:axId val="121580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582336"/>
        <c:crosses val="autoZero"/>
        <c:auto val="1"/>
        <c:lblAlgn val="ctr"/>
        <c:lblOffset val="100"/>
        <c:noMultiLvlLbl val="0"/>
      </c:catAx>
      <c:valAx>
        <c:axId val="1215823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580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1.4E-2</c:v>
                </c:pt>
                <c:pt idx="2">
                  <c:v>1.508</c:v>
                </c:pt>
                <c:pt idx="3">
                  <c:v>0.158</c:v>
                </c:pt>
                <c:pt idx="4">
                  <c:v>5.6180000000000003</c:v>
                </c:pt>
                <c:pt idx="5">
                  <c:v>0.373</c:v>
                </c:pt>
                <c:pt idx="6">
                  <c:v>0.92200000000000004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8.2155944999999999</c:v>
                  </c:pt>
                  <c:pt idx="2">
                    <c:v>19.107418251492856</c:v>
                  </c:pt>
                  <c:pt idx="3">
                    <c:v>5.6104342985544724</c:v>
                  </c:pt>
                  <c:pt idx="4">
                    <c:v>81.382711199999989</c:v>
                  </c:pt>
                  <c:pt idx="5">
                    <c:v>94.254584399999999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8.2155944999999999</c:v>
                  </c:pt>
                  <c:pt idx="2">
                    <c:v>19.107418251492856</c:v>
                  </c:pt>
                  <c:pt idx="3">
                    <c:v>5.6104342985544724</c:v>
                  </c:pt>
                  <c:pt idx="4">
                    <c:v>81.382711199999989</c:v>
                  </c:pt>
                  <c:pt idx="5">
                    <c:v>94.254584399999999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13.773</c:v>
                </c:pt>
                <c:pt idx="2">
                  <c:v>30.088000000000001</c:v>
                </c:pt>
                <c:pt idx="3">
                  <c:v>15.675000000000001</c:v>
                </c:pt>
                <c:pt idx="4">
                  <c:v>169.512</c:v>
                </c:pt>
                <c:pt idx="5">
                  <c:v>148.97200000000001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575232"/>
        <c:axId val="116577024"/>
      </c:barChart>
      <c:catAx>
        <c:axId val="1165752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577024"/>
        <c:crosses val="autoZero"/>
        <c:auto val="1"/>
        <c:lblAlgn val="ctr"/>
        <c:lblOffset val="100"/>
        <c:noMultiLvlLbl val="0"/>
      </c:catAx>
      <c:valAx>
        <c:axId val="1165770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575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217.18898003014996</c:v>
                </c:pt>
                <c:pt idx="1">
                  <c:v>45.796655753299994</c:v>
                </c:pt>
                <c:pt idx="2">
                  <c:v>1456.8084398195504</c:v>
                </c:pt>
                <c:pt idx="3">
                  <c:v>4.9187738839000001</c:v>
                </c:pt>
                <c:pt idx="4">
                  <c:v>24.873952365549997</c:v>
                </c:pt>
                <c:pt idx="5">
                  <c:v>0</c:v>
                </c:pt>
                <c:pt idx="6">
                  <c:v>0.65765921014999995</c:v>
                </c:pt>
                <c:pt idx="7">
                  <c:v>32.588630859250003</c:v>
                </c:pt>
                <c:pt idx="8">
                  <c:v>56.349311914649995</c:v>
                </c:pt>
                <c:pt idx="9">
                  <c:v>40.796225735749999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3273541829227"/>
          <c:y val="8.5777059392499244E-2"/>
          <c:w val="0.78872128171359779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1.4E-2</c:v>
                </c:pt>
                <c:pt idx="2">
                  <c:v>1.508</c:v>
                </c:pt>
                <c:pt idx="3">
                  <c:v>0.158</c:v>
                </c:pt>
                <c:pt idx="4">
                  <c:v>5.6180000000000003</c:v>
                </c:pt>
                <c:pt idx="5">
                  <c:v>0.373</c:v>
                </c:pt>
                <c:pt idx="6">
                  <c:v>0.92200000000000004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8.2155944999999999</c:v>
                  </c:pt>
                  <c:pt idx="2">
                    <c:v>19.107418251492856</c:v>
                  </c:pt>
                  <c:pt idx="3">
                    <c:v>5.6104342985544724</c:v>
                  </c:pt>
                  <c:pt idx="4">
                    <c:v>81.382711199999989</c:v>
                  </c:pt>
                  <c:pt idx="5">
                    <c:v>94.254584399999999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8.2155944999999999</c:v>
                  </c:pt>
                  <c:pt idx="2">
                    <c:v>19.107418251492856</c:v>
                  </c:pt>
                  <c:pt idx="3">
                    <c:v>5.6104342985544724</c:v>
                  </c:pt>
                  <c:pt idx="4">
                    <c:v>81.382711199999989</c:v>
                  </c:pt>
                  <c:pt idx="5">
                    <c:v>94.254584399999999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13.773</c:v>
                </c:pt>
                <c:pt idx="2">
                  <c:v>30.088000000000001</c:v>
                </c:pt>
                <c:pt idx="3">
                  <c:v>15.675000000000001</c:v>
                </c:pt>
                <c:pt idx="4">
                  <c:v>169.512</c:v>
                </c:pt>
                <c:pt idx="5">
                  <c:v>148.97200000000001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603520"/>
        <c:axId val="122098048"/>
      </c:barChart>
      <c:catAx>
        <c:axId val="116603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098048"/>
        <c:crosses val="autoZero"/>
        <c:auto val="1"/>
        <c:lblAlgn val="ctr"/>
        <c:lblOffset val="100"/>
        <c:noMultiLvlLbl val="0"/>
      </c:catAx>
      <c:valAx>
        <c:axId val="122098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6035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0.11799999999999999</c:v>
                </c:pt>
                <c:pt idx="1">
                  <c:v>0.89600000000000002</c:v>
                </c:pt>
                <c:pt idx="2">
                  <c:v>3.6999999999999998E-2</c:v>
                </c:pt>
                <c:pt idx="3">
                  <c:v>0.629</c:v>
                </c:pt>
                <c:pt idx="4">
                  <c:v>5.7809999999999997</c:v>
                </c:pt>
                <c:pt idx="5">
                  <c:v>0.24</c:v>
                </c:pt>
                <c:pt idx="6">
                  <c:v>0.254</c:v>
                </c:pt>
                <c:pt idx="7">
                  <c:v>0.63800000000000001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0.14506379999999999</c:v>
                  </c:pt>
                  <c:pt idx="1">
                    <c:v>3.7735359999999996</c:v>
                  </c:pt>
                  <c:pt idx="2">
                    <c:v>7.3133219999999994</c:v>
                  </c:pt>
                  <c:pt idx="3">
                    <c:v>6.4038762</c:v>
                  </c:pt>
                  <c:pt idx="4">
                    <c:v>21.397220000000001</c:v>
                  </c:pt>
                  <c:pt idx="5">
                    <c:v>8.9815690999999998</c:v>
                  </c:pt>
                  <c:pt idx="6">
                    <c:v>104.77709999999999</c:v>
                  </c:pt>
                  <c:pt idx="7">
                    <c:v>3.5263073999999999</c:v>
                  </c:pt>
                  <c:pt idx="8">
                    <c:v>65.927031700000001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0.14506379999999999</c:v>
                  </c:pt>
                  <c:pt idx="1">
                    <c:v>3.7735359999999996</c:v>
                  </c:pt>
                  <c:pt idx="2">
                    <c:v>7.3133219999999994</c:v>
                  </c:pt>
                  <c:pt idx="3">
                    <c:v>6.4038762</c:v>
                  </c:pt>
                  <c:pt idx="4">
                    <c:v>21.397220000000001</c:v>
                  </c:pt>
                  <c:pt idx="5">
                    <c:v>8.9815690999999998</c:v>
                  </c:pt>
                  <c:pt idx="6">
                    <c:v>104.77709999999999</c:v>
                  </c:pt>
                  <c:pt idx="7">
                    <c:v>3.5263073999999999</c:v>
                  </c:pt>
                  <c:pt idx="8">
                    <c:v>65.927031700000001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0.26100000000000001</c:v>
                </c:pt>
                <c:pt idx="1">
                  <c:v>4.16</c:v>
                </c:pt>
                <c:pt idx="2">
                  <c:v>9.5299999999999994</c:v>
                </c:pt>
                <c:pt idx="3">
                  <c:v>10.557</c:v>
                </c:pt>
                <c:pt idx="4">
                  <c:v>43.774999999999999</c:v>
                </c:pt>
                <c:pt idx="5">
                  <c:v>20.279</c:v>
                </c:pt>
                <c:pt idx="6">
                  <c:v>211.5</c:v>
                </c:pt>
                <c:pt idx="7">
                  <c:v>3.6059999999999999</c:v>
                </c:pt>
                <c:pt idx="8">
                  <c:v>74.350999999999999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525696"/>
        <c:axId val="116609408"/>
      </c:barChart>
      <c:catAx>
        <c:axId val="116525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609408"/>
        <c:crosses val="autoZero"/>
        <c:auto val="1"/>
        <c:lblAlgn val="ctr"/>
        <c:lblOffset val="100"/>
        <c:noMultiLvlLbl val="0"/>
      </c:catAx>
      <c:valAx>
        <c:axId val="1166094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5256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0.11799999999999999</c:v>
                </c:pt>
                <c:pt idx="1">
                  <c:v>0.89600000000000002</c:v>
                </c:pt>
                <c:pt idx="2">
                  <c:v>3.6999999999999998E-2</c:v>
                </c:pt>
                <c:pt idx="3">
                  <c:v>0.629</c:v>
                </c:pt>
                <c:pt idx="4">
                  <c:v>5.7809999999999997</c:v>
                </c:pt>
                <c:pt idx="5">
                  <c:v>0.24</c:v>
                </c:pt>
                <c:pt idx="6">
                  <c:v>0.254</c:v>
                </c:pt>
                <c:pt idx="7">
                  <c:v>0.63800000000000001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0.14506379999999999</c:v>
                  </c:pt>
                  <c:pt idx="1">
                    <c:v>3.7735359999999996</c:v>
                  </c:pt>
                  <c:pt idx="2">
                    <c:v>7.3133219999999994</c:v>
                  </c:pt>
                  <c:pt idx="3">
                    <c:v>6.4038762</c:v>
                  </c:pt>
                  <c:pt idx="4">
                    <c:v>21.397220000000001</c:v>
                  </c:pt>
                  <c:pt idx="5">
                    <c:v>8.9815690999999998</c:v>
                  </c:pt>
                  <c:pt idx="6">
                    <c:v>104.77709999999999</c:v>
                  </c:pt>
                  <c:pt idx="7">
                    <c:v>3.5263073999999999</c:v>
                  </c:pt>
                  <c:pt idx="8">
                    <c:v>65.927031700000001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0.14506379999999999</c:v>
                  </c:pt>
                  <c:pt idx="1">
                    <c:v>3.7735359999999996</c:v>
                  </c:pt>
                  <c:pt idx="2">
                    <c:v>7.3133219999999994</c:v>
                  </c:pt>
                  <c:pt idx="3">
                    <c:v>6.4038762</c:v>
                  </c:pt>
                  <c:pt idx="4">
                    <c:v>21.397220000000001</c:v>
                  </c:pt>
                  <c:pt idx="5">
                    <c:v>8.9815690999999998</c:v>
                  </c:pt>
                  <c:pt idx="6">
                    <c:v>104.77709999999999</c:v>
                  </c:pt>
                  <c:pt idx="7">
                    <c:v>3.5263073999999999</c:v>
                  </c:pt>
                  <c:pt idx="8">
                    <c:v>65.927031700000001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0.26100000000000001</c:v>
                </c:pt>
                <c:pt idx="1">
                  <c:v>4.16</c:v>
                </c:pt>
                <c:pt idx="2">
                  <c:v>9.5299999999999994</c:v>
                </c:pt>
                <c:pt idx="3">
                  <c:v>10.557</c:v>
                </c:pt>
                <c:pt idx="4">
                  <c:v>43.774999999999999</c:v>
                </c:pt>
                <c:pt idx="5">
                  <c:v>20.279</c:v>
                </c:pt>
                <c:pt idx="6">
                  <c:v>211.5</c:v>
                </c:pt>
                <c:pt idx="7">
                  <c:v>3.6059999999999999</c:v>
                </c:pt>
                <c:pt idx="8">
                  <c:v>74.350999999999999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325824"/>
        <c:axId val="121335808"/>
      </c:barChart>
      <c:catAx>
        <c:axId val="1213258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335808"/>
        <c:crosses val="autoZero"/>
        <c:auto val="1"/>
        <c:lblAlgn val="ctr"/>
        <c:lblOffset val="100"/>
        <c:noMultiLvlLbl val="0"/>
      </c:catAx>
      <c:valAx>
        <c:axId val="121335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3258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3.0760000000000001</c:v>
                </c:pt>
                <c:pt idx="2">
                  <c:v>57.158999999999999</c:v>
                </c:pt>
                <c:pt idx="3">
                  <c:v>1.2609999999999999</c:v>
                </c:pt>
                <c:pt idx="4">
                  <c:v>14.759</c:v>
                </c:pt>
                <c:pt idx="5">
                  <c:v>0.20200000000000001</c:v>
                </c:pt>
                <c:pt idx="6">
                  <c:v>0.81100000000000005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209.36733050000004</c:v>
                  </c:pt>
                  <c:pt idx="2">
                    <c:v>94.163756014896862</c:v>
                  </c:pt>
                  <c:pt idx="3">
                    <c:v>9.2561114823806925</c:v>
                  </c:pt>
                  <c:pt idx="4">
                    <c:v>31.563250599999996</c:v>
                  </c:pt>
                  <c:pt idx="5">
                    <c:v>50.371139599999999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209.36733050000004</c:v>
                  </c:pt>
                  <c:pt idx="2">
                    <c:v>94.163756014896862</c:v>
                  </c:pt>
                  <c:pt idx="3">
                    <c:v>9.2561114823806925</c:v>
                  </c:pt>
                  <c:pt idx="4">
                    <c:v>31.563250599999996</c:v>
                  </c:pt>
                  <c:pt idx="5">
                    <c:v>50.371139599999999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360.04700000000003</c:v>
                </c:pt>
                <c:pt idx="2">
                  <c:v>165.79599999999999</c:v>
                </c:pt>
                <c:pt idx="3">
                  <c:v>24.106999999999999</c:v>
                </c:pt>
                <c:pt idx="4">
                  <c:v>78.010999999999996</c:v>
                </c:pt>
                <c:pt idx="5">
                  <c:v>102.422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15936"/>
        <c:axId val="121417728"/>
      </c:barChart>
      <c:catAx>
        <c:axId val="1214159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17728"/>
        <c:crosses val="autoZero"/>
        <c:auto val="1"/>
        <c:lblAlgn val="ctr"/>
        <c:lblOffset val="100"/>
        <c:noMultiLvlLbl val="0"/>
      </c:catAx>
      <c:valAx>
        <c:axId val="1214177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4159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3.0760000000000001</c:v>
                </c:pt>
                <c:pt idx="2">
                  <c:v>57.158999999999999</c:v>
                </c:pt>
                <c:pt idx="3">
                  <c:v>1.2609999999999999</c:v>
                </c:pt>
                <c:pt idx="4">
                  <c:v>14.759</c:v>
                </c:pt>
                <c:pt idx="5">
                  <c:v>0.20200000000000001</c:v>
                </c:pt>
                <c:pt idx="6">
                  <c:v>0.81100000000000005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209.36733050000004</c:v>
                  </c:pt>
                  <c:pt idx="2">
                    <c:v>94.163756014896862</c:v>
                  </c:pt>
                  <c:pt idx="3">
                    <c:v>9.2561114823806925</c:v>
                  </c:pt>
                  <c:pt idx="4">
                    <c:v>31.563250599999996</c:v>
                  </c:pt>
                  <c:pt idx="5">
                    <c:v>50.371139599999999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209.36733050000004</c:v>
                  </c:pt>
                  <c:pt idx="2">
                    <c:v>94.163756014896862</c:v>
                  </c:pt>
                  <c:pt idx="3">
                    <c:v>9.2561114823806925</c:v>
                  </c:pt>
                  <c:pt idx="4">
                    <c:v>31.563250599999996</c:v>
                  </c:pt>
                  <c:pt idx="5">
                    <c:v>50.371139599999999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360.04700000000003</c:v>
                </c:pt>
                <c:pt idx="2">
                  <c:v>165.79599999999999</c:v>
                </c:pt>
                <c:pt idx="3">
                  <c:v>24.106999999999999</c:v>
                </c:pt>
                <c:pt idx="4">
                  <c:v>78.010999999999996</c:v>
                </c:pt>
                <c:pt idx="5">
                  <c:v>102.422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206080"/>
        <c:axId val="122207616"/>
      </c:barChart>
      <c:catAx>
        <c:axId val="1222060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207616"/>
        <c:crosses val="autoZero"/>
        <c:auto val="1"/>
        <c:lblAlgn val="ctr"/>
        <c:lblOffset val="100"/>
        <c:noMultiLvlLbl val="0"/>
      </c:catAx>
      <c:valAx>
        <c:axId val="122207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2060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18.853999999999999</c:v>
                </c:pt>
                <c:pt idx="1">
                  <c:v>38.938000000000002</c:v>
                </c:pt>
                <c:pt idx="2">
                  <c:v>0.52900000000000003</c:v>
                </c:pt>
                <c:pt idx="3">
                  <c:v>3.1760000000000002</c:v>
                </c:pt>
                <c:pt idx="4">
                  <c:v>15.163</c:v>
                </c:pt>
                <c:pt idx="5">
                  <c:v>0.29599999999999999</c:v>
                </c:pt>
                <c:pt idx="6">
                  <c:v>0.114</c:v>
                </c:pt>
                <c:pt idx="7">
                  <c:v>0.19900000000000001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28.500074399999999</c:v>
                  </c:pt>
                  <c:pt idx="1">
                    <c:v>93.406058999999999</c:v>
                  </c:pt>
                  <c:pt idx="2">
                    <c:v>179.795784</c:v>
                  </c:pt>
                  <c:pt idx="3">
                    <c:v>43.03729520000001</c:v>
                  </c:pt>
                  <c:pt idx="4">
                    <c:v>89.352019200000001</c:v>
                  </c:pt>
                  <c:pt idx="5">
                    <c:v>9.3089952</c:v>
                  </c:pt>
                  <c:pt idx="6">
                    <c:v>37.655901</c:v>
                  </c:pt>
                  <c:pt idx="7">
                    <c:v>1.0884027000000001</c:v>
                  </c:pt>
                  <c:pt idx="8">
                    <c:v>10.504734900000001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28.500074399999999</c:v>
                  </c:pt>
                  <c:pt idx="1">
                    <c:v>93.406058999999999</c:v>
                  </c:pt>
                  <c:pt idx="2">
                    <c:v>179.795784</c:v>
                  </c:pt>
                  <c:pt idx="3">
                    <c:v>43.03729520000001</c:v>
                  </c:pt>
                  <c:pt idx="4">
                    <c:v>89.352019200000001</c:v>
                  </c:pt>
                  <c:pt idx="5">
                    <c:v>9.3089952</c:v>
                  </c:pt>
                  <c:pt idx="6">
                    <c:v>37.655901</c:v>
                  </c:pt>
                  <c:pt idx="7">
                    <c:v>1.0884027000000001</c:v>
                  </c:pt>
                  <c:pt idx="8">
                    <c:v>10.504734900000001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52.466999999999999</c:v>
                </c:pt>
                <c:pt idx="1">
                  <c:v>109.503</c:v>
                </c:pt>
                <c:pt idx="2">
                  <c:v>218.04</c:v>
                </c:pt>
                <c:pt idx="3">
                  <c:v>75.004000000000005</c:v>
                </c:pt>
                <c:pt idx="4">
                  <c:v>159.21600000000001</c:v>
                </c:pt>
                <c:pt idx="5">
                  <c:v>21.152000000000001</c:v>
                </c:pt>
                <c:pt idx="6">
                  <c:v>82.039000000000001</c:v>
                </c:pt>
                <c:pt idx="7">
                  <c:v>1.113</c:v>
                </c:pt>
                <c:pt idx="8">
                  <c:v>11.847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934016"/>
        <c:axId val="124935552"/>
      </c:barChart>
      <c:catAx>
        <c:axId val="1249340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935552"/>
        <c:crosses val="autoZero"/>
        <c:auto val="1"/>
        <c:lblAlgn val="ctr"/>
        <c:lblOffset val="100"/>
        <c:noMultiLvlLbl val="0"/>
      </c:catAx>
      <c:valAx>
        <c:axId val="1249355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9340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18.853999999999999</c:v>
                </c:pt>
                <c:pt idx="1">
                  <c:v>38.938000000000002</c:v>
                </c:pt>
                <c:pt idx="2">
                  <c:v>0.52900000000000003</c:v>
                </c:pt>
                <c:pt idx="3">
                  <c:v>3.1760000000000002</c:v>
                </c:pt>
                <c:pt idx="4">
                  <c:v>15.163</c:v>
                </c:pt>
                <c:pt idx="5">
                  <c:v>0.29599999999999999</c:v>
                </c:pt>
                <c:pt idx="6">
                  <c:v>0.114</c:v>
                </c:pt>
                <c:pt idx="7">
                  <c:v>0.19900000000000001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28.500074399999999</c:v>
                  </c:pt>
                  <c:pt idx="1">
                    <c:v>93.406058999999999</c:v>
                  </c:pt>
                  <c:pt idx="2">
                    <c:v>179.795784</c:v>
                  </c:pt>
                  <c:pt idx="3">
                    <c:v>43.03729520000001</c:v>
                  </c:pt>
                  <c:pt idx="4">
                    <c:v>89.352019200000001</c:v>
                  </c:pt>
                  <c:pt idx="5">
                    <c:v>9.3089952</c:v>
                  </c:pt>
                  <c:pt idx="6">
                    <c:v>37.655901</c:v>
                  </c:pt>
                  <c:pt idx="7">
                    <c:v>1.0884027000000001</c:v>
                  </c:pt>
                  <c:pt idx="8">
                    <c:v>10.504734900000001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28.500074399999999</c:v>
                  </c:pt>
                  <c:pt idx="1">
                    <c:v>93.406058999999999</c:v>
                  </c:pt>
                  <c:pt idx="2">
                    <c:v>179.795784</c:v>
                  </c:pt>
                  <c:pt idx="3">
                    <c:v>43.03729520000001</c:v>
                  </c:pt>
                  <c:pt idx="4">
                    <c:v>89.352019200000001</c:v>
                  </c:pt>
                  <c:pt idx="5">
                    <c:v>9.3089952</c:v>
                  </c:pt>
                  <c:pt idx="6">
                    <c:v>37.655901</c:v>
                  </c:pt>
                  <c:pt idx="7">
                    <c:v>1.0884027000000001</c:v>
                  </c:pt>
                  <c:pt idx="8">
                    <c:v>10.504734900000001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52.466999999999999</c:v>
                </c:pt>
                <c:pt idx="1">
                  <c:v>109.503</c:v>
                </c:pt>
                <c:pt idx="2">
                  <c:v>218.04</c:v>
                </c:pt>
                <c:pt idx="3">
                  <c:v>75.004000000000005</c:v>
                </c:pt>
                <c:pt idx="4">
                  <c:v>159.21600000000001</c:v>
                </c:pt>
                <c:pt idx="5">
                  <c:v>21.152000000000001</c:v>
                </c:pt>
                <c:pt idx="6">
                  <c:v>82.039000000000001</c:v>
                </c:pt>
                <c:pt idx="7">
                  <c:v>1.113</c:v>
                </c:pt>
                <c:pt idx="8">
                  <c:v>11.847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257792"/>
        <c:axId val="124259328"/>
      </c:barChart>
      <c:catAx>
        <c:axId val="124257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259328"/>
        <c:crosses val="autoZero"/>
        <c:auto val="1"/>
        <c:lblAlgn val="ctr"/>
        <c:lblOffset val="100"/>
        <c:noMultiLvlLbl val="0"/>
      </c:catAx>
      <c:valAx>
        <c:axId val="124259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257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1.0804499999999999</c:v>
                </c:pt>
                <c:pt idx="1">
                  <c:v>386.61200000000002</c:v>
                </c:pt>
                <c:pt idx="2">
                  <c:v>807.65200000000004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79.324160000000006</c:v>
                </c:pt>
                <c:pt idx="1">
                  <c:v>17477.585999999999</c:v>
                </c:pt>
                <c:pt idx="2">
                  <c:v>89210.379000000001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47904"/>
        <c:axId val="124349440"/>
      </c:barChart>
      <c:catAx>
        <c:axId val="124347904"/>
        <c:scaling>
          <c:orientation val="maxMin"/>
        </c:scaling>
        <c:delete val="0"/>
        <c:axPos val="l"/>
        <c:majorTickMark val="out"/>
        <c:minorTickMark val="none"/>
        <c:tickLblPos val="nextTo"/>
        <c:crossAx val="124349440"/>
        <c:crosses val="autoZero"/>
        <c:auto val="1"/>
        <c:lblAlgn val="ctr"/>
        <c:lblOffset val="100"/>
        <c:noMultiLvlLbl val="0"/>
      </c:catAx>
      <c:valAx>
        <c:axId val="1243494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3479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1.0804499999999999</c:v>
                </c:pt>
                <c:pt idx="1">
                  <c:v>386.61200000000002</c:v>
                </c:pt>
                <c:pt idx="2">
                  <c:v>807.65200000000004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79.324160000000006</c:v>
                </c:pt>
                <c:pt idx="1">
                  <c:v>17477.585999999999</c:v>
                </c:pt>
                <c:pt idx="2">
                  <c:v>89210.379000000001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20.62396</c:v>
                </c:pt>
                <c:pt idx="1">
                  <c:v>7739.9580000000005</c:v>
                </c:pt>
                <c:pt idx="2">
                  <c:v>15237.153999999999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29440"/>
        <c:axId val="124430976"/>
      </c:barChart>
      <c:catAx>
        <c:axId val="1244294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4430976"/>
        <c:crosses val="autoZero"/>
        <c:auto val="1"/>
        <c:lblAlgn val="ctr"/>
        <c:lblOffset val="100"/>
        <c:noMultiLvlLbl val="0"/>
      </c:catAx>
      <c:valAx>
        <c:axId val="1244309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4294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2.6030000000000001E-2</c:v>
                </c:pt>
                <c:pt idx="1">
                  <c:v>9.2519999999999991E-2</c:v>
                </c:pt>
                <c:pt idx="2">
                  <c:v>0.10758000000000001</c:v>
                </c:pt>
                <c:pt idx="3">
                  <c:v>0.15418999999999999</c:v>
                </c:pt>
                <c:pt idx="4">
                  <c:v>5.6240000000000005E-2</c:v>
                </c:pt>
                <c:pt idx="5">
                  <c:v>8.0499999999999999E-3</c:v>
                </c:pt>
                <c:pt idx="6">
                  <c:v>1.09E-3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1.500588E-3</c:v>
                  </c:pt>
                  <c:pt idx="1">
                    <c:v>9.6771359999999994E-3</c:v>
                  </c:pt>
                  <c:pt idx="2">
                    <c:v>0.11400392437561804</c:v>
                  </c:pt>
                  <c:pt idx="3">
                    <c:v>0.34457680273310992</c:v>
                  </c:pt>
                  <c:pt idx="4">
                    <c:v>0.24074668799999999</c:v>
                  </c:pt>
                  <c:pt idx="5">
                    <c:v>4.4423856000000005E-2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1.500588E-3</c:v>
                  </c:pt>
                  <c:pt idx="1">
                    <c:v>9.6771359999999994E-3</c:v>
                  </c:pt>
                  <c:pt idx="2">
                    <c:v>0.11400392437561804</c:v>
                  </c:pt>
                  <c:pt idx="3">
                    <c:v>0.34457680273310992</c:v>
                  </c:pt>
                  <c:pt idx="4">
                    <c:v>0.24074668799999999</c:v>
                  </c:pt>
                  <c:pt idx="5">
                    <c:v>4.4423856000000005E-2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2.1900000000000001E-3</c:v>
                </c:pt>
                <c:pt idx="1">
                  <c:v>1.388E-2</c:v>
                </c:pt>
                <c:pt idx="2">
                  <c:v>0.32186999999999999</c:v>
                </c:pt>
                <c:pt idx="3">
                  <c:v>1.3407200000000001</c:v>
                </c:pt>
                <c:pt idx="4">
                  <c:v>0.55115999999999998</c:v>
                </c:pt>
                <c:pt idx="5">
                  <c:v>4.6920000000000003E-2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019264"/>
        <c:axId val="125020800"/>
      </c:barChart>
      <c:catAx>
        <c:axId val="1250192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020800"/>
        <c:crosses val="autoZero"/>
        <c:auto val="1"/>
        <c:lblAlgn val="ctr"/>
        <c:lblOffset val="100"/>
        <c:noMultiLvlLbl val="0"/>
      </c:catAx>
      <c:valAx>
        <c:axId val="125020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50192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217.18898003014996</c:v>
                </c:pt>
                <c:pt idx="1">
                  <c:v>45.796655753299994</c:v>
                </c:pt>
                <c:pt idx="2">
                  <c:v>1456.8084398195504</c:v>
                </c:pt>
                <c:pt idx="3">
                  <c:v>4.9187738839000001</c:v>
                </c:pt>
                <c:pt idx="4">
                  <c:v>24.873952365549997</c:v>
                </c:pt>
                <c:pt idx="5">
                  <c:v>0</c:v>
                </c:pt>
                <c:pt idx="6">
                  <c:v>0.65765921014999995</c:v>
                </c:pt>
                <c:pt idx="7">
                  <c:v>32.588630859250003</c:v>
                </c:pt>
                <c:pt idx="8">
                  <c:v>56.349311914649995</c:v>
                </c:pt>
                <c:pt idx="9">
                  <c:v>40.796225735749999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2.6030000000000001E-2</c:v>
                </c:pt>
                <c:pt idx="1">
                  <c:v>9.2519999999999991E-2</c:v>
                </c:pt>
                <c:pt idx="2">
                  <c:v>0.10758000000000001</c:v>
                </c:pt>
                <c:pt idx="3">
                  <c:v>0.15418999999999999</c:v>
                </c:pt>
                <c:pt idx="4">
                  <c:v>5.6240000000000005E-2</c:v>
                </c:pt>
                <c:pt idx="5">
                  <c:v>8.0499999999999999E-3</c:v>
                </c:pt>
                <c:pt idx="6">
                  <c:v>1.09E-3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1.500588E-3</c:v>
                  </c:pt>
                  <c:pt idx="1">
                    <c:v>9.6771359999999994E-3</c:v>
                  </c:pt>
                  <c:pt idx="2">
                    <c:v>0.11400392437561804</c:v>
                  </c:pt>
                  <c:pt idx="3">
                    <c:v>0.34457680273310992</c:v>
                  </c:pt>
                  <c:pt idx="4">
                    <c:v>0.24074668799999999</c:v>
                  </c:pt>
                  <c:pt idx="5">
                    <c:v>4.4423856000000005E-2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1.500588E-3</c:v>
                  </c:pt>
                  <c:pt idx="1">
                    <c:v>9.6771359999999994E-3</c:v>
                  </c:pt>
                  <c:pt idx="2">
                    <c:v>0.11400392437561804</c:v>
                  </c:pt>
                  <c:pt idx="3">
                    <c:v>0.34457680273310992</c:v>
                  </c:pt>
                  <c:pt idx="4">
                    <c:v>0.24074668799999999</c:v>
                  </c:pt>
                  <c:pt idx="5">
                    <c:v>4.4423856000000005E-2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2.1900000000000001E-3</c:v>
                </c:pt>
                <c:pt idx="1">
                  <c:v>1.388E-2</c:v>
                </c:pt>
                <c:pt idx="2">
                  <c:v>0.32186999999999999</c:v>
                </c:pt>
                <c:pt idx="3">
                  <c:v>1.3407200000000001</c:v>
                </c:pt>
                <c:pt idx="4">
                  <c:v>0.55115999999999998</c:v>
                </c:pt>
                <c:pt idx="5">
                  <c:v>4.6920000000000003E-2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719872"/>
        <c:axId val="124721408"/>
      </c:barChart>
      <c:catAx>
        <c:axId val="1247198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721408"/>
        <c:crosses val="autoZero"/>
        <c:auto val="1"/>
        <c:lblAlgn val="ctr"/>
        <c:lblOffset val="100"/>
        <c:noMultiLvlLbl val="0"/>
      </c:catAx>
      <c:valAx>
        <c:axId val="1247214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7198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1.9089999999999999E-2</c:v>
                </c:pt>
                <c:pt idx="1">
                  <c:v>4.0559999999999999E-2</c:v>
                </c:pt>
                <c:pt idx="2">
                  <c:v>9.0310000000000001E-2</c:v>
                </c:pt>
                <c:pt idx="3">
                  <c:v>1.9800000000000002E-2</c:v>
                </c:pt>
                <c:pt idx="4">
                  <c:v>7.1169999999999997E-2</c:v>
                </c:pt>
                <c:pt idx="5">
                  <c:v>0.10759000000000001</c:v>
                </c:pt>
                <c:pt idx="6">
                  <c:v>9.3909999999999993E-2</c:v>
                </c:pt>
                <c:pt idx="7">
                  <c:v>6.6E-4</c:v>
                </c:pt>
                <c:pt idx="8">
                  <c:v>2.6099999999999999E-3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1.500588E-3</c:v>
                  </c:pt>
                  <c:pt idx="1">
                    <c:v>4.5021919999999995E-3</c:v>
                  </c:pt>
                  <c:pt idx="2">
                    <c:v>9.6771359999999994E-3</c:v>
                  </c:pt>
                  <c:pt idx="3">
                    <c:v>9.8409891999999999E-2</c:v>
                  </c:pt>
                  <c:pt idx="4">
                    <c:v>0.21195304000000001</c:v>
                  </c:pt>
                  <c:pt idx="5">
                    <c:v>0.25674461199999998</c:v>
                  </c:pt>
                  <c:pt idx="6">
                    <c:v>0.25789287799999999</c:v>
                  </c:pt>
                  <c:pt idx="7">
                    <c:v>1.2102985E-2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1.500588E-3</c:v>
                  </c:pt>
                  <c:pt idx="1">
                    <c:v>4.5021919999999995E-3</c:v>
                  </c:pt>
                  <c:pt idx="2">
                    <c:v>9.6771359999999994E-3</c:v>
                  </c:pt>
                  <c:pt idx="3">
                    <c:v>9.8409891999999999E-2</c:v>
                  </c:pt>
                  <c:pt idx="4">
                    <c:v>0.21195304000000001</c:v>
                  </c:pt>
                  <c:pt idx="5">
                    <c:v>0.25674461199999998</c:v>
                  </c:pt>
                  <c:pt idx="6">
                    <c:v>0.25789287799999999</c:v>
                  </c:pt>
                  <c:pt idx="7">
                    <c:v>1.2102985E-2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2.1900000000000001E-3</c:v>
                </c:pt>
                <c:pt idx="1">
                  <c:v>6.2599999999999999E-3</c:v>
                </c:pt>
                <c:pt idx="2">
                  <c:v>1.388E-2</c:v>
                </c:pt>
                <c:pt idx="3">
                  <c:v>0.22917999999999999</c:v>
                </c:pt>
                <c:pt idx="4">
                  <c:v>0.66820000000000002</c:v>
                </c:pt>
                <c:pt idx="5">
                  <c:v>0.72690999999999995</c:v>
                </c:pt>
                <c:pt idx="6">
                  <c:v>0.60982000000000003</c:v>
                </c:pt>
                <c:pt idx="7">
                  <c:v>2.0289999999999999E-2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829696"/>
        <c:axId val="124831232"/>
      </c:barChart>
      <c:catAx>
        <c:axId val="124829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24831232"/>
        <c:crosses val="autoZero"/>
        <c:auto val="1"/>
        <c:lblAlgn val="ctr"/>
        <c:lblOffset val="100"/>
        <c:noMultiLvlLbl val="0"/>
      </c:catAx>
      <c:valAx>
        <c:axId val="1248312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2482969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1.9089999999999999E-2</c:v>
                </c:pt>
                <c:pt idx="1">
                  <c:v>4.0559999999999999E-2</c:v>
                </c:pt>
                <c:pt idx="2">
                  <c:v>9.0310000000000001E-2</c:v>
                </c:pt>
                <c:pt idx="3">
                  <c:v>1.9800000000000002E-2</c:v>
                </c:pt>
                <c:pt idx="4">
                  <c:v>7.1169999999999997E-2</c:v>
                </c:pt>
                <c:pt idx="5">
                  <c:v>0.10759000000000001</c:v>
                </c:pt>
                <c:pt idx="6">
                  <c:v>9.3909999999999993E-2</c:v>
                </c:pt>
                <c:pt idx="7">
                  <c:v>6.6E-4</c:v>
                </c:pt>
                <c:pt idx="8">
                  <c:v>2.6099999999999999E-3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1.500588E-3</c:v>
                  </c:pt>
                  <c:pt idx="1">
                    <c:v>4.5021919999999995E-3</c:v>
                  </c:pt>
                  <c:pt idx="2">
                    <c:v>9.6771359999999994E-3</c:v>
                  </c:pt>
                  <c:pt idx="3">
                    <c:v>9.8409891999999999E-2</c:v>
                  </c:pt>
                  <c:pt idx="4">
                    <c:v>0.21195304000000001</c:v>
                  </c:pt>
                  <c:pt idx="5">
                    <c:v>0.25674461199999998</c:v>
                  </c:pt>
                  <c:pt idx="6">
                    <c:v>0.25789287799999999</c:v>
                  </c:pt>
                  <c:pt idx="7">
                    <c:v>1.2102985E-2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1.500588E-3</c:v>
                  </c:pt>
                  <c:pt idx="1">
                    <c:v>4.5021919999999995E-3</c:v>
                  </c:pt>
                  <c:pt idx="2">
                    <c:v>9.6771359999999994E-3</c:v>
                  </c:pt>
                  <c:pt idx="3">
                    <c:v>9.8409891999999999E-2</c:v>
                  </c:pt>
                  <c:pt idx="4">
                    <c:v>0.21195304000000001</c:v>
                  </c:pt>
                  <c:pt idx="5">
                    <c:v>0.25674461199999998</c:v>
                  </c:pt>
                  <c:pt idx="6">
                    <c:v>0.25789287799999999</c:v>
                  </c:pt>
                  <c:pt idx="7">
                    <c:v>1.2102985E-2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2.1900000000000001E-3</c:v>
                </c:pt>
                <c:pt idx="1">
                  <c:v>6.2599999999999999E-3</c:v>
                </c:pt>
                <c:pt idx="2">
                  <c:v>1.388E-2</c:v>
                </c:pt>
                <c:pt idx="3">
                  <c:v>0.22917999999999999</c:v>
                </c:pt>
                <c:pt idx="4">
                  <c:v>0.66820000000000002</c:v>
                </c:pt>
                <c:pt idx="5">
                  <c:v>0.72690999999999995</c:v>
                </c:pt>
                <c:pt idx="6">
                  <c:v>0.60982000000000003</c:v>
                </c:pt>
                <c:pt idx="7">
                  <c:v>2.0289999999999999E-2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853632"/>
        <c:axId val="124867712"/>
      </c:barChart>
      <c:catAx>
        <c:axId val="124853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867712"/>
        <c:crosses val="autoZero"/>
        <c:auto val="1"/>
        <c:lblAlgn val="ctr"/>
        <c:lblOffset val="100"/>
        <c:noMultiLvlLbl val="0"/>
      </c:catAx>
      <c:valAx>
        <c:axId val="1248677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8536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0.216</c:v>
                </c:pt>
                <c:pt idx="1">
                  <c:v>7.4320000000000004</c:v>
                </c:pt>
                <c:pt idx="2">
                  <c:v>17.718</c:v>
                </c:pt>
                <c:pt idx="3">
                  <c:v>38.755000000000003</c:v>
                </c:pt>
                <c:pt idx="4">
                  <c:v>14.39</c:v>
                </c:pt>
                <c:pt idx="5">
                  <c:v>1.925</c:v>
                </c:pt>
                <c:pt idx="6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2.2334564000000001</c:v>
                  </c:pt>
                  <c:pt idx="2">
                    <c:v>41.227324446766573</c:v>
                  </c:pt>
                  <c:pt idx="3">
                    <c:v>168.45295419396189</c:v>
                  </c:pt>
                  <c:pt idx="4">
                    <c:v>111.3705386</c:v>
                  </c:pt>
                  <c:pt idx="5">
                    <c:v>25.5535684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2.2334564000000001</c:v>
                  </c:pt>
                  <c:pt idx="2">
                    <c:v>41.227324446766573</c:v>
                  </c:pt>
                  <c:pt idx="3">
                    <c:v>168.45295419396189</c:v>
                  </c:pt>
                  <c:pt idx="4">
                    <c:v>111.3705386</c:v>
                  </c:pt>
                  <c:pt idx="5">
                    <c:v>25.5535684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3.073</c:v>
                </c:pt>
                <c:pt idx="2">
                  <c:v>116.476</c:v>
                </c:pt>
                <c:pt idx="3">
                  <c:v>626.97299999999996</c:v>
                </c:pt>
                <c:pt idx="4">
                  <c:v>268.94600000000003</c:v>
                </c:pt>
                <c:pt idx="5">
                  <c:v>26.923999999999999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205120"/>
        <c:axId val="125206912"/>
      </c:barChart>
      <c:catAx>
        <c:axId val="125205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206912"/>
        <c:crosses val="autoZero"/>
        <c:auto val="1"/>
        <c:lblAlgn val="ctr"/>
        <c:lblOffset val="100"/>
        <c:noMultiLvlLbl val="0"/>
      </c:catAx>
      <c:valAx>
        <c:axId val="1252069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52051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0.216</c:v>
                </c:pt>
                <c:pt idx="1">
                  <c:v>7.4320000000000004</c:v>
                </c:pt>
                <c:pt idx="2">
                  <c:v>17.718</c:v>
                </c:pt>
                <c:pt idx="3">
                  <c:v>38.755000000000003</c:v>
                </c:pt>
                <c:pt idx="4">
                  <c:v>14.39</c:v>
                </c:pt>
                <c:pt idx="5">
                  <c:v>1.925</c:v>
                </c:pt>
                <c:pt idx="6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2.2334564000000001</c:v>
                  </c:pt>
                  <c:pt idx="2">
                    <c:v>41.227324446766573</c:v>
                  </c:pt>
                  <c:pt idx="3">
                    <c:v>168.45295419396189</c:v>
                  </c:pt>
                  <c:pt idx="4">
                    <c:v>111.3705386</c:v>
                  </c:pt>
                  <c:pt idx="5">
                    <c:v>25.5535684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2.2334564000000001</c:v>
                  </c:pt>
                  <c:pt idx="2">
                    <c:v>41.227324446766573</c:v>
                  </c:pt>
                  <c:pt idx="3">
                    <c:v>168.45295419396189</c:v>
                  </c:pt>
                  <c:pt idx="4">
                    <c:v>111.3705386</c:v>
                  </c:pt>
                  <c:pt idx="5">
                    <c:v>25.5535684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3.073</c:v>
                </c:pt>
                <c:pt idx="2">
                  <c:v>116.476</c:v>
                </c:pt>
                <c:pt idx="3">
                  <c:v>626.97299999999996</c:v>
                </c:pt>
                <c:pt idx="4">
                  <c:v>268.94600000000003</c:v>
                </c:pt>
                <c:pt idx="5">
                  <c:v>26.923999999999999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290752"/>
        <c:axId val="183762944"/>
      </c:barChart>
      <c:catAx>
        <c:axId val="125290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62944"/>
        <c:crosses val="autoZero"/>
        <c:auto val="1"/>
        <c:lblAlgn val="ctr"/>
        <c:lblOffset val="100"/>
        <c:noMultiLvlLbl val="0"/>
      </c:catAx>
      <c:valAx>
        <c:axId val="183762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52907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4.2999999999999997E-2</c:v>
                </c:pt>
                <c:pt idx="1">
                  <c:v>1.637</c:v>
                </c:pt>
                <c:pt idx="2">
                  <c:v>9.9019999999999992</c:v>
                </c:pt>
                <c:pt idx="3">
                  <c:v>3.0640000000000001</c:v>
                </c:pt>
                <c:pt idx="4">
                  <c:v>13.202999999999999</c:v>
                </c:pt>
                <c:pt idx="5">
                  <c:v>23.69</c:v>
                </c:pt>
                <c:pt idx="6">
                  <c:v>28.186</c:v>
                </c:pt>
                <c:pt idx="7">
                  <c:v>0.13900000000000001</c:v>
                </c:pt>
                <c:pt idx="8">
                  <c:v>0.92600000000000005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0.19760640000000002</c:v>
                  </c:pt>
                  <c:pt idx="2">
                    <c:v>2.2334564000000001</c:v>
                  </c:pt>
                  <c:pt idx="3">
                    <c:v>28.493757000000002</c:v>
                  </c:pt>
                  <c:pt idx="4">
                    <c:v>65.278385299999997</c:v>
                  </c:pt>
                  <c:pt idx="5">
                    <c:v>133.88996040000001</c:v>
                  </c:pt>
                  <c:pt idx="6">
                    <c:v>129.53840579999999</c:v>
                  </c:pt>
                  <c:pt idx="7">
                    <c:v>9.0882763999999998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0.19760640000000002</c:v>
                  </c:pt>
                  <c:pt idx="2">
                    <c:v>2.2334564000000001</c:v>
                  </c:pt>
                  <c:pt idx="3">
                    <c:v>28.493757000000002</c:v>
                  </c:pt>
                  <c:pt idx="4">
                    <c:v>65.278385299999997</c:v>
                  </c:pt>
                  <c:pt idx="5">
                    <c:v>133.88996040000001</c:v>
                  </c:pt>
                  <c:pt idx="6">
                    <c:v>129.53840579999999</c:v>
                  </c:pt>
                  <c:pt idx="7">
                    <c:v>9.0882763999999998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0.248</c:v>
                </c:pt>
                <c:pt idx="2">
                  <c:v>3.073</c:v>
                </c:pt>
                <c:pt idx="3">
                  <c:v>69.209999999999994</c:v>
                </c:pt>
                <c:pt idx="4">
                  <c:v>245.131</c:v>
                </c:pt>
                <c:pt idx="5">
                  <c:v>391.14800000000002</c:v>
                </c:pt>
                <c:pt idx="6">
                  <c:v>318.19799999999998</c:v>
                </c:pt>
                <c:pt idx="7">
                  <c:v>15.382999999999999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830016"/>
        <c:axId val="183831552"/>
      </c:barChart>
      <c:catAx>
        <c:axId val="1838300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831552"/>
        <c:crosses val="autoZero"/>
        <c:auto val="1"/>
        <c:lblAlgn val="ctr"/>
        <c:lblOffset val="100"/>
        <c:noMultiLvlLbl val="0"/>
      </c:catAx>
      <c:valAx>
        <c:axId val="1838315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8300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4.2999999999999997E-2</c:v>
                </c:pt>
                <c:pt idx="1">
                  <c:v>1.637</c:v>
                </c:pt>
                <c:pt idx="2">
                  <c:v>9.9019999999999992</c:v>
                </c:pt>
                <c:pt idx="3">
                  <c:v>3.0640000000000001</c:v>
                </c:pt>
                <c:pt idx="4">
                  <c:v>13.202999999999999</c:v>
                </c:pt>
                <c:pt idx="5">
                  <c:v>23.69</c:v>
                </c:pt>
                <c:pt idx="6">
                  <c:v>28.186</c:v>
                </c:pt>
                <c:pt idx="7">
                  <c:v>0.13900000000000001</c:v>
                </c:pt>
                <c:pt idx="8">
                  <c:v>0.92600000000000005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0.19760640000000002</c:v>
                  </c:pt>
                  <c:pt idx="2">
                    <c:v>2.2334564000000001</c:v>
                  </c:pt>
                  <c:pt idx="3">
                    <c:v>28.493757000000002</c:v>
                  </c:pt>
                  <c:pt idx="4">
                    <c:v>65.278385299999997</c:v>
                  </c:pt>
                  <c:pt idx="5">
                    <c:v>133.88996040000001</c:v>
                  </c:pt>
                  <c:pt idx="6">
                    <c:v>129.53840579999999</c:v>
                  </c:pt>
                  <c:pt idx="7">
                    <c:v>9.0882763999999998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0.19760640000000002</c:v>
                  </c:pt>
                  <c:pt idx="2">
                    <c:v>2.2334564000000001</c:v>
                  </c:pt>
                  <c:pt idx="3">
                    <c:v>28.493757000000002</c:v>
                  </c:pt>
                  <c:pt idx="4">
                    <c:v>65.278385299999997</c:v>
                  </c:pt>
                  <c:pt idx="5">
                    <c:v>133.88996040000001</c:v>
                  </c:pt>
                  <c:pt idx="6">
                    <c:v>129.53840579999999</c:v>
                  </c:pt>
                  <c:pt idx="7">
                    <c:v>9.0882763999999998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0.248</c:v>
                </c:pt>
                <c:pt idx="2">
                  <c:v>3.073</c:v>
                </c:pt>
                <c:pt idx="3">
                  <c:v>69.209999999999994</c:v>
                </c:pt>
                <c:pt idx="4">
                  <c:v>245.131</c:v>
                </c:pt>
                <c:pt idx="5">
                  <c:v>391.14800000000002</c:v>
                </c:pt>
                <c:pt idx="6">
                  <c:v>318.19799999999998</c:v>
                </c:pt>
                <c:pt idx="7">
                  <c:v>15.382999999999999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878784"/>
        <c:axId val="183880320"/>
      </c:barChart>
      <c:catAx>
        <c:axId val="183878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880320"/>
        <c:crosses val="autoZero"/>
        <c:auto val="1"/>
        <c:lblAlgn val="ctr"/>
        <c:lblOffset val="100"/>
        <c:noMultiLvlLbl val="0"/>
      </c:catAx>
      <c:valAx>
        <c:axId val="1838803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8787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40.17</c:v>
                </c:pt>
                <c:pt idx="1">
                  <c:v>242.82</c:v>
                </c:pt>
                <c:pt idx="2">
                  <c:v>98.137</c:v>
                </c:pt>
                <c:pt idx="3">
                  <c:v>54.33</c:v>
                </c:pt>
                <c:pt idx="4">
                  <c:v>15.066000000000001</c:v>
                </c:pt>
                <c:pt idx="5">
                  <c:v>1.224</c:v>
                </c:pt>
                <c:pt idx="6">
                  <c:v>0.17699999999999999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23.700794400000003</c:v>
                  </c:pt>
                  <c:pt idx="2">
                    <c:v>125.85777257345613</c:v>
                  </c:pt>
                  <c:pt idx="3">
                    <c:v>224.33934804375428</c:v>
                  </c:pt>
                  <c:pt idx="4">
                    <c:v>97.34127070000001</c:v>
                  </c:pt>
                  <c:pt idx="5">
                    <c:v>22.509611199999998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23.700794400000003</c:v>
                  </c:pt>
                  <c:pt idx="2">
                    <c:v>125.85777257345613</c:v>
                  </c:pt>
                  <c:pt idx="3">
                    <c:v>224.33934804375428</c:v>
                  </c:pt>
                  <c:pt idx="4">
                    <c:v>97.34127070000001</c:v>
                  </c:pt>
                  <c:pt idx="5">
                    <c:v>22.509611199999998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34.344000000000001</c:v>
                </c:pt>
                <c:pt idx="2">
                  <c:v>348.02300000000002</c:v>
                </c:pt>
                <c:pt idx="3">
                  <c:v>874.52</c:v>
                </c:pt>
                <c:pt idx="4">
                  <c:v>217.71700000000001</c:v>
                </c:pt>
                <c:pt idx="5">
                  <c:v>23.792000000000002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980416"/>
        <c:axId val="183981952"/>
      </c:barChart>
      <c:catAx>
        <c:axId val="183980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981952"/>
        <c:crosses val="autoZero"/>
        <c:auto val="1"/>
        <c:lblAlgn val="ctr"/>
        <c:lblOffset val="100"/>
        <c:noMultiLvlLbl val="0"/>
      </c:catAx>
      <c:valAx>
        <c:axId val="183981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9804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40.17</c:v>
                </c:pt>
                <c:pt idx="1">
                  <c:v>242.82</c:v>
                </c:pt>
                <c:pt idx="2">
                  <c:v>98.137</c:v>
                </c:pt>
                <c:pt idx="3">
                  <c:v>54.33</c:v>
                </c:pt>
                <c:pt idx="4">
                  <c:v>15.066000000000001</c:v>
                </c:pt>
                <c:pt idx="5">
                  <c:v>1.224</c:v>
                </c:pt>
                <c:pt idx="6">
                  <c:v>0.17699999999999999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23.700794400000003</c:v>
                  </c:pt>
                  <c:pt idx="2">
                    <c:v>125.85777257345613</c:v>
                  </c:pt>
                  <c:pt idx="3">
                    <c:v>224.33934804375428</c:v>
                  </c:pt>
                  <c:pt idx="4">
                    <c:v>97.34127070000001</c:v>
                  </c:pt>
                  <c:pt idx="5">
                    <c:v>22.509611199999998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23.700794400000003</c:v>
                  </c:pt>
                  <c:pt idx="2">
                    <c:v>125.85777257345613</c:v>
                  </c:pt>
                  <c:pt idx="3">
                    <c:v>224.33934804375428</c:v>
                  </c:pt>
                  <c:pt idx="4">
                    <c:v>97.34127070000001</c:v>
                  </c:pt>
                  <c:pt idx="5">
                    <c:v>22.509611199999998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34.344000000000001</c:v>
                </c:pt>
                <c:pt idx="2">
                  <c:v>348.02300000000002</c:v>
                </c:pt>
                <c:pt idx="3">
                  <c:v>874.52</c:v>
                </c:pt>
                <c:pt idx="4">
                  <c:v>217.71700000000001</c:v>
                </c:pt>
                <c:pt idx="5">
                  <c:v>23.792000000000002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078336"/>
        <c:axId val="184079872"/>
      </c:barChart>
      <c:catAx>
        <c:axId val="1840783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079872"/>
        <c:crosses val="autoZero"/>
        <c:auto val="1"/>
        <c:lblAlgn val="ctr"/>
        <c:lblOffset val="100"/>
        <c:noMultiLvlLbl val="0"/>
      </c:catAx>
      <c:valAx>
        <c:axId val="1840798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058110652284159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0783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21.366</c:v>
                </c:pt>
                <c:pt idx="1">
                  <c:v>104.499</c:v>
                </c:pt>
                <c:pt idx="2">
                  <c:v>229.67400000000001</c:v>
                </c:pt>
                <c:pt idx="3">
                  <c:v>20.370999999999999</c:v>
                </c:pt>
                <c:pt idx="4">
                  <c:v>31.536999999999999</c:v>
                </c:pt>
                <c:pt idx="5">
                  <c:v>27.466000000000001</c:v>
                </c:pt>
                <c:pt idx="6">
                  <c:v>16.823</c:v>
                </c:pt>
                <c:pt idx="7">
                  <c:v>3.7999999999999999E-2</c:v>
                </c:pt>
                <c:pt idx="8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9.3115932000000008</c:v>
                  </c:pt>
                  <c:pt idx="2">
                    <c:v>23.700794400000003</c:v>
                  </c:pt>
                  <c:pt idx="3">
                    <c:v>168.03770239999997</c:v>
                  </c:pt>
                  <c:pt idx="4">
                    <c:v>150.60181799999998</c:v>
                  </c:pt>
                  <c:pt idx="5">
                    <c:v>117.1961125</c:v>
                  </c:pt>
                  <c:pt idx="6">
                    <c:v>69.72860949999999</c:v>
                  </c:pt>
                  <c:pt idx="7">
                    <c:v>2.2947679999999999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9.3115932000000008</c:v>
                  </c:pt>
                  <c:pt idx="2">
                    <c:v>23.700794400000003</c:v>
                  </c:pt>
                  <c:pt idx="3">
                    <c:v>168.03770239999997</c:v>
                  </c:pt>
                  <c:pt idx="4">
                    <c:v>150.60181799999998</c:v>
                  </c:pt>
                  <c:pt idx="5">
                    <c:v>117.1961125</c:v>
                  </c:pt>
                  <c:pt idx="6">
                    <c:v>69.72860949999999</c:v>
                  </c:pt>
                  <c:pt idx="7">
                    <c:v>2.2947679999999999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12.922000000000001</c:v>
                </c:pt>
                <c:pt idx="2">
                  <c:v>34.344000000000001</c:v>
                </c:pt>
                <c:pt idx="3">
                  <c:v>408.65199999999999</c:v>
                </c:pt>
                <c:pt idx="4">
                  <c:v>534.04899999999998</c:v>
                </c:pt>
                <c:pt idx="5">
                  <c:v>337.255</c:v>
                </c:pt>
                <c:pt idx="6">
                  <c:v>167.255</c:v>
                </c:pt>
                <c:pt idx="7">
                  <c:v>3.92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470528"/>
        <c:axId val="184476416"/>
      </c:barChart>
      <c:catAx>
        <c:axId val="184470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476416"/>
        <c:crosses val="autoZero"/>
        <c:auto val="1"/>
        <c:lblAlgn val="ctr"/>
        <c:lblOffset val="100"/>
        <c:noMultiLvlLbl val="0"/>
      </c:catAx>
      <c:valAx>
        <c:axId val="1844764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(000)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4705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1.58762</c:v>
                </c:pt>
                <c:pt idx="1">
                  <c:v>3.9066100000000001</c:v>
                </c:pt>
                <c:pt idx="2">
                  <c:v>3.0868000000000002</c:v>
                </c:pt>
                <c:pt idx="3">
                  <c:v>1.6644299999999999</c:v>
                </c:pt>
                <c:pt idx="4">
                  <c:v>2.7224300000000001</c:v>
                </c:pt>
                <c:pt idx="5">
                  <c:v>4.3101599999999998</c:v>
                </c:pt>
                <c:pt idx="6">
                  <c:v>7.6100000000000001E-2</c:v>
                </c:pt>
                <c:pt idx="7">
                  <c:v>3.2698100000000001</c:v>
                </c:pt>
                <c:pt idx="8">
                  <c:v>12.366050000000001</c:v>
                </c:pt>
                <c:pt idx="9">
                  <c:v>8.4739100000000001</c:v>
                </c:pt>
                <c:pt idx="10">
                  <c:v>5.7851900000000001</c:v>
                </c:pt>
                <c:pt idx="11">
                  <c:v>16.62172</c:v>
                </c:pt>
                <c:pt idx="12">
                  <c:v>3.64655</c:v>
                </c:pt>
                <c:pt idx="13">
                  <c:v>1.0804499999999999</c:v>
                </c:pt>
                <c:pt idx="14">
                  <c:v>10.26713</c:v>
                </c:pt>
                <c:pt idx="15">
                  <c:v>4.0240800000000005</c:v>
                </c:pt>
                <c:pt idx="16">
                  <c:v>1.9794700000000001</c:v>
                </c:pt>
                <c:pt idx="17">
                  <c:v>3.4882499999999999</c:v>
                </c:pt>
                <c:pt idx="18">
                  <c:v>12.600540000000001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622656"/>
        <c:axId val="161620736"/>
      </c:barChart>
      <c:valAx>
        <c:axId val="161620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622656"/>
        <c:crosses val="max"/>
        <c:crossBetween val="between"/>
      </c:valAx>
      <c:catAx>
        <c:axId val="161622656"/>
        <c:scaling>
          <c:orientation val="maxMin"/>
        </c:scaling>
        <c:delete val="0"/>
        <c:axPos val="l"/>
        <c:majorTickMark val="out"/>
        <c:minorTickMark val="none"/>
        <c:tickLblPos val="nextTo"/>
        <c:crossAx val="1616207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21.366</c:v>
                </c:pt>
                <c:pt idx="1">
                  <c:v>104.499</c:v>
                </c:pt>
                <c:pt idx="2">
                  <c:v>229.67400000000001</c:v>
                </c:pt>
                <c:pt idx="3">
                  <c:v>20.370999999999999</c:v>
                </c:pt>
                <c:pt idx="4">
                  <c:v>31.536999999999999</c:v>
                </c:pt>
                <c:pt idx="5">
                  <c:v>27.466000000000001</c:v>
                </c:pt>
                <c:pt idx="6">
                  <c:v>16.823</c:v>
                </c:pt>
                <c:pt idx="7">
                  <c:v>3.7999999999999999E-2</c:v>
                </c:pt>
                <c:pt idx="8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9.3115932000000008</c:v>
                  </c:pt>
                  <c:pt idx="2">
                    <c:v>23.700794400000003</c:v>
                  </c:pt>
                  <c:pt idx="3">
                    <c:v>168.03770239999997</c:v>
                  </c:pt>
                  <c:pt idx="4">
                    <c:v>150.60181799999998</c:v>
                  </c:pt>
                  <c:pt idx="5">
                    <c:v>117.1961125</c:v>
                  </c:pt>
                  <c:pt idx="6">
                    <c:v>69.72860949999999</c:v>
                  </c:pt>
                  <c:pt idx="7">
                    <c:v>2.2947679999999999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9.3115932000000008</c:v>
                  </c:pt>
                  <c:pt idx="2">
                    <c:v>23.700794400000003</c:v>
                  </c:pt>
                  <c:pt idx="3">
                    <c:v>168.03770239999997</c:v>
                  </c:pt>
                  <c:pt idx="4">
                    <c:v>150.60181799999998</c:v>
                  </c:pt>
                  <c:pt idx="5">
                    <c:v>117.1961125</c:v>
                  </c:pt>
                  <c:pt idx="6">
                    <c:v>69.72860949999999</c:v>
                  </c:pt>
                  <c:pt idx="7">
                    <c:v>2.2947679999999999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12.922000000000001</c:v>
                </c:pt>
                <c:pt idx="2">
                  <c:v>34.344000000000001</c:v>
                </c:pt>
                <c:pt idx="3">
                  <c:v>408.65199999999999</c:v>
                </c:pt>
                <c:pt idx="4">
                  <c:v>534.04899999999998</c:v>
                </c:pt>
                <c:pt idx="5">
                  <c:v>337.255</c:v>
                </c:pt>
                <c:pt idx="6">
                  <c:v>167.255</c:v>
                </c:pt>
                <c:pt idx="7">
                  <c:v>3.92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154752"/>
        <c:axId val="184295808"/>
      </c:barChart>
      <c:catAx>
        <c:axId val="184154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295808"/>
        <c:crosses val="autoZero"/>
        <c:auto val="1"/>
        <c:lblAlgn val="ctr"/>
        <c:lblOffset val="100"/>
        <c:noMultiLvlLbl val="0"/>
      </c:catAx>
      <c:valAx>
        <c:axId val="184295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1784743056604923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1547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2.7224300000000001</c:v>
                </c:pt>
                <c:pt idx="1">
                  <c:v>1123.183</c:v>
                </c:pt>
                <c:pt idx="2">
                  <c:v>1950.3209999999999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17.901530000000001</c:v>
                </c:pt>
                <c:pt idx="1">
                  <c:v>6616.7750000000005</c:v>
                </c:pt>
                <c:pt idx="2">
                  <c:v>13286.832999999999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80.404610000000005</c:v>
                </c:pt>
                <c:pt idx="1">
                  <c:v>17864.198</c:v>
                </c:pt>
                <c:pt idx="2">
                  <c:v>90018.031000000003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355072"/>
        <c:axId val="184360960"/>
      </c:barChart>
      <c:catAx>
        <c:axId val="184355072"/>
        <c:scaling>
          <c:orientation val="maxMin"/>
        </c:scaling>
        <c:delete val="0"/>
        <c:axPos val="l"/>
        <c:majorTickMark val="out"/>
        <c:minorTickMark val="none"/>
        <c:tickLblPos val="nextTo"/>
        <c:crossAx val="184360960"/>
        <c:crosses val="autoZero"/>
        <c:auto val="1"/>
        <c:lblAlgn val="ctr"/>
        <c:lblOffset val="100"/>
        <c:noMultiLvlLbl val="0"/>
      </c:catAx>
      <c:valAx>
        <c:axId val="1843609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3550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2.7224300000000001</c:v>
                </c:pt>
                <c:pt idx="1">
                  <c:v>1123.183</c:v>
                </c:pt>
                <c:pt idx="2">
                  <c:v>1950.3209999999999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17.901530000000001</c:v>
                </c:pt>
                <c:pt idx="1">
                  <c:v>6616.7750000000005</c:v>
                </c:pt>
                <c:pt idx="2">
                  <c:v>13286.832999999999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80.404610000000005</c:v>
                </c:pt>
                <c:pt idx="1">
                  <c:v>17864.198</c:v>
                </c:pt>
                <c:pt idx="2">
                  <c:v>90018.031000000003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956800"/>
        <c:axId val="184958336"/>
      </c:barChart>
      <c:catAx>
        <c:axId val="184956800"/>
        <c:scaling>
          <c:orientation val="maxMin"/>
        </c:scaling>
        <c:delete val="0"/>
        <c:axPos val="l"/>
        <c:majorTickMark val="out"/>
        <c:minorTickMark val="none"/>
        <c:tickLblPos val="nextTo"/>
        <c:crossAx val="184958336"/>
        <c:crosses val="autoZero"/>
        <c:auto val="1"/>
        <c:lblAlgn val="ctr"/>
        <c:lblOffset val="100"/>
        <c:noMultiLvlLbl val="0"/>
      </c:catAx>
      <c:valAx>
        <c:axId val="1849583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9568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1.58762</c:v>
                </c:pt>
                <c:pt idx="1">
                  <c:v>3.9066100000000001</c:v>
                </c:pt>
                <c:pt idx="2">
                  <c:v>3.0868000000000002</c:v>
                </c:pt>
                <c:pt idx="3">
                  <c:v>1.6644299999999999</c:v>
                </c:pt>
                <c:pt idx="4">
                  <c:v>2.7224300000000001</c:v>
                </c:pt>
                <c:pt idx="5">
                  <c:v>4.3101599999999998</c:v>
                </c:pt>
                <c:pt idx="6">
                  <c:v>7.6100000000000001E-2</c:v>
                </c:pt>
                <c:pt idx="7">
                  <c:v>3.2698100000000001</c:v>
                </c:pt>
                <c:pt idx="8">
                  <c:v>12.366050000000001</c:v>
                </c:pt>
                <c:pt idx="9">
                  <c:v>8.4739100000000001</c:v>
                </c:pt>
                <c:pt idx="10">
                  <c:v>5.7851900000000001</c:v>
                </c:pt>
                <c:pt idx="11">
                  <c:v>16.62172</c:v>
                </c:pt>
                <c:pt idx="12">
                  <c:v>3.64655</c:v>
                </c:pt>
                <c:pt idx="13">
                  <c:v>1.0804499999999999</c:v>
                </c:pt>
                <c:pt idx="14">
                  <c:v>10.26713</c:v>
                </c:pt>
                <c:pt idx="15">
                  <c:v>4.0240800000000005</c:v>
                </c:pt>
                <c:pt idx="16">
                  <c:v>1.9794700000000001</c:v>
                </c:pt>
                <c:pt idx="17">
                  <c:v>3.4882499999999999</c:v>
                </c:pt>
                <c:pt idx="18">
                  <c:v>12.600540000000001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063616"/>
        <c:axId val="46061440"/>
      </c:barChart>
      <c:valAx>
        <c:axId val="46061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6063616"/>
        <c:crosses val="max"/>
        <c:crossBetween val="between"/>
      </c:valAx>
      <c:catAx>
        <c:axId val="46063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60614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1.58762</c:v>
                </c:pt>
                <c:pt idx="1">
                  <c:v>3.9066100000000001</c:v>
                </c:pt>
                <c:pt idx="2">
                  <c:v>3.0868000000000002</c:v>
                </c:pt>
                <c:pt idx="3">
                  <c:v>1.6644299999999999</c:v>
                </c:pt>
                <c:pt idx="4">
                  <c:v>2.7224300000000001</c:v>
                </c:pt>
                <c:pt idx="5">
                  <c:v>4.3101599999999998</c:v>
                </c:pt>
                <c:pt idx="6">
                  <c:v>7.6100000000000001E-2</c:v>
                </c:pt>
                <c:pt idx="7">
                  <c:v>3.2698100000000001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1.58762</c:v>
                </c:pt>
                <c:pt idx="1">
                  <c:v>3.9066100000000001</c:v>
                </c:pt>
                <c:pt idx="2">
                  <c:v>3.0868000000000002</c:v>
                </c:pt>
                <c:pt idx="3">
                  <c:v>1.6644299999999999</c:v>
                </c:pt>
                <c:pt idx="4">
                  <c:v>2.7224300000000001</c:v>
                </c:pt>
                <c:pt idx="5">
                  <c:v>4.3101599999999998</c:v>
                </c:pt>
                <c:pt idx="6">
                  <c:v>7.6100000000000001E-2</c:v>
                </c:pt>
                <c:pt idx="7">
                  <c:v>3.2698100000000001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12.366050000000001</c:v>
                </c:pt>
                <c:pt idx="1">
                  <c:v>8.4739100000000001</c:v>
                </c:pt>
                <c:pt idx="2">
                  <c:v>5.7851900000000001</c:v>
                </c:pt>
                <c:pt idx="3">
                  <c:v>16.62172</c:v>
                </c:pt>
                <c:pt idx="4">
                  <c:v>3.64655</c:v>
                </c:pt>
                <c:pt idx="5">
                  <c:v>1.0804499999999999</c:v>
                </c:pt>
                <c:pt idx="6">
                  <c:v>10.26713</c:v>
                </c:pt>
                <c:pt idx="7">
                  <c:v>4.0240800000000005</c:v>
                </c:pt>
                <c:pt idx="8">
                  <c:v>1.9794700000000001</c:v>
                </c:pt>
                <c:pt idx="9">
                  <c:v>3.4882499999999999</c:v>
                </c:pt>
                <c:pt idx="10">
                  <c:v>12.600540000000001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9.6232538553721908E-2</c:v>
                </c:pt>
                <c:pt idx="1">
                  <c:v>0.90376746144627806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12.366050000000001</c:v>
                </c:pt>
                <c:pt idx="1">
                  <c:v>8.4739100000000001</c:v>
                </c:pt>
                <c:pt idx="2">
                  <c:v>5.7851900000000001</c:v>
                </c:pt>
                <c:pt idx="3">
                  <c:v>16.62172</c:v>
                </c:pt>
                <c:pt idx="4">
                  <c:v>3.64655</c:v>
                </c:pt>
                <c:pt idx="5">
                  <c:v>1.0804499999999999</c:v>
                </c:pt>
                <c:pt idx="6">
                  <c:v>10.26713</c:v>
                </c:pt>
                <c:pt idx="7">
                  <c:v>4.0240800000000005</c:v>
                </c:pt>
                <c:pt idx="8">
                  <c:v>1.9794700000000001</c:v>
                </c:pt>
                <c:pt idx="9">
                  <c:v>3.4882499999999999</c:v>
                </c:pt>
                <c:pt idx="10">
                  <c:v>12.600540000000001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0.40511999999999998</c:v>
                </c:pt>
                <c:pt idx="1">
                  <c:v>0.74014000000000002</c:v>
                </c:pt>
                <c:pt idx="2">
                  <c:v>1.4844299999999999</c:v>
                </c:pt>
                <c:pt idx="3">
                  <c:v>2.3305899999999999</c:v>
                </c:pt>
                <c:pt idx="4">
                  <c:v>0.89839999999999998</c:v>
                </c:pt>
                <c:pt idx="5">
                  <c:v>0.17338000000000001</c:v>
                </c:pt>
                <c:pt idx="6">
                  <c:v>1.575E-2</c:v>
                </c:pt>
                <c:pt idx="8">
                  <c:v>8.0700000000000008E-2</c:v>
                </c:pt>
                <c:pt idx="9">
                  <c:v>0.28670999999999996</c:v>
                </c:pt>
                <c:pt idx="10">
                  <c:v>0.29616000000000003</c:v>
                </c:pt>
                <c:pt idx="11">
                  <c:v>1.8296100000000002</c:v>
                </c:pt>
                <c:pt idx="12">
                  <c:v>1.65056</c:v>
                </c:pt>
                <c:pt idx="13">
                  <c:v>0.12695000000000001</c:v>
                </c:pt>
                <c:pt idx="14">
                  <c:v>0.43819000000000002</c:v>
                </c:pt>
                <c:pt idx="16">
                  <c:v>0.48581999999999997</c:v>
                </c:pt>
                <c:pt idx="17">
                  <c:v>1.0268499999999998</c:v>
                </c:pt>
                <c:pt idx="18">
                  <c:v>1.7806</c:v>
                </c:pt>
                <c:pt idx="19">
                  <c:v>4.1602000000000006</c:v>
                </c:pt>
                <c:pt idx="20">
                  <c:v>2.5489600000000001</c:v>
                </c:pt>
                <c:pt idx="21">
                  <c:v>0.30031999999999998</c:v>
                </c:pt>
                <c:pt idx="22">
                  <c:v>0.45392999999999994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0.28265910399999999</c:v>
                  </c:pt>
                  <c:pt idx="1">
                    <c:v>0.1373645</c:v>
                  </c:pt>
                  <c:pt idx="2">
                    <c:v>0.4308132184184677</c:v>
                  </c:pt>
                  <c:pt idx="3">
                    <c:v>0.78144335918058572</c:v>
                  </c:pt>
                  <c:pt idx="4">
                    <c:v>0.51075908800000003</c:v>
                  </c:pt>
                  <c:pt idx="5">
                    <c:v>0.28076347699999998</c:v>
                  </c:pt>
                  <c:pt idx="6">
                    <c:v>0.22064530285778117</c:v>
                  </c:pt>
                  <c:pt idx="8">
                    <c:v>1.1548593</c:v>
                  </c:pt>
                  <c:pt idx="9">
                    <c:v>1.18168232</c:v>
                  </c:pt>
                  <c:pt idx="10">
                    <c:v>1.3426834608657927</c:v>
                  </c:pt>
                  <c:pt idx="11">
                    <c:v>1.0397886960716258</c:v>
                  </c:pt>
                  <c:pt idx="12">
                    <c:v>0.8570596949999999</c:v>
                  </c:pt>
                  <c:pt idx="13">
                    <c:v>0.97601716799999994</c:v>
                  </c:pt>
                  <c:pt idx="14">
                    <c:v>0.8302878264435094</c:v>
                  </c:pt>
                  <c:pt idx="16">
                    <c:v>1.208230404</c:v>
                  </c:pt>
                  <c:pt idx="17">
                    <c:v>1.222031866</c:v>
                  </c:pt>
                  <c:pt idx="18">
                    <c:v>1.4611983281568934</c:v>
                  </c:pt>
                  <c:pt idx="19">
                    <c:v>1.3321731345798029</c:v>
                  </c:pt>
                  <c:pt idx="20">
                    <c:v>1.0108439709999999</c:v>
                  </c:pt>
                  <c:pt idx="21">
                    <c:v>1.0140683800000001</c:v>
                  </c:pt>
                  <c:pt idx="22">
                    <c:v>0.84142911179578717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0.28265910399999999</c:v>
                  </c:pt>
                  <c:pt idx="1">
                    <c:v>0.1373645</c:v>
                  </c:pt>
                  <c:pt idx="2">
                    <c:v>0.4308132184184677</c:v>
                  </c:pt>
                  <c:pt idx="3">
                    <c:v>0.78144335918058572</c:v>
                  </c:pt>
                  <c:pt idx="4">
                    <c:v>0.51075908800000003</c:v>
                  </c:pt>
                  <c:pt idx="5">
                    <c:v>0.28076347699999998</c:v>
                  </c:pt>
                  <c:pt idx="6">
                    <c:v>0.22064530285778117</c:v>
                  </c:pt>
                  <c:pt idx="8">
                    <c:v>1.1548593</c:v>
                  </c:pt>
                  <c:pt idx="9">
                    <c:v>1.18168232</c:v>
                  </c:pt>
                  <c:pt idx="10">
                    <c:v>1.3426834608657927</c:v>
                  </c:pt>
                  <c:pt idx="11">
                    <c:v>1.0397886960716258</c:v>
                  </c:pt>
                  <c:pt idx="12">
                    <c:v>0.8570596949999999</c:v>
                  </c:pt>
                  <c:pt idx="13">
                    <c:v>0.97601716799999994</c:v>
                  </c:pt>
                  <c:pt idx="14">
                    <c:v>0.8302878264435094</c:v>
                  </c:pt>
                  <c:pt idx="16">
                    <c:v>1.208230404</c:v>
                  </c:pt>
                  <c:pt idx="17">
                    <c:v>1.222031866</c:v>
                  </c:pt>
                  <c:pt idx="18">
                    <c:v>1.4611983281568934</c:v>
                  </c:pt>
                  <c:pt idx="19">
                    <c:v>1.3321731345798029</c:v>
                  </c:pt>
                  <c:pt idx="20">
                    <c:v>1.0108439709999999</c:v>
                  </c:pt>
                  <c:pt idx="21">
                    <c:v>1.0140683800000001</c:v>
                  </c:pt>
                  <c:pt idx="22">
                    <c:v>0.84142911179578717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0.82264000000000004</c:v>
                </c:pt>
                <c:pt idx="1">
                  <c:v>0.45500000000000002</c:v>
                </c:pt>
                <c:pt idx="2">
                  <c:v>2.1399599999999999</c:v>
                </c:pt>
                <c:pt idx="3">
                  <c:v>7.5706800000000003</c:v>
                </c:pt>
                <c:pt idx="4">
                  <c:v>2.5966399999999998</c:v>
                </c:pt>
                <c:pt idx="5">
                  <c:v>0.57996999999999999</c:v>
                </c:pt>
                <c:pt idx="6">
                  <c:v>0.41126000000000001</c:v>
                </c:pt>
                <c:pt idx="8">
                  <c:v>10.782999999999999</c:v>
                </c:pt>
                <c:pt idx="9">
                  <c:v>11.36233</c:v>
                </c:pt>
                <c:pt idx="10">
                  <c:v>16.79541</c:v>
                </c:pt>
                <c:pt idx="11">
                  <c:v>11.505450000000002</c:v>
                </c:pt>
                <c:pt idx="12">
                  <c:v>8.2807700000000004</c:v>
                </c:pt>
                <c:pt idx="13">
                  <c:v>9.6827099999999984</c:v>
                </c:pt>
                <c:pt idx="14">
                  <c:v>7.2860800000000001</c:v>
                </c:pt>
                <c:pt idx="16">
                  <c:v>11.606440000000001</c:v>
                </c:pt>
                <c:pt idx="17">
                  <c:v>11.818490000000001</c:v>
                </c:pt>
                <c:pt idx="18">
                  <c:v>18.940090000000001</c:v>
                </c:pt>
                <c:pt idx="19">
                  <c:v>19.056270000000001</c:v>
                </c:pt>
                <c:pt idx="20">
                  <c:v>10.880990000000001</c:v>
                </c:pt>
                <c:pt idx="21">
                  <c:v>10.26385</c:v>
                </c:pt>
                <c:pt idx="22">
                  <c:v>7.524379999999999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44832"/>
        <c:axId val="46350720"/>
      </c:barChart>
      <c:catAx>
        <c:axId val="46344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350720"/>
        <c:crosses val="autoZero"/>
        <c:auto val="1"/>
        <c:lblAlgn val="ctr"/>
        <c:lblOffset val="100"/>
        <c:noMultiLvlLbl val="0"/>
      </c:catAx>
      <c:valAx>
        <c:axId val="46350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344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0.40511999999999998</c:v>
                </c:pt>
                <c:pt idx="1">
                  <c:v>0.74014000000000002</c:v>
                </c:pt>
                <c:pt idx="2">
                  <c:v>1.4844299999999999</c:v>
                </c:pt>
                <c:pt idx="3">
                  <c:v>2.3305899999999999</c:v>
                </c:pt>
                <c:pt idx="4">
                  <c:v>0.89839999999999998</c:v>
                </c:pt>
                <c:pt idx="5">
                  <c:v>0.17338000000000001</c:v>
                </c:pt>
                <c:pt idx="6">
                  <c:v>1.575E-2</c:v>
                </c:pt>
                <c:pt idx="8">
                  <c:v>8.0700000000000008E-2</c:v>
                </c:pt>
                <c:pt idx="9">
                  <c:v>0.28670999999999996</c:v>
                </c:pt>
                <c:pt idx="10">
                  <c:v>0.29616000000000003</c:v>
                </c:pt>
                <c:pt idx="11">
                  <c:v>1.8296100000000002</c:v>
                </c:pt>
                <c:pt idx="12">
                  <c:v>1.65056</c:v>
                </c:pt>
                <c:pt idx="13">
                  <c:v>0.12695000000000001</c:v>
                </c:pt>
                <c:pt idx="14">
                  <c:v>0.43819000000000002</c:v>
                </c:pt>
                <c:pt idx="16">
                  <c:v>0.48581999999999997</c:v>
                </c:pt>
                <c:pt idx="17">
                  <c:v>1.0268499999999998</c:v>
                </c:pt>
                <c:pt idx="18">
                  <c:v>1.7806</c:v>
                </c:pt>
                <c:pt idx="19">
                  <c:v>4.1602000000000006</c:v>
                </c:pt>
                <c:pt idx="20">
                  <c:v>2.5489600000000001</c:v>
                </c:pt>
                <c:pt idx="21">
                  <c:v>0.30031999999999998</c:v>
                </c:pt>
                <c:pt idx="22">
                  <c:v>0.45392999999999994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0.28265910399999999</c:v>
                  </c:pt>
                  <c:pt idx="1">
                    <c:v>0.1373645</c:v>
                  </c:pt>
                  <c:pt idx="2">
                    <c:v>0.4308132184184677</c:v>
                  </c:pt>
                  <c:pt idx="3">
                    <c:v>0.78144335918058572</c:v>
                  </c:pt>
                  <c:pt idx="4">
                    <c:v>0.51075908800000003</c:v>
                  </c:pt>
                  <c:pt idx="5">
                    <c:v>0.28076347699999998</c:v>
                  </c:pt>
                  <c:pt idx="6">
                    <c:v>0.22064530285778117</c:v>
                  </c:pt>
                  <c:pt idx="8">
                    <c:v>1.1548593</c:v>
                  </c:pt>
                  <c:pt idx="9">
                    <c:v>1.18168232</c:v>
                  </c:pt>
                  <c:pt idx="10">
                    <c:v>1.3426834608657927</c:v>
                  </c:pt>
                  <c:pt idx="11">
                    <c:v>1.0397886960716258</c:v>
                  </c:pt>
                  <c:pt idx="12">
                    <c:v>0.8570596949999999</c:v>
                  </c:pt>
                  <c:pt idx="13">
                    <c:v>0.97601716799999994</c:v>
                  </c:pt>
                  <c:pt idx="14">
                    <c:v>0.8302878264435094</c:v>
                  </c:pt>
                  <c:pt idx="16">
                    <c:v>1.208230404</c:v>
                  </c:pt>
                  <c:pt idx="17">
                    <c:v>1.222031866</c:v>
                  </c:pt>
                  <c:pt idx="18">
                    <c:v>1.4611983281568934</c:v>
                  </c:pt>
                  <c:pt idx="19">
                    <c:v>1.3321731345798029</c:v>
                  </c:pt>
                  <c:pt idx="20">
                    <c:v>1.0108439709999999</c:v>
                  </c:pt>
                  <c:pt idx="21">
                    <c:v>1.0140683800000001</c:v>
                  </c:pt>
                  <c:pt idx="22">
                    <c:v>0.84142911179578717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0.28265910399999999</c:v>
                  </c:pt>
                  <c:pt idx="1">
                    <c:v>0.1373645</c:v>
                  </c:pt>
                  <c:pt idx="2">
                    <c:v>0.4308132184184677</c:v>
                  </c:pt>
                  <c:pt idx="3">
                    <c:v>0.78144335918058572</c:v>
                  </c:pt>
                  <c:pt idx="4">
                    <c:v>0.51075908800000003</c:v>
                  </c:pt>
                  <c:pt idx="5">
                    <c:v>0.28076347699999998</c:v>
                  </c:pt>
                  <c:pt idx="6">
                    <c:v>0.22064530285778117</c:v>
                  </c:pt>
                  <c:pt idx="8">
                    <c:v>1.1548593</c:v>
                  </c:pt>
                  <c:pt idx="9">
                    <c:v>1.18168232</c:v>
                  </c:pt>
                  <c:pt idx="10">
                    <c:v>1.3426834608657927</c:v>
                  </c:pt>
                  <c:pt idx="11">
                    <c:v>1.0397886960716258</c:v>
                  </c:pt>
                  <c:pt idx="12">
                    <c:v>0.8570596949999999</c:v>
                  </c:pt>
                  <c:pt idx="13">
                    <c:v>0.97601716799999994</c:v>
                  </c:pt>
                  <c:pt idx="14">
                    <c:v>0.8302878264435094</c:v>
                  </c:pt>
                  <c:pt idx="16">
                    <c:v>1.208230404</c:v>
                  </c:pt>
                  <c:pt idx="17">
                    <c:v>1.222031866</c:v>
                  </c:pt>
                  <c:pt idx="18">
                    <c:v>1.4611983281568934</c:v>
                  </c:pt>
                  <c:pt idx="19">
                    <c:v>1.3321731345798029</c:v>
                  </c:pt>
                  <c:pt idx="20">
                    <c:v>1.0108439709999999</c:v>
                  </c:pt>
                  <c:pt idx="21">
                    <c:v>1.0140683800000001</c:v>
                  </c:pt>
                  <c:pt idx="22">
                    <c:v>0.84142911179578717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0.82264000000000004</c:v>
                </c:pt>
                <c:pt idx="1">
                  <c:v>0.45500000000000002</c:v>
                </c:pt>
                <c:pt idx="2">
                  <c:v>2.1399599999999999</c:v>
                </c:pt>
                <c:pt idx="3">
                  <c:v>7.5706800000000003</c:v>
                </c:pt>
                <c:pt idx="4">
                  <c:v>2.5966399999999998</c:v>
                </c:pt>
                <c:pt idx="5">
                  <c:v>0.57996999999999999</c:v>
                </c:pt>
                <c:pt idx="6">
                  <c:v>0.41126000000000001</c:v>
                </c:pt>
                <c:pt idx="8">
                  <c:v>10.782999999999999</c:v>
                </c:pt>
                <c:pt idx="9">
                  <c:v>11.36233</c:v>
                </c:pt>
                <c:pt idx="10">
                  <c:v>16.79541</c:v>
                </c:pt>
                <c:pt idx="11">
                  <c:v>11.505450000000002</c:v>
                </c:pt>
                <c:pt idx="12">
                  <c:v>8.2807700000000004</c:v>
                </c:pt>
                <c:pt idx="13">
                  <c:v>9.6827099999999984</c:v>
                </c:pt>
                <c:pt idx="14">
                  <c:v>7.2860800000000001</c:v>
                </c:pt>
                <c:pt idx="16">
                  <c:v>11.606440000000001</c:v>
                </c:pt>
                <c:pt idx="17">
                  <c:v>11.818490000000001</c:v>
                </c:pt>
                <c:pt idx="18">
                  <c:v>18.940090000000001</c:v>
                </c:pt>
                <c:pt idx="19">
                  <c:v>19.056270000000001</c:v>
                </c:pt>
                <c:pt idx="20">
                  <c:v>10.880990000000001</c:v>
                </c:pt>
                <c:pt idx="21">
                  <c:v>10.26385</c:v>
                </c:pt>
                <c:pt idx="22">
                  <c:v>7.524379999999999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914368"/>
        <c:axId val="45924352"/>
      </c:barChart>
      <c:catAx>
        <c:axId val="45914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5924352"/>
        <c:crosses val="autoZero"/>
        <c:auto val="1"/>
        <c:lblAlgn val="ctr"/>
        <c:lblOffset val="100"/>
        <c:noMultiLvlLbl val="0"/>
      </c:catAx>
      <c:valAx>
        <c:axId val="45924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59143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0.51257000000000008</c:v>
                </c:pt>
                <c:pt idx="1">
                  <c:v>0.35758000000000001</c:v>
                </c:pt>
                <c:pt idx="2">
                  <c:v>0.57623000000000002</c:v>
                </c:pt>
                <c:pt idx="3">
                  <c:v>0.56346000000000007</c:v>
                </c:pt>
                <c:pt idx="4">
                  <c:v>1.2155799999999999</c:v>
                </c:pt>
                <c:pt idx="5">
                  <c:v>1.6413499999999999</c:v>
                </c:pt>
                <c:pt idx="6">
                  <c:v>1.0248599999999999</c:v>
                </c:pt>
                <c:pt idx="7">
                  <c:v>0.10682999999999999</c:v>
                </c:pt>
                <c:pt idx="8">
                  <c:v>4.9329999999999999E-2</c:v>
                </c:pt>
                <c:pt idx="10">
                  <c:v>0.20729</c:v>
                </c:pt>
                <c:pt idx="11">
                  <c:v>0.34982000000000002</c:v>
                </c:pt>
                <c:pt idx="12">
                  <c:v>0.46676999999999996</c:v>
                </c:pt>
                <c:pt idx="13">
                  <c:v>0.52497000000000005</c:v>
                </c:pt>
                <c:pt idx="14">
                  <c:v>1.1408900000000002</c:v>
                </c:pt>
                <c:pt idx="15">
                  <c:v>1.24966</c:v>
                </c:pt>
                <c:pt idx="16">
                  <c:v>0.60045000000000004</c:v>
                </c:pt>
                <c:pt idx="17">
                  <c:v>0.10632</c:v>
                </c:pt>
                <c:pt idx="18">
                  <c:v>6.2700000000000006E-2</c:v>
                </c:pt>
                <c:pt idx="20">
                  <c:v>0.71987000000000001</c:v>
                </c:pt>
                <c:pt idx="21">
                  <c:v>0.70740000000000003</c:v>
                </c:pt>
                <c:pt idx="22">
                  <c:v>1.0429999999999999</c:v>
                </c:pt>
                <c:pt idx="23">
                  <c:v>1.08843</c:v>
                </c:pt>
                <c:pt idx="24">
                  <c:v>2.3564699999999998</c:v>
                </c:pt>
                <c:pt idx="25">
                  <c:v>2.8910100000000001</c:v>
                </c:pt>
                <c:pt idx="26">
                  <c:v>1.62531</c:v>
                </c:pt>
                <c:pt idx="27">
                  <c:v>0.21315000000000001</c:v>
                </c:pt>
                <c:pt idx="28">
                  <c:v>0.11203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0.29408614399999999</c:v>
                  </c:pt>
                  <c:pt idx="1">
                    <c:v>0.10541081999999999</c:v>
                  </c:pt>
                  <c:pt idx="2">
                    <c:v>0.15541696800000002</c:v>
                  </c:pt>
                  <c:pt idx="3">
                    <c:v>0.30752870399999999</c:v>
                  </c:pt>
                  <c:pt idx="4">
                    <c:v>0.52176856000000005</c:v>
                  </c:pt>
                  <c:pt idx="5">
                    <c:v>0.47010645400000001</c:v>
                  </c:pt>
                  <c:pt idx="6">
                    <c:v>0.58478512799999993</c:v>
                  </c:pt>
                  <c:pt idx="7">
                    <c:v>0.23813059199999997</c:v>
                  </c:pt>
                  <c:pt idx="8">
                    <c:v>0.27266147200000002</c:v>
                  </c:pt>
                  <c:pt idx="10">
                    <c:v>1.2359216089999998</c:v>
                  </c:pt>
                  <c:pt idx="11">
                    <c:v>1.1407893119999999</c:v>
                  </c:pt>
                  <c:pt idx="12">
                    <c:v>0.80335923600000003</c:v>
                  </c:pt>
                  <c:pt idx="13">
                    <c:v>0.89880853000000005</c:v>
                  </c:pt>
                  <c:pt idx="14">
                    <c:v>0.96030523999999995</c:v>
                  </c:pt>
                  <c:pt idx="15">
                    <c:v>0.61943357200000004</c:v>
                  </c:pt>
                  <c:pt idx="16">
                    <c:v>0.80400481300000015</c:v>
                  </c:pt>
                  <c:pt idx="17">
                    <c:v>0.55296984000000005</c:v>
                  </c:pt>
                  <c:pt idx="18">
                    <c:v>0.59116002999999995</c:v>
                  </c:pt>
                  <c:pt idx="20">
                    <c:v>1.292366159</c:v>
                  </c:pt>
                  <c:pt idx="21">
                    <c:v>1.1440866510000001</c:v>
                  </c:pt>
                  <c:pt idx="22">
                    <c:v>0.81735682799999987</c:v>
                  </c:pt>
                  <c:pt idx="23">
                    <c:v>0.9508304959999998</c:v>
                  </c:pt>
                  <c:pt idx="24">
                    <c:v>1.08557174</c:v>
                  </c:pt>
                  <c:pt idx="25">
                    <c:v>0.79418809600000018</c:v>
                  </c:pt>
                  <c:pt idx="26">
                    <c:v>0.99582697499999995</c:v>
                  </c:pt>
                  <c:pt idx="27">
                    <c:v>0.57839231999999996</c:v>
                  </c:pt>
                  <c:pt idx="28">
                    <c:v>0.64740955200000005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0.29408614399999999</c:v>
                  </c:pt>
                  <c:pt idx="1">
                    <c:v>0.10541081999999999</c:v>
                  </c:pt>
                  <c:pt idx="2">
                    <c:v>0.15541696800000002</c:v>
                  </c:pt>
                  <c:pt idx="3">
                    <c:v>0.30752870399999999</c:v>
                  </c:pt>
                  <c:pt idx="4">
                    <c:v>0.52176856000000005</c:v>
                  </c:pt>
                  <c:pt idx="5">
                    <c:v>0.47010645400000001</c:v>
                  </c:pt>
                  <c:pt idx="6">
                    <c:v>0.58478512799999993</c:v>
                  </c:pt>
                  <c:pt idx="7">
                    <c:v>0.23813059199999997</c:v>
                  </c:pt>
                  <c:pt idx="8">
                    <c:v>0.27266147200000002</c:v>
                  </c:pt>
                  <c:pt idx="10">
                    <c:v>1.2359216089999998</c:v>
                  </c:pt>
                  <c:pt idx="11">
                    <c:v>1.1407893119999999</c:v>
                  </c:pt>
                  <c:pt idx="12">
                    <c:v>0.80335923600000003</c:v>
                  </c:pt>
                  <c:pt idx="13">
                    <c:v>0.89880853000000005</c:v>
                  </c:pt>
                  <c:pt idx="14">
                    <c:v>0.96030523999999995</c:v>
                  </c:pt>
                  <c:pt idx="15">
                    <c:v>0.61943357200000004</c:v>
                  </c:pt>
                  <c:pt idx="16">
                    <c:v>0.80400481300000015</c:v>
                  </c:pt>
                  <c:pt idx="17">
                    <c:v>0.55296984000000005</c:v>
                  </c:pt>
                  <c:pt idx="18">
                    <c:v>0.59116002999999995</c:v>
                  </c:pt>
                  <c:pt idx="20">
                    <c:v>1.292366159</c:v>
                  </c:pt>
                  <c:pt idx="21">
                    <c:v>1.1440866510000001</c:v>
                  </c:pt>
                  <c:pt idx="22">
                    <c:v>0.81735682799999987</c:v>
                  </c:pt>
                  <c:pt idx="23">
                    <c:v>0.9508304959999998</c:v>
                  </c:pt>
                  <c:pt idx="24">
                    <c:v>1.08557174</c:v>
                  </c:pt>
                  <c:pt idx="25">
                    <c:v>0.79418809600000018</c:v>
                  </c:pt>
                  <c:pt idx="26">
                    <c:v>0.99582697499999995</c:v>
                  </c:pt>
                  <c:pt idx="27">
                    <c:v>0.57839231999999996</c:v>
                  </c:pt>
                  <c:pt idx="28">
                    <c:v>0.64740955200000005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0.90991999999999995</c:v>
                </c:pt>
                <c:pt idx="1">
                  <c:v>0.37339999999999995</c:v>
                </c:pt>
                <c:pt idx="2">
                  <c:v>0.52488000000000001</c:v>
                </c:pt>
                <c:pt idx="3">
                  <c:v>1.1622399999999999</c:v>
                </c:pt>
                <c:pt idx="4">
                  <c:v>3.4058000000000002</c:v>
                </c:pt>
                <c:pt idx="5">
                  <c:v>3.5995900000000001</c:v>
                </c:pt>
                <c:pt idx="6">
                  <c:v>3.7271199999999998</c:v>
                </c:pt>
                <c:pt idx="7">
                  <c:v>0.47711999999999999</c:v>
                </c:pt>
                <c:pt idx="8">
                  <c:v>0.39607999999999999</c:v>
                </c:pt>
                <c:pt idx="10">
                  <c:v>12.650169999999999</c:v>
                </c:pt>
                <c:pt idx="11">
                  <c:v>14.73888</c:v>
                </c:pt>
                <c:pt idx="12">
                  <c:v>9.067260000000001</c:v>
                </c:pt>
                <c:pt idx="13">
                  <c:v>7.6559499999999998</c:v>
                </c:pt>
                <c:pt idx="14">
                  <c:v>11.16634</c:v>
                </c:pt>
                <c:pt idx="15">
                  <c:v>5.9446599999999998</c:v>
                </c:pt>
                <c:pt idx="16">
                  <c:v>7.3694300000000004</c:v>
                </c:pt>
                <c:pt idx="17">
                  <c:v>3.8004799999999999</c:v>
                </c:pt>
                <c:pt idx="18">
                  <c:v>3.3025700000000002</c:v>
                </c:pt>
                <c:pt idx="20">
                  <c:v>13.561030000000001</c:v>
                </c:pt>
                <c:pt idx="21">
                  <c:v>15.113430000000001</c:v>
                </c:pt>
                <c:pt idx="22">
                  <c:v>9.5933899999999994</c:v>
                </c:pt>
                <c:pt idx="23">
                  <c:v>8.8203199999999988</c:v>
                </c:pt>
                <c:pt idx="24">
                  <c:v>14.5519</c:v>
                </c:pt>
                <c:pt idx="25">
                  <c:v>9.5455300000000012</c:v>
                </c:pt>
                <c:pt idx="26">
                  <c:v>11.101749999999999</c:v>
                </c:pt>
                <c:pt idx="27">
                  <c:v>4.1078999999999999</c:v>
                </c:pt>
                <c:pt idx="28">
                  <c:v>3.6952600000000002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53120"/>
        <c:axId val="46454656"/>
      </c:barChart>
      <c:catAx>
        <c:axId val="46453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454656"/>
        <c:crosses val="autoZero"/>
        <c:auto val="1"/>
        <c:lblAlgn val="ctr"/>
        <c:lblOffset val="100"/>
        <c:noMultiLvlLbl val="0"/>
      </c:catAx>
      <c:valAx>
        <c:axId val="46454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453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0.51257000000000008</c:v>
                </c:pt>
                <c:pt idx="1">
                  <c:v>0.35758000000000001</c:v>
                </c:pt>
                <c:pt idx="2">
                  <c:v>0.57623000000000002</c:v>
                </c:pt>
                <c:pt idx="3">
                  <c:v>0.56346000000000007</c:v>
                </c:pt>
                <c:pt idx="4">
                  <c:v>1.2155799999999999</c:v>
                </c:pt>
                <c:pt idx="5">
                  <c:v>1.6413499999999999</c:v>
                </c:pt>
                <c:pt idx="6">
                  <c:v>1.0248599999999999</c:v>
                </c:pt>
                <c:pt idx="7">
                  <c:v>0.10682999999999999</c:v>
                </c:pt>
                <c:pt idx="8">
                  <c:v>4.9329999999999999E-2</c:v>
                </c:pt>
                <c:pt idx="10">
                  <c:v>0.20729</c:v>
                </c:pt>
                <c:pt idx="11">
                  <c:v>0.34982000000000002</c:v>
                </c:pt>
                <c:pt idx="12">
                  <c:v>0.46676999999999996</c:v>
                </c:pt>
                <c:pt idx="13">
                  <c:v>0.52497000000000005</c:v>
                </c:pt>
                <c:pt idx="14">
                  <c:v>1.1408900000000002</c:v>
                </c:pt>
                <c:pt idx="15">
                  <c:v>1.24966</c:v>
                </c:pt>
                <c:pt idx="16">
                  <c:v>0.60045000000000004</c:v>
                </c:pt>
                <c:pt idx="17">
                  <c:v>0.10632</c:v>
                </c:pt>
                <c:pt idx="18">
                  <c:v>6.2700000000000006E-2</c:v>
                </c:pt>
                <c:pt idx="20">
                  <c:v>0.71987000000000001</c:v>
                </c:pt>
                <c:pt idx="21">
                  <c:v>0.70740000000000003</c:v>
                </c:pt>
                <c:pt idx="22">
                  <c:v>1.0429999999999999</c:v>
                </c:pt>
                <c:pt idx="23">
                  <c:v>1.08843</c:v>
                </c:pt>
                <c:pt idx="24">
                  <c:v>2.3564699999999998</c:v>
                </c:pt>
                <c:pt idx="25">
                  <c:v>2.8910100000000001</c:v>
                </c:pt>
                <c:pt idx="26">
                  <c:v>1.62531</c:v>
                </c:pt>
                <c:pt idx="27">
                  <c:v>0.21315000000000001</c:v>
                </c:pt>
                <c:pt idx="28">
                  <c:v>0.11203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0.29408614399999999</c:v>
                  </c:pt>
                  <c:pt idx="1">
                    <c:v>0.10541081999999999</c:v>
                  </c:pt>
                  <c:pt idx="2">
                    <c:v>0.15541696800000002</c:v>
                  </c:pt>
                  <c:pt idx="3">
                    <c:v>0.30752870399999999</c:v>
                  </c:pt>
                  <c:pt idx="4">
                    <c:v>0.52176856000000005</c:v>
                  </c:pt>
                  <c:pt idx="5">
                    <c:v>0.47010645400000001</c:v>
                  </c:pt>
                  <c:pt idx="6">
                    <c:v>0.58478512799999993</c:v>
                  </c:pt>
                  <c:pt idx="7">
                    <c:v>0.23813059199999997</c:v>
                  </c:pt>
                  <c:pt idx="8">
                    <c:v>0.27266147200000002</c:v>
                  </c:pt>
                  <c:pt idx="10">
                    <c:v>1.2359216089999998</c:v>
                  </c:pt>
                  <c:pt idx="11">
                    <c:v>1.1407893119999999</c:v>
                  </c:pt>
                  <c:pt idx="12">
                    <c:v>0.80335923600000003</c:v>
                  </c:pt>
                  <c:pt idx="13">
                    <c:v>0.89880853000000005</c:v>
                  </c:pt>
                  <c:pt idx="14">
                    <c:v>0.96030523999999995</c:v>
                  </c:pt>
                  <c:pt idx="15">
                    <c:v>0.61943357200000004</c:v>
                  </c:pt>
                  <c:pt idx="16">
                    <c:v>0.80400481300000015</c:v>
                  </c:pt>
                  <c:pt idx="17">
                    <c:v>0.55296984000000005</c:v>
                  </c:pt>
                  <c:pt idx="18">
                    <c:v>0.59116002999999995</c:v>
                  </c:pt>
                  <c:pt idx="20">
                    <c:v>1.292366159</c:v>
                  </c:pt>
                  <c:pt idx="21">
                    <c:v>1.1440866510000001</c:v>
                  </c:pt>
                  <c:pt idx="22">
                    <c:v>0.81735682799999987</c:v>
                  </c:pt>
                  <c:pt idx="23">
                    <c:v>0.9508304959999998</c:v>
                  </c:pt>
                  <c:pt idx="24">
                    <c:v>1.08557174</c:v>
                  </c:pt>
                  <c:pt idx="25">
                    <c:v>0.79418809600000018</c:v>
                  </c:pt>
                  <c:pt idx="26">
                    <c:v>0.99582697499999995</c:v>
                  </c:pt>
                  <c:pt idx="27">
                    <c:v>0.57839231999999996</c:v>
                  </c:pt>
                  <c:pt idx="28">
                    <c:v>0.64740955200000005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0.29408614399999999</c:v>
                  </c:pt>
                  <c:pt idx="1">
                    <c:v>0.10541081999999999</c:v>
                  </c:pt>
                  <c:pt idx="2">
                    <c:v>0.15541696800000002</c:v>
                  </c:pt>
                  <c:pt idx="3">
                    <c:v>0.30752870399999999</c:v>
                  </c:pt>
                  <c:pt idx="4">
                    <c:v>0.52176856000000005</c:v>
                  </c:pt>
                  <c:pt idx="5">
                    <c:v>0.47010645400000001</c:v>
                  </c:pt>
                  <c:pt idx="6">
                    <c:v>0.58478512799999993</c:v>
                  </c:pt>
                  <c:pt idx="7">
                    <c:v>0.23813059199999997</c:v>
                  </c:pt>
                  <c:pt idx="8">
                    <c:v>0.27266147200000002</c:v>
                  </c:pt>
                  <c:pt idx="10">
                    <c:v>1.2359216089999998</c:v>
                  </c:pt>
                  <c:pt idx="11">
                    <c:v>1.1407893119999999</c:v>
                  </c:pt>
                  <c:pt idx="12">
                    <c:v>0.80335923600000003</c:v>
                  </c:pt>
                  <c:pt idx="13">
                    <c:v>0.89880853000000005</c:v>
                  </c:pt>
                  <c:pt idx="14">
                    <c:v>0.96030523999999995</c:v>
                  </c:pt>
                  <c:pt idx="15">
                    <c:v>0.61943357200000004</c:v>
                  </c:pt>
                  <c:pt idx="16">
                    <c:v>0.80400481300000015</c:v>
                  </c:pt>
                  <c:pt idx="17">
                    <c:v>0.55296984000000005</c:v>
                  </c:pt>
                  <c:pt idx="18">
                    <c:v>0.59116002999999995</c:v>
                  </c:pt>
                  <c:pt idx="20">
                    <c:v>1.292366159</c:v>
                  </c:pt>
                  <c:pt idx="21">
                    <c:v>1.1440866510000001</c:v>
                  </c:pt>
                  <c:pt idx="22">
                    <c:v>0.81735682799999987</c:v>
                  </c:pt>
                  <c:pt idx="23">
                    <c:v>0.9508304959999998</c:v>
                  </c:pt>
                  <c:pt idx="24">
                    <c:v>1.08557174</c:v>
                  </c:pt>
                  <c:pt idx="25">
                    <c:v>0.79418809600000018</c:v>
                  </c:pt>
                  <c:pt idx="26">
                    <c:v>0.99582697499999995</c:v>
                  </c:pt>
                  <c:pt idx="27">
                    <c:v>0.57839231999999996</c:v>
                  </c:pt>
                  <c:pt idx="28">
                    <c:v>0.64740955200000005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0.90991999999999995</c:v>
                </c:pt>
                <c:pt idx="1">
                  <c:v>0.37339999999999995</c:v>
                </c:pt>
                <c:pt idx="2">
                  <c:v>0.52488000000000001</c:v>
                </c:pt>
                <c:pt idx="3">
                  <c:v>1.1622399999999999</c:v>
                </c:pt>
                <c:pt idx="4">
                  <c:v>3.4058000000000002</c:v>
                </c:pt>
                <c:pt idx="5">
                  <c:v>3.5995900000000001</c:v>
                </c:pt>
                <c:pt idx="6">
                  <c:v>3.7271199999999998</c:v>
                </c:pt>
                <c:pt idx="7">
                  <c:v>0.47711999999999999</c:v>
                </c:pt>
                <c:pt idx="8">
                  <c:v>0.39607999999999999</c:v>
                </c:pt>
                <c:pt idx="10">
                  <c:v>12.650169999999999</c:v>
                </c:pt>
                <c:pt idx="11">
                  <c:v>14.73888</c:v>
                </c:pt>
                <c:pt idx="12">
                  <c:v>9.067260000000001</c:v>
                </c:pt>
                <c:pt idx="13">
                  <c:v>7.6559499999999998</c:v>
                </c:pt>
                <c:pt idx="14">
                  <c:v>11.16634</c:v>
                </c:pt>
                <c:pt idx="15">
                  <c:v>5.9446599999999998</c:v>
                </c:pt>
                <c:pt idx="16">
                  <c:v>7.3694300000000004</c:v>
                </c:pt>
                <c:pt idx="17">
                  <c:v>3.8004799999999999</c:v>
                </c:pt>
                <c:pt idx="18">
                  <c:v>3.3025700000000002</c:v>
                </c:pt>
                <c:pt idx="20">
                  <c:v>13.561030000000001</c:v>
                </c:pt>
                <c:pt idx="21">
                  <c:v>15.113430000000001</c:v>
                </c:pt>
                <c:pt idx="22">
                  <c:v>9.5933899999999994</c:v>
                </c:pt>
                <c:pt idx="23">
                  <c:v>8.8203199999999988</c:v>
                </c:pt>
                <c:pt idx="24">
                  <c:v>14.5519</c:v>
                </c:pt>
                <c:pt idx="25">
                  <c:v>9.5455300000000012</c:v>
                </c:pt>
                <c:pt idx="26">
                  <c:v>11.101749999999999</c:v>
                </c:pt>
                <c:pt idx="27">
                  <c:v>4.1078999999999999</c:v>
                </c:pt>
                <c:pt idx="28">
                  <c:v>3.6952600000000002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7456"/>
        <c:axId val="46228992"/>
      </c:barChart>
      <c:catAx>
        <c:axId val="462274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228992"/>
        <c:crosses val="autoZero"/>
        <c:auto val="1"/>
        <c:lblAlgn val="ctr"/>
        <c:lblOffset val="100"/>
        <c:noMultiLvlLbl val="0"/>
      </c:catAx>
      <c:valAx>
        <c:axId val="46228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2274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69.290627329298189</c:v>
                </c:pt>
                <c:pt idx="1">
                  <c:v>80.404610000000005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25.398176923034537</c:v>
                </c:pt>
                <c:pt idx="1">
                  <c:v>20.62396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103360"/>
        <c:axId val="47109248"/>
      </c:barChart>
      <c:catAx>
        <c:axId val="47103360"/>
        <c:scaling>
          <c:orientation val="maxMin"/>
        </c:scaling>
        <c:delete val="0"/>
        <c:axPos val="l"/>
        <c:majorTickMark val="out"/>
        <c:minorTickMark val="none"/>
        <c:tickLblPos val="nextTo"/>
        <c:crossAx val="47109248"/>
        <c:crosses val="autoZero"/>
        <c:auto val="1"/>
        <c:lblAlgn val="ctr"/>
        <c:lblOffset val="100"/>
        <c:noMultiLvlLbl val="0"/>
      </c:catAx>
      <c:valAx>
        <c:axId val="47109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103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69.290627329298189</c:v>
                </c:pt>
                <c:pt idx="1">
                  <c:v>80.404610000000005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25.398176923034537</c:v>
                </c:pt>
                <c:pt idx="1">
                  <c:v>20.62396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143552"/>
        <c:axId val="47161728"/>
      </c:barChart>
      <c:catAx>
        <c:axId val="47143552"/>
        <c:scaling>
          <c:orientation val="maxMin"/>
        </c:scaling>
        <c:delete val="0"/>
        <c:axPos val="l"/>
        <c:majorTickMark val="out"/>
        <c:minorTickMark val="none"/>
        <c:tickLblPos val="nextTo"/>
        <c:crossAx val="47161728"/>
        <c:crosses val="autoZero"/>
        <c:auto val="1"/>
        <c:lblAlgn val="ctr"/>
        <c:lblOffset val="100"/>
        <c:noMultiLvlLbl val="0"/>
      </c:catAx>
      <c:valAx>
        <c:axId val="47161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1435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441.61699999999996</c:v>
                </c:pt>
                <c:pt idx="1">
                  <c:v>1194.4299999999998</c:v>
                </c:pt>
                <c:pt idx="2">
                  <c:v>901.80600000000004</c:v>
                </c:pt>
                <c:pt idx="3">
                  <c:v>707.23699999999997</c:v>
                </c:pt>
                <c:pt idx="4">
                  <c:v>1123.183</c:v>
                </c:pt>
                <c:pt idx="5">
                  <c:v>2143.6709999999998</c:v>
                </c:pt>
                <c:pt idx="6">
                  <c:v>15.338999999999999</c:v>
                </c:pt>
                <c:pt idx="7">
                  <c:v>1212.6729999999998</c:v>
                </c:pt>
                <c:pt idx="8">
                  <c:v>4740.93</c:v>
                </c:pt>
                <c:pt idx="9">
                  <c:v>3342.527</c:v>
                </c:pt>
                <c:pt idx="10">
                  <c:v>1316.0669999999998</c:v>
                </c:pt>
                <c:pt idx="11">
                  <c:v>4441.107</c:v>
                </c:pt>
                <c:pt idx="12">
                  <c:v>439.40899999999999</c:v>
                </c:pt>
                <c:pt idx="13">
                  <c:v>386.61200000000002</c:v>
                </c:pt>
                <c:pt idx="14">
                  <c:v>914.03099999999995</c:v>
                </c:pt>
                <c:pt idx="15">
                  <c:v>168.61099999999999</c:v>
                </c:pt>
                <c:pt idx="16">
                  <c:v>497.15800000000002</c:v>
                </c:pt>
                <c:pt idx="17">
                  <c:v>328.37800000000004</c:v>
                </c:pt>
                <c:pt idx="18">
                  <c:v>1278.028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028864"/>
        <c:axId val="47026944"/>
      </c:barChart>
      <c:valAx>
        <c:axId val="47026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028864"/>
        <c:crosses val="max"/>
        <c:crossBetween val="between"/>
      </c:valAx>
      <c:catAx>
        <c:axId val="47028864"/>
        <c:scaling>
          <c:orientation val="maxMin"/>
        </c:scaling>
        <c:delete val="0"/>
        <c:axPos val="l"/>
        <c:majorTickMark val="out"/>
        <c:minorTickMark val="none"/>
        <c:tickLblPos val="nextTo"/>
        <c:crossAx val="470269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441.61699999999996</c:v>
                </c:pt>
                <c:pt idx="1">
                  <c:v>1194.4299999999998</c:v>
                </c:pt>
                <c:pt idx="2">
                  <c:v>901.80600000000004</c:v>
                </c:pt>
                <c:pt idx="3">
                  <c:v>707.23699999999997</c:v>
                </c:pt>
                <c:pt idx="4">
                  <c:v>1123.183</c:v>
                </c:pt>
                <c:pt idx="5">
                  <c:v>2143.6709999999998</c:v>
                </c:pt>
                <c:pt idx="6">
                  <c:v>15.338999999999999</c:v>
                </c:pt>
                <c:pt idx="7">
                  <c:v>1212.6729999999998</c:v>
                </c:pt>
                <c:pt idx="8">
                  <c:v>4740.93</c:v>
                </c:pt>
                <c:pt idx="9">
                  <c:v>3342.527</c:v>
                </c:pt>
                <c:pt idx="10">
                  <c:v>1316.0669999999998</c:v>
                </c:pt>
                <c:pt idx="11">
                  <c:v>4441.107</c:v>
                </c:pt>
                <c:pt idx="12">
                  <c:v>439.40899999999999</c:v>
                </c:pt>
                <c:pt idx="13">
                  <c:v>386.61200000000002</c:v>
                </c:pt>
                <c:pt idx="14">
                  <c:v>914.03099999999995</c:v>
                </c:pt>
                <c:pt idx="15">
                  <c:v>168.61099999999999</c:v>
                </c:pt>
                <c:pt idx="16">
                  <c:v>497.15800000000002</c:v>
                </c:pt>
                <c:pt idx="17">
                  <c:v>328.37800000000004</c:v>
                </c:pt>
                <c:pt idx="18">
                  <c:v>1278.028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858816"/>
        <c:axId val="45852544"/>
      </c:barChart>
      <c:valAx>
        <c:axId val="45852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858816"/>
        <c:crosses val="max"/>
        <c:crossBetween val="between"/>
      </c:valAx>
      <c:catAx>
        <c:axId val="45858816"/>
        <c:scaling>
          <c:orientation val="maxMin"/>
        </c:scaling>
        <c:delete val="0"/>
        <c:axPos val="l"/>
        <c:majorTickMark val="out"/>
        <c:minorTickMark val="none"/>
        <c:tickLblPos val="nextTo"/>
        <c:crossAx val="45852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441.61699999999996</c:v>
                </c:pt>
                <c:pt idx="1">
                  <c:v>1194.4299999999998</c:v>
                </c:pt>
                <c:pt idx="2">
                  <c:v>901.80600000000004</c:v>
                </c:pt>
                <c:pt idx="3">
                  <c:v>707.23699999999997</c:v>
                </c:pt>
                <c:pt idx="4">
                  <c:v>1123.183</c:v>
                </c:pt>
                <c:pt idx="5">
                  <c:v>2143.6709999999998</c:v>
                </c:pt>
                <c:pt idx="6">
                  <c:v>15.338999999999999</c:v>
                </c:pt>
                <c:pt idx="7">
                  <c:v>1212.6729999999998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12743.216682970593</c:v>
                </c:pt>
                <c:pt idx="1">
                  <c:v>92265.729386850697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441.61699999999996</c:v>
                </c:pt>
                <c:pt idx="1">
                  <c:v>1194.4299999999998</c:v>
                </c:pt>
                <c:pt idx="2">
                  <c:v>901.80600000000004</c:v>
                </c:pt>
                <c:pt idx="3">
                  <c:v>707.23699999999997</c:v>
                </c:pt>
                <c:pt idx="4">
                  <c:v>1123.183</c:v>
                </c:pt>
                <c:pt idx="5">
                  <c:v>2143.6709999999998</c:v>
                </c:pt>
                <c:pt idx="6">
                  <c:v>15.338999999999999</c:v>
                </c:pt>
                <c:pt idx="7">
                  <c:v>1212.6729999999998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4740.93</c:v>
                </c:pt>
                <c:pt idx="1">
                  <c:v>3342.527</c:v>
                </c:pt>
                <c:pt idx="2">
                  <c:v>1316.0669999999998</c:v>
                </c:pt>
                <c:pt idx="3">
                  <c:v>4441.107</c:v>
                </c:pt>
                <c:pt idx="4">
                  <c:v>439.40899999999999</c:v>
                </c:pt>
                <c:pt idx="5">
                  <c:v>386.61200000000002</c:v>
                </c:pt>
                <c:pt idx="6">
                  <c:v>914.03099999999995</c:v>
                </c:pt>
                <c:pt idx="7">
                  <c:v>168.61099999999999</c:v>
                </c:pt>
                <c:pt idx="8">
                  <c:v>497.15800000000002</c:v>
                </c:pt>
                <c:pt idx="9">
                  <c:v>328.37800000000004</c:v>
                </c:pt>
                <c:pt idx="10">
                  <c:v>1278.028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4740.93</c:v>
                </c:pt>
                <c:pt idx="1">
                  <c:v>3342.527</c:v>
                </c:pt>
                <c:pt idx="2">
                  <c:v>1316.0669999999998</c:v>
                </c:pt>
                <c:pt idx="3">
                  <c:v>4441.107</c:v>
                </c:pt>
                <c:pt idx="4">
                  <c:v>439.40899999999999</c:v>
                </c:pt>
                <c:pt idx="5">
                  <c:v>386.61200000000002</c:v>
                </c:pt>
                <c:pt idx="6">
                  <c:v>914.03099999999995</c:v>
                </c:pt>
                <c:pt idx="7">
                  <c:v>168.61099999999999</c:v>
                </c:pt>
                <c:pt idx="8">
                  <c:v>497.15800000000002</c:v>
                </c:pt>
                <c:pt idx="9">
                  <c:v>328.37800000000004</c:v>
                </c:pt>
                <c:pt idx="10">
                  <c:v>1278.028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0.217</c:v>
                </c:pt>
                <c:pt idx="1">
                  <c:v>34.433</c:v>
                </c:pt>
                <c:pt idx="2">
                  <c:v>287.22399999999999</c:v>
                </c:pt>
                <c:pt idx="3">
                  <c:v>733.19</c:v>
                </c:pt>
                <c:pt idx="4">
                  <c:v>294.81599999999997</c:v>
                </c:pt>
                <c:pt idx="5">
                  <c:v>66.944000000000003</c:v>
                </c:pt>
                <c:pt idx="6">
                  <c:v>5.9669999999999996</c:v>
                </c:pt>
                <c:pt idx="8">
                  <c:v>4.2999999999999997E-2</c:v>
                </c:pt>
                <c:pt idx="9">
                  <c:v>4.5620000000000003</c:v>
                </c:pt>
                <c:pt idx="10">
                  <c:v>18.369</c:v>
                </c:pt>
                <c:pt idx="11">
                  <c:v>287.39100000000002</c:v>
                </c:pt>
                <c:pt idx="12">
                  <c:v>358.24099999999999</c:v>
                </c:pt>
                <c:pt idx="13">
                  <c:v>21.637</c:v>
                </c:pt>
                <c:pt idx="14">
                  <c:v>86.451999999999998</c:v>
                </c:pt>
                <c:pt idx="16">
                  <c:v>0.26</c:v>
                </c:pt>
                <c:pt idx="17">
                  <c:v>38.994999999999997</c:v>
                </c:pt>
                <c:pt idx="18">
                  <c:v>305.59300000000002</c:v>
                </c:pt>
                <c:pt idx="19">
                  <c:v>1020.579</c:v>
                </c:pt>
                <c:pt idx="20">
                  <c:v>653.05700000000002</c:v>
                </c:pt>
                <c:pt idx="21">
                  <c:v>88.581999999999994</c:v>
                </c:pt>
                <c:pt idx="22">
                  <c:v>92.418999999999997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2.6166399999999999E-2</c:v>
                  </c:pt>
                  <c:pt idx="1">
                    <c:v>12.351516699999999</c:v>
                  </c:pt>
                  <c:pt idx="2">
                    <c:v>100.02692661898165</c:v>
                  </c:pt>
                  <c:pt idx="3">
                    <c:v>372.20549360160805</c:v>
                  </c:pt>
                  <c:pt idx="4">
                    <c:v>279.831097</c:v>
                  </c:pt>
                  <c:pt idx="5">
                    <c:v>413.42442669999997</c:v>
                  </c:pt>
                  <c:pt idx="6">
                    <c:v>92.09041669047015</c:v>
                  </c:pt>
                  <c:pt idx="8">
                    <c:v>14.298667499999999</c:v>
                  </c:pt>
                  <c:pt idx="9">
                    <c:v>55.248114600000001</c:v>
                  </c:pt>
                  <c:pt idx="10">
                    <c:v>205.35799962644541</c:v>
                  </c:pt>
                  <c:pt idx="11">
                    <c:v>285.65732511080159</c:v>
                  </c:pt>
                  <c:pt idx="12">
                    <c:v>472.50861839999999</c:v>
                  </c:pt>
                  <c:pt idx="13">
                    <c:v>552.26885200000004</c:v>
                  </c:pt>
                  <c:pt idx="14">
                    <c:v>644.71323749271176</c:v>
                  </c:pt>
                  <c:pt idx="16">
                    <c:v>14.298337600000002</c:v>
                  </c:pt>
                  <c:pt idx="17">
                    <c:v>56.800805599999997</c:v>
                  </c:pt>
                  <c:pt idx="18">
                    <c:v>251.49823900716297</c:v>
                  </c:pt>
                  <c:pt idx="19">
                    <c:v>474.47293483827946</c:v>
                  </c:pt>
                  <c:pt idx="20">
                    <c:v>562.57785749999994</c:v>
                  </c:pt>
                  <c:pt idx="21">
                    <c:v>687.46610809999993</c:v>
                  </c:pt>
                  <c:pt idx="22">
                    <c:v>647.81618456654871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2.6166399999999999E-2</c:v>
                  </c:pt>
                  <c:pt idx="1">
                    <c:v>12.351516699999999</c:v>
                  </c:pt>
                  <c:pt idx="2">
                    <c:v>100.02692661898165</c:v>
                  </c:pt>
                  <c:pt idx="3">
                    <c:v>372.20549360160805</c:v>
                  </c:pt>
                  <c:pt idx="4">
                    <c:v>279.831097</c:v>
                  </c:pt>
                  <c:pt idx="5">
                    <c:v>413.42442669999997</c:v>
                  </c:pt>
                  <c:pt idx="6">
                    <c:v>92.09041669047015</c:v>
                  </c:pt>
                  <c:pt idx="8">
                    <c:v>14.298667499999999</c:v>
                  </c:pt>
                  <c:pt idx="9">
                    <c:v>55.248114600000001</c:v>
                  </c:pt>
                  <c:pt idx="10">
                    <c:v>205.35799962644541</c:v>
                  </c:pt>
                  <c:pt idx="11">
                    <c:v>285.65732511080159</c:v>
                  </c:pt>
                  <c:pt idx="12">
                    <c:v>472.50861839999999</c:v>
                  </c:pt>
                  <c:pt idx="13">
                    <c:v>552.26885200000004</c:v>
                  </c:pt>
                  <c:pt idx="14">
                    <c:v>644.71323749271176</c:v>
                  </c:pt>
                  <c:pt idx="16">
                    <c:v>14.298337600000002</c:v>
                  </c:pt>
                  <c:pt idx="17">
                    <c:v>56.800805599999997</c:v>
                  </c:pt>
                  <c:pt idx="18">
                    <c:v>251.49823900716297</c:v>
                  </c:pt>
                  <c:pt idx="19">
                    <c:v>474.47293483827946</c:v>
                  </c:pt>
                  <c:pt idx="20">
                    <c:v>562.57785749999994</c:v>
                  </c:pt>
                  <c:pt idx="21">
                    <c:v>687.46610809999993</c:v>
                  </c:pt>
                  <c:pt idx="22">
                    <c:v>647.81618456654871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5.1999999999999998E-2</c:v>
                </c:pt>
                <c:pt idx="1">
                  <c:v>30.132999999999999</c:v>
                </c:pt>
                <c:pt idx="2">
                  <c:v>494.714</c:v>
                </c:pt>
                <c:pt idx="3">
                  <c:v>3541.4540000000002</c:v>
                </c:pt>
                <c:pt idx="4">
                  <c:v>1296.7149999999999</c:v>
                </c:pt>
                <c:pt idx="5">
                  <c:v>749.09299999999996</c:v>
                </c:pt>
                <c:pt idx="6">
                  <c:v>205.00700000000001</c:v>
                </c:pt>
                <c:pt idx="8">
                  <c:v>29.175000000000001</c:v>
                </c:pt>
                <c:pt idx="9">
                  <c:v>405.34199999999998</c:v>
                </c:pt>
                <c:pt idx="10">
                  <c:v>2139.5450000000001</c:v>
                </c:pt>
                <c:pt idx="11">
                  <c:v>2891.7869999999998</c:v>
                </c:pt>
                <c:pt idx="12">
                  <c:v>2884.6680000000001</c:v>
                </c:pt>
                <c:pt idx="13">
                  <c:v>4583.1440000000002</c:v>
                </c:pt>
                <c:pt idx="14">
                  <c:v>4153.84</c:v>
                </c:pt>
                <c:pt idx="16">
                  <c:v>29.228000000000002</c:v>
                </c:pt>
                <c:pt idx="17">
                  <c:v>435.589</c:v>
                </c:pt>
                <c:pt idx="18">
                  <c:v>2635.5039999999999</c:v>
                </c:pt>
                <c:pt idx="19">
                  <c:v>6423.9979999999996</c:v>
                </c:pt>
                <c:pt idx="20">
                  <c:v>4182.7349999999997</c:v>
                </c:pt>
                <c:pt idx="21">
                  <c:v>5333.3289999999997</c:v>
                </c:pt>
                <c:pt idx="22">
                  <c:v>4301.683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487232"/>
        <c:axId val="47489024"/>
      </c:barChart>
      <c:catAx>
        <c:axId val="474872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489024"/>
        <c:crosses val="autoZero"/>
        <c:auto val="1"/>
        <c:lblAlgn val="ctr"/>
        <c:lblOffset val="100"/>
        <c:noMultiLvlLbl val="0"/>
      </c:catAx>
      <c:valAx>
        <c:axId val="47489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487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0.217</c:v>
                </c:pt>
                <c:pt idx="1">
                  <c:v>34.433</c:v>
                </c:pt>
                <c:pt idx="2">
                  <c:v>287.22399999999999</c:v>
                </c:pt>
                <c:pt idx="3">
                  <c:v>733.19</c:v>
                </c:pt>
                <c:pt idx="4">
                  <c:v>294.81599999999997</c:v>
                </c:pt>
                <c:pt idx="5">
                  <c:v>66.944000000000003</c:v>
                </c:pt>
                <c:pt idx="6">
                  <c:v>5.9669999999999996</c:v>
                </c:pt>
                <c:pt idx="8">
                  <c:v>4.2999999999999997E-2</c:v>
                </c:pt>
                <c:pt idx="9">
                  <c:v>4.5620000000000003</c:v>
                </c:pt>
                <c:pt idx="10">
                  <c:v>18.369</c:v>
                </c:pt>
                <c:pt idx="11">
                  <c:v>287.39100000000002</c:v>
                </c:pt>
                <c:pt idx="12">
                  <c:v>358.24099999999999</c:v>
                </c:pt>
                <c:pt idx="13">
                  <c:v>21.637</c:v>
                </c:pt>
                <c:pt idx="14">
                  <c:v>86.451999999999998</c:v>
                </c:pt>
                <c:pt idx="16">
                  <c:v>0.26</c:v>
                </c:pt>
                <c:pt idx="17">
                  <c:v>38.994999999999997</c:v>
                </c:pt>
                <c:pt idx="18">
                  <c:v>305.59300000000002</c:v>
                </c:pt>
                <c:pt idx="19">
                  <c:v>1020.579</c:v>
                </c:pt>
                <c:pt idx="20">
                  <c:v>653.05700000000002</c:v>
                </c:pt>
                <c:pt idx="21">
                  <c:v>88.581999999999994</c:v>
                </c:pt>
                <c:pt idx="22">
                  <c:v>92.418999999999997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2.6166399999999999E-2</c:v>
                  </c:pt>
                  <c:pt idx="1">
                    <c:v>12.351516699999999</c:v>
                  </c:pt>
                  <c:pt idx="2">
                    <c:v>100.02692661898165</c:v>
                  </c:pt>
                  <c:pt idx="3">
                    <c:v>372.20549360160805</c:v>
                  </c:pt>
                  <c:pt idx="4">
                    <c:v>279.831097</c:v>
                  </c:pt>
                  <c:pt idx="5">
                    <c:v>413.42442669999997</c:v>
                  </c:pt>
                  <c:pt idx="6">
                    <c:v>92.09041669047015</c:v>
                  </c:pt>
                  <c:pt idx="8">
                    <c:v>14.298667499999999</c:v>
                  </c:pt>
                  <c:pt idx="9">
                    <c:v>55.248114600000001</c:v>
                  </c:pt>
                  <c:pt idx="10">
                    <c:v>205.35799962644541</c:v>
                  </c:pt>
                  <c:pt idx="11">
                    <c:v>285.65732511080159</c:v>
                  </c:pt>
                  <c:pt idx="12">
                    <c:v>472.50861839999999</c:v>
                  </c:pt>
                  <c:pt idx="13">
                    <c:v>552.26885200000004</c:v>
                  </c:pt>
                  <c:pt idx="14">
                    <c:v>644.71323749271176</c:v>
                  </c:pt>
                  <c:pt idx="16">
                    <c:v>14.298337600000002</c:v>
                  </c:pt>
                  <c:pt idx="17">
                    <c:v>56.800805599999997</c:v>
                  </c:pt>
                  <c:pt idx="18">
                    <c:v>251.49823900716297</c:v>
                  </c:pt>
                  <c:pt idx="19">
                    <c:v>474.47293483827946</c:v>
                  </c:pt>
                  <c:pt idx="20">
                    <c:v>562.57785749999994</c:v>
                  </c:pt>
                  <c:pt idx="21">
                    <c:v>687.46610809999993</c:v>
                  </c:pt>
                  <c:pt idx="22">
                    <c:v>647.81618456654871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2.6166399999999999E-2</c:v>
                  </c:pt>
                  <c:pt idx="1">
                    <c:v>12.351516699999999</c:v>
                  </c:pt>
                  <c:pt idx="2">
                    <c:v>100.02692661898165</c:v>
                  </c:pt>
                  <c:pt idx="3">
                    <c:v>372.20549360160805</c:v>
                  </c:pt>
                  <c:pt idx="4">
                    <c:v>279.831097</c:v>
                  </c:pt>
                  <c:pt idx="5">
                    <c:v>413.42442669999997</c:v>
                  </c:pt>
                  <c:pt idx="6">
                    <c:v>92.09041669047015</c:v>
                  </c:pt>
                  <c:pt idx="8">
                    <c:v>14.298667499999999</c:v>
                  </c:pt>
                  <c:pt idx="9">
                    <c:v>55.248114600000001</c:v>
                  </c:pt>
                  <c:pt idx="10">
                    <c:v>205.35799962644541</c:v>
                  </c:pt>
                  <c:pt idx="11">
                    <c:v>285.65732511080159</c:v>
                  </c:pt>
                  <c:pt idx="12">
                    <c:v>472.50861839999999</c:v>
                  </c:pt>
                  <c:pt idx="13">
                    <c:v>552.26885200000004</c:v>
                  </c:pt>
                  <c:pt idx="14">
                    <c:v>644.71323749271176</c:v>
                  </c:pt>
                  <c:pt idx="16">
                    <c:v>14.298337600000002</c:v>
                  </c:pt>
                  <c:pt idx="17">
                    <c:v>56.800805599999997</c:v>
                  </c:pt>
                  <c:pt idx="18">
                    <c:v>251.49823900716297</c:v>
                  </c:pt>
                  <c:pt idx="19">
                    <c:v>474.47293483827946</c:v>
                  </c:pt>
                  <c:pt idx="20">
                    <c:v>562.57785749999994</c:v>
                  </c:pt>
                  <c:pt idx="21">
                    <c:v>687.46610809999993</c:v>
                  </c:pt>
                  <c:pt idx="22">
                    <c:v>647.81618456654871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5.1999999999999998E-2</c:v>
                </c:pt>
                <c:pt idx="1">
                  <c:v>30.132999999999999</c:v>
                </c:pt>
                <c:pt idx="2">
                  <c:v>494.714</c:v>
                </c:pt>
                <c:pt idx="3">
                  <c:v>3541.4540000000002</c:v>
                </c:pt>
                <c:pt idx="4">
                  <c:v>1296.7149999999999</c:v>
                </c:pt>
                <c:pt idx="5">
                  <c:v>749.09299999999996</c:v>
                </c:pt>
                <c:pt idx="6">
                  <c:v>205.00700000000001</c:v>
                </c:pt>
                <c:pt idx="8">
                  <c:v>29.175000000000001</c:v>
                </c:pt>
                <c:pt idx="9">
                  <c:v>405.34199999999998</c:v>
                </c:pt>
                <c:pt idx="10">
                  <c:v>2139.5450000000001</c:v>
                </c:pt>
                <c:pt idx="11">
                  <c:v>2891.7869999999998</c:v>
                </c:pt>
                <c:pt idx="12">
                  <c:v>2884.6680000000001</c:v>
                </c:pt>
                <c:pt idx="13">
                  <c:v>4583.1440000000002</c:v>
                </c:pt>
                <c:pt idx="14">
                  <c:v>4153.84</c:v>
                </c:pt>
                <c:pt idx="16">
                  <c:v>29.228000000000002</c:v>
                </c:pt>
                <c:pt idx="17">
                  <c:v>435.589</c:v>
                </c:pt>
                <c:pt idx="18">
                  <c:v>2635.5039999999999</c:v>
                </c:pt>
                <c:pt idx="19">
                  <c:v>6423.9979999999996</c:v>
                </c:pt>
                <c:pt idx="20">
                  <c:v>4182.7349999999997</c:v>
                </c:pt>
                <c:pt idx="21">
                  <c:v>5333.3289999999997</c:v>
                </c:pt>
                <c:pt idx="22">
                  <c:v>4301.683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48864"/>
        <c:axId val="46550400"/>
      </c:barChart>
      <c:catAx>
        <c:axId val="46548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550400"/>
        <c:crosses val="autoZero"/>
        <c:auto val="1"/>
        <c:lblAlgn val="ctr"/>
        <c:lblOffset val="100"/>
        <c:noMultiLvlLbl val="0"/>
      </c:catAx>
      <c:valAx>
        <c:axId val="46550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5488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0.08</c:v>
                </c:pt>
                <c:pt idx="1">
                  <c:v>9.5280000000000005</c:v>
                </c:pt>
                <c:pt idx="2">
                  <c:v>56.719000000000001</c:v>
                </c:pt>
                <c:pt idx="3">
                  <c:v>107.82</c:v>
                </c:pt>
                <c:pt idx="4">
                  <c:v>348.71199999999999</c:v>
                </c:pt>
                <c:pt idx="5">
                  <c:v>483.286</c:v>
                </c:pt>
                <c:pt idx="6">
                  <c:v>345.43700000000001</c:v>
                </c:pt>
                <c:pt idx="7">
                  <c:v>47.402000000000001</c:v>
                </c:pt>
                <c:pt idx="8">
                  <c:v>23.806000000000001</c:v>
                </c:pt>
                <c:pt idx="10">
                  <c:v>1.552</c:v>
                </c:pt>
                <c:pt idx="11">
                  <c:v>13.188000000000001</c:v>
                </c:pt>
                <c:pt idx="12">
                  <c:v>66.206999999999994</c:v>
                </c:pt>
                <c:pt idx="13">
                  <c:v>78.936000000000007</c:v>
                </c:pt>
                <c:pt idx="14">
                  <c:v>180.684</c:v>
                </c:pt>
                <c:pt idx="15">
                  <c:v>269.65300000000002</c:v>
                </c:pt>
                <c:pt idx="16">
                  <c:v>130.57900000000001</c:v>
                </c:pt>
                <c:pt idx="17">
                  <c:v>23.446000000000002</c:v>
                </c:pt>
                <c:pt idx="18">
                  <c:v>12.451000000000001</c:v>
                </c:pt>
                <c:pt idx="20">
                  <c:v>1.6319999999999999</c:v>
                </c:pt>
                <c:pt idx="21">
                  <c:v>22.715</c:v>
                </c:pt>
                <c:pt idx="22">
                  <c:v>122.926</c:v>
                </c:pt>
                <c:pt idx="23">
                  <c:v>186.756</c:v>
                </c:pt>
                <c:pt idx="24">
                  <c:v>529.39599999999996</c:v>
                </c:pt>
                <c:pt idx="25">
                  <c:v>752.93899999999996</c:v>
                </c:pt>
                <c:pt idx="26">
                  <c:v>476.01600000000002</c:v>
                </c:pt>
                <c:pt idx="27">
                  <c:v>70.847999999999999</c:v>
                </c:pt>
                <c:pt idx="28">
                  <c:v>36.258000000000003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5.2860704000000007</c:v>
                  </c:pt>
                  <c:pt idx="2">
                    <c:v>16.193020199999999</c:v>
                  </c:pt>
                  <c:pt idx="3">
                    <c:v>57.298183799999997</c:v>
                  </c:pt>
                  <c:pt idx="4">
                    <c:v>159.1361905</c:v>
                  </c:pt>
                  <c:pt idx="5">
                    <c:v>255.22793550000003</c:v>
                  </c:pt>
                  <c:pt idx="6">
                    <c:v>379.22318249999995</c:v>
                  </c:pt>
                  <c:pt idx="7">
                    <c:v>104.4533745</c:v>
                  </c:pt>
                  <c:pt idx="8">
                    <c:v>384.36835480000002</c:v>
                  </c:pt>
                  <c:pt idx="10">
                    <c:v>11.288102000000002</c:v>
                  </c:pt>
                  <c:pt idx="11">
                    <c:v>45.509363199999996</c:v>
                  </c:pt>
                  <c:pt idx="12">
                    <c:v>97.352129000000005</c:v>
                  </c:pt>
                  <c:pt idx="13">
                    <c:v>154.83594209999998</c:v>
                  </c:pt>
                  <c:pt idx="14">
                    <c:v>239.03700040000001</c:v>
                  </c:pt>
                  <c:pt idx="15">
                    <c:v>236.41318290000004</c:v>
                  </c:pt>
                  <c:pt idx="16">
                    <c:v>386.07467859999997</c:v>
                  </c:pt>
                  <c:pt idx="17">
                    <c:v>440.70593399999996</c:v>
                  </c:pt>
                  <c:pt idx="18">
                    <c:v>686.39119999999991</c:v>
                  </c:pt>
                  <c:pt idx="20">
                    <c:v>11.288102000000002</c:v>
                  </c:pt>
                  <c:pt idx="21">
                    <c:v>45.934549199999992</c:v>
                  </c:pt>
                  <c:pt idx="22">
                    <c:v>98.720670800000008</c:v>
                  </c:pt>
                  <c:pt idx="23">
                    <c:v>164.20894269999999</c:v>
                  </c:pt>
                  <c:pt idx="24">
                    <c:v>294.777444</c:v>
                  </c:pt>
                  <c:pt idx="25">
                    <c:v>348.186984</c:v>
                  </c:pt>
                  <c:pt idx="26">
                    <c:v>541.35620699999993</c:v>
                  </c:pt>
                  <c:pt idx="27">
                    <c:v>449.5413966000001</c:v>
                  </c:pt>
                  <c:pt idx="28">
                    <c:v>784.95534899999996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5.2860704000000007</c:v>
                  </c:pt>
                  <c:pt idx="2">
                    <c:v>16.193020199999999</c:v>
                  </c:pt>
                  <c:pt idx="3">
                    <c:v>57.298183799999997</c:v>
                  </c:pt>
                  <c:pt idx="4">
                    <c:v>159.1361905</c:v>
                  </c:pt>
                  <c:pt idx="5">
                    <c:v>255.22793550000003</c:v>
                  </c:pt>
                  <c:pt idx="6">
                    <c:v>379.22318249999995</c:v>
                  </c:pt>
                  <c:pt idx="7">
                    <c:v>104.4533745</c:v>
                  </c:pt>
                  <c:pt idx="8">
                    <c:v>384.36835480000002</c:v>
                  </c:pt>
                  <c:pt idx="10">
                    <c:v>11.288102000000002</c:v>
                  </c:pt>
                  <c:pt idx="11">
                    <c:v>45.509363199999996</c:v>
                  </c:pt>
                  <c:pt idx="12">
                    <c:v>97.352129000000005</c:v>
                  </c:pt>
                  <c:pt idx="13">
                    <c:v>154.83594209999998</c:v>
                  </c:pt>
                  <c:pt idx="14">
                    <c:v>239.03700040000001</c:v>
                  </c:pt>
                  <c:pt idx="15">
                    <c:v>236.41318290000004</c:v>
                  </c:pt>
                  <c:pt idx="16">
                    <c:v>386.07467859999997</c:v>
                  </c:pt>
                  <c:pt idx="17">
                    <c:v>440.70593399999996</c:v>
                  </c:pt>
                  <c:pt idx="18">
                    <c:v>686.39119999999991</c:v>
                  </c:pt>
                  <c:pt idx="20">
                    <c:v>11.288102000000002</c:v>
                  </c:pt>
                  <c:pt idx="21">
                    <c:v>45.934549199999992</c:v>
                  </c:pt>
                  <c:pt idx="22">
                    <c:v>98.720670800000008</c:v>
                  </c:pt>
                  <c:pt idx="23">
                    <c:v>164.20894269999999</c:v>
                  </c:pt>
                  <c:pt idx="24">
                    <c:v>294.777444</c:v>
                  </c:pt>
                  <c:pt idx="25">
                    <c:v>348.186984</c:v>
                  </c:pt>
                  <c:pt idx="26">
                    <c:v>541.35620699999993</c:v>
                  </c:pt>
                  <c:pt idx="27">
                    <c:v>449.5413966000001</c:v>
                  </c:pt>
                  <c:pt idx="28">
                    <c:v>784.95534899999996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16.396000000000001</c:v>
                </c:pt>
                <c:pt idx="2">
                  <c:v>64.798000000000002</c:v>
                </c:pt>
                <c:pt idx="3">
                  <c:v>270.40199999999999</c:v>
                </c:pt>
                <c:pt idx="4">
                  <c:v>1108.963</c:v>
                </c:pt>
                <c:pt idx="5">
                  <c:v>1883.6010000000001</c:v>
                </c:pt>
                <c:pt idx="6">
                  <c:v>2264.0189999999998</c:v>
                </c:pt>
                <c:pt idx="7">
                  <c:v>242.29499999999999</c:v>
                </c:pt>
                <c:pt idx="8">
                  <c:v>466.69299999999998</c:v>
                </c:pt>
                <c:pt idx="10">
                  <c:v>47.429000000000002</c:v>
                </c:pt>
                <c:pt idx="11">
                  <c:v>507.91699999999997</c:v>
                </c:pt>
                <c:pt idx="12">
                  <c:v>967.71500000000003</c:v>
                </c:pt>
                <c:pt idx="13">
                  <c:v>1406.3209999999999</c:v>
                </c:pt>
                <c:pt idx="14">
                  <c:v>2679.7869999999998</c:v>
                </c:pt>
                <c:pt idx="15">
                  <c:v>2108.9490000000001</c:v>
                </c:pt>
                <c:pt idx="16">
                  <c:v>3529.0189999999998</c:v>
                </c:pt>
                <c:pt idx="17">
                  <c:v>2720.4070000000002</c:v>
                </c:pt>
                <c:pt idx="18">
                  <c:v>3119.96</c:v>
                </c:pt>
                <c:pt idx="20">
                  <c:v>47.429000000000002</c:v>
                </c:pt>
                <c:pt idx="21">
                  <c:v>524.36699999999996</c:v>
                </c:pt>
                <c:pt idx="22">
                  <c:v>1032.643</c:v>
                </c:pt>
                <c:pt idx="23">
                  <c:v>1677.3130000000001</c:v>
                </c:pt>
                <c:pt idx="24">
                  <c:v>3779.1979999999999</c:v>
                </c:pt>
                <c:pt idx="25">
                  <c:v>3992.97</c:v>
                </c:pt>
                <c:pt idx="26">
                  <c:v>5796.1049999999996</c:v>
                </c:pt>
                <c:pt idx="27">
                  <c:v>2907.7710000000002</c:v>
                </c:pt>
                <c:pt idx="28">
                  <c:v>3584.2710000000002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042368"/>
        <c:axId val="48043904"/>
      </c:barChart>
      <c:catAx>
        <c:axId val="48042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43904"/>
        <c:crosses val="autoZero"/>
        <c:auto val="1"/>
        <c:lblAlgn val="ctr"/>
        <c:lblOffset val="100"/>
        <c:noMultiLvlLbl val="0"/>
      </c:catAx>
      <c:valAx>
        <c:axId val="48043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042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83785270292676"/>
          <c:y val="7.8842430115056719E-2"/>
          <c:w val="0.64588460340762488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0.08</c:v>
                </c:pt>
                <c:pt idx="1">
                  <c:v>9.5280000000000005</c:v>
                </c:pt>
                <c:pt idx="2">
                  <c:v>56.719000000000001</c:v>
                </c:pt>
                <c:pt idx="3">
                  <c:v>107.82</c:v>
                </c:pt>
                <c:pt idx="4">
                  <c:v>348.71199999999999</c:v>
                </c:pt>
                <c:pt idx="5">
                  <c:v>483.286</c:v>
                </c:pt>
                <c:pt idx="6">
                  <c:v>345.43700000000001</c:v>
                </c:pt>
                <c:pt idx="7">
                  <c:v>47.402000000000001</c:v>
                </c:pt>
                <c:pt idx="8">
                  <c:v>23.806000000000001</c:v>
                </c:pt>
                <c:pt idx="10">
                  <c:v>1.552</c:v>
                </c:pt>
                <c:pt idx="11">
                  <c:v>13.188000000000001</c:v>
                </c:pt>
                <c:pt idx="12">
                  <c:v>66.206999999999994</c:v>
                </c:pt>
                <c:pt idx="13">
                  <c:v>78.936000000000007</c:v>
                </c:pt>
                <c:pt idx="14">
                  <c:v>180.684</c:v>
                </c:pt>
                <c:pt idx="15">
                  <c:v>269.65300000000002</c:v>
                </c:pt>
                <c:pt idx="16">
                  <c:v>130.57900000000001</c:v>
                </c:pt>
                <c:pt idx="17">
                  <c:v>23.446000000000002</c:v>
                </c:pt>
                <c:pt idx="18">
                  <c:v>12.451000000000001</c:v>
                </c:pt>
                <c:pt idx="20">
                  <c:v>1.6319999999999999</c:v>
                </c:pt>
                <c:pt idx="21">
                  <c:v>22.715</c:v>
                </c:pt>
                <c:pt idx="22">
                  <c:v>122.926</c:v>
                </c:pt>
                <c:pt idx="23">
                  <c:v>186.756</c:v>
                </c:pt>
                <c:pt idx="24">
                  <c:v>529.39599999999996</c:v>
                </c:pt>
                <c:pt idx="25">
                  <c:v>752.93899999999996</c:v>
                </c:pt>
                <c:pt idx="26">
                  <c:v>476.01600000000002</c:v>
                </c:pt>
                <c:pt idx="27">
                  <c:v>70.847999999999999</c:v>
                </c:pt>
                <c:pt idx="28">
                  <c:v>36.258000000000003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5.2860704000000007</c:v>
                  </c:pt>
                  <c:pt idx="2">
                    <c:v>16.193020199999999</c:v>
                  </c:pt>
                  <c:pt idx="3">
                    <c:v>57.298183799999997</c:v>
                  </c:pt>
                  <c:pt idx="4">
                    <c:v>159.1361905</c:v>
                  </c:pt>
                  <c:pt idx="5">
                    <c:v>255.22793550000003</c:v>
                  </c:pt>
                  <c:pt idx="6">
                    <c:v>379.22318249999995</c:v>
                  </c:pt>
                  <c:pt idx="7">
                    <c:v>104.4533745</c:v>
                  </c:pt>
                  <c:pt idx="8">
                    <c:v>384.36835480000002</c:v>
                  </c:pt>
                  <c:pt idx="10">
                    <c:v>11.288102000000002</c:v>
                  </c:pt>
                  <c:pt idx="11">
                    <c:v>45.509363199999996</c:v>
                  </c:pt>
                  <c:pt idx="12">
                    <c:v>97.352129000000005</c:v>
                  </c:pt>
                  <c:pt idx="13">
                    <c:v>154.83594209999998</c:v>
                  </c:pt>
                  <c:pt idx="14">
                    <c:v>239.03700040000001</c:v>
                  </c:pt>
                  <c:pt idx="15">
                    <c:v>236.41318290000004</c:v>
                  </c:pt>
                  <c:pt idx="16">
                    <c:v>386.07467859999997</c:v>
                  </c:pt>
                  <c:pt idx="17">
                    <c:v>440.70593399999996</c:v>
                  </c:pt>
                  <c:pt idx="18">
                    <c:v>686.39119999999991</c:v>
                  </c:pt>
                  <c:pt idx="20">
                    <c:v>11.288102000000002</c:v>
                  </c:pt>
                  <c:pt idx="21">
                    <c:v>45.934549199999992</c:v>
                  </c:pt>
                  <c:pt idx="22">
                    <c:v>98.720670800000008</c:v>
                  </c:pt>
                  <c:pt idx="23">
                    <c:v>164.20894269999999</c:v>
                  </c:pt>
                  <c:pt idx="24">
                    <c:v>294.777444</c:v>
                  </c:pt>
                  <c:pt idx="25">
                    <c:v>348.186984</c:v>
                  </c:pt>
                  <c:pt idx="26">
                    <c:v>541.35620699999993</c:v>
                  </c:pt>
                  <c:pt idx="27">
                    <c:v>449.5413966000001</c:v>
                  </c:pt>
                  <c:pt idx="28">
                    <c:v>784.95534899999996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5.2860704000000007</c:v>
                  </c:pt>
                  <c:pt idx="2">
                    <c:v>16.193020199999999</c:v>
                  </c:pt>
                  <c:pt idx="3">
                    <c:v>57.298183799999997</c:v>
                  </c:pt>
                  <c:pt idx="4">
                    <c:v>159.1361905</c:v>
                  </c:pt>
                  <c:pt idx="5">
                    <c:v>255.22793550000003</c:v>
                  </c:pt>
                  <c:pt idx="6">
                    <c:v>379.22318249999995</c:v>
                  </c:pt>
                  <c:pt idx="7">
                    <c:v>104.4533745</c:v>
                  </c:pt>
                  <c:pt idx="8">
                    <c:v>384.36835480000002</c:v>
                  </c:pt>
                  <c:pt idx="10">
                    <c:v>11.288102000000002</c:v>
                  </c:pt>
                  <c:pt idx="11">
                    <c:v>45.509363199999996</c:v>
                  </c:pt>
                  <c:pt idx="12">
                    <c:v>97.352129000000005</c:v>
                  </c:pt>
                  <c:pt idx="13">
                    <c:v>154.83594209999998</c:v>
                  </c:pt>
                  <c:pt idx="14">
                    <c:v>239.03700040000001</c:v>
                  </c:pt>
                  <c:pt idx="15">
                    <c:v>236.41318290000004</c:v>
                  </c:pt>
                  <c:pt idx="16">
                    <c:v>386.07467859999997</c:v>
                  </c:pt>
                  <c:pt idx="17">
                    <c:v>440.70593399999996</c:v>
                  </c:pt>
                  <c:pt idx="18">
                    <c:v>686.39119999999991</c:v>
                  </c:pt>
                  <c:pt idx="20">
                    <c:v>11.288102000000002</c:v>
                  </c:pt>
                  <c:pt idx="21">
                    <c:v>45.934549199999992</c:v>
                  </c:pt>
                  <c:pt idx="22">
                    <c:v>98.720670800000008</c:v>
                  </c:pt>
                  <c:pt idx="23">
                    <c:v>164.20894269999999</c:v>
                  </c:pt>
                  <c:pt idx="24">
                    <c:v>294.777444</c:v>
                  </c:pt>
                  <c:pt idx="25">
                    <c:v>348.186984</c:v>
                  </c:pt>
                  <c:pt idx="26">
                    <c:v>541.35620699999993</c:v>
                  </c:pt>
                  <c:pt idx="27">
                    <c:v>449.5413966000001</c:v>
                  </c:pt>
                  <c:pt idx="28">
                    <c:v>784.95534899999996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16.396000000000001</c:v>
                </c:pt>
                <c:pt idx="2">
                  <c:v>64.798000000000002</c:v>
                </c:pt>
                <c:pt idx="3">
                  <c:v>270.40199999999999</c:v>
                </c:pt>
                <c:pt idx="4">
                  <c:v>1108.963</c:v>
                </c:pt>
                <c:pt idx="5">
                  <c:v>1883.6010000000001</c:v>
                </c:pt>
                <c:pt idx="6">
                  <c:v>2264.0189999999998</c:v>
                </c:pt>
                <c:pt idx="7">
                  <c:v>242.29499999999999</c:v>
                </c:pt>
                <c:pt idx="8">
                  <c:v>466.69299999999998</c:v>
                </c:pt>
                <c:pt idx="10">
                  <c:v>47.429000000000002</c:v>
                </c:pt>
                <c:pt idx="11">
                  <c:v>507.91699999999997</c:v>
                </c:pt>
                <c:pt idx="12">
                  <c:v>967.71500000000003</c:v>
                </c:pt>
                <c:pt idx="13">
                  <c:v>1406.3209999999999</c:v>
                </c:pt>
                <c:pt idx="14">
                  <c:v>2679.7869999999998</c:v>
                </c:pt>
                <c:pt idx="15">
                  <c:v>2108.9490000000001</c:v>
                </c:pt>
                <c:pt idx="16">
                  <c:v>3529.0189999999998</c:v>
                </c:pt>
                <c:pt idx="17">
                  <c:v>2720.4070000000002</c:v>
                </c:pt>
                <c:pt idx="18">
                  <c:v>3119.96</c:v>
                </c:pt>
                <c:pt idx="20">
                  <c:v>47.429000000000002</c:v>
                </c:pt>
                <c:pt idx="21">
                  <c:v>524.36699999999996</c:v>
                </c:pt>
                <c:pt idx="22">
                  <c:v>1032.643</c:v>
                </c:pt>
                <c:pt idx="23">
                  <c:v>1677.3130000000001</c:v>
                </c:pt>
                <c:pt idx="24">
                  <c:v>3779.1979999999999</c:v>
                </c:pt>
                <c:pt idx="25">
                  <c:v>3992.97</c:v>
                </c:pt>
                <c:pt idx="26">
                  <c:v>5796.1049999999996</c:v>
                </c:pt>
                <c:pt idx="27">
                  <c:v>2907.7710000000002</c:v>
                </c:pt>
                <c:pt idx="28">
                  <c:v>3584.2710000000002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439296"/>
        <c:axId val="48440832"/>
      </c:barChart>
      <c:catAx>
        <c:axId val="48439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440832"/>
        <c:crosses val="autoZero"/>
        <c:auto val="1"/>
        <c:lblAlgn val="ctr"/>
        <c:lblOffset val="100"/>
        <c:noMultiLvlLbl val="0"/>
      </c:catAx>
      <c:valAx>
        <c:axId val="484408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9532897645908638"/>
              <c:y val="0.790364549829409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84392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1208.011</c:v>
                </c:pt>
                <c:pt idx="1">
                  <c:v>2690.1060000000002</c:v>
                </c:pt>
                <c:pt idx="2">
                  <c:v>2350.8310000000001</c:v>
                </c:pt>
                <c:pt idx="3">
                  <c:v>1504.9679999999998</c:v>
                </c:pt>
                <c:pt idx="4">
                  <c:v>1950.3209999999999</c:v>
                </c:pt>
                <c:pt idx="5">
                  <c:v>2580.4839999999999</c:v>
                </c:pt>
                <c:pt idx="6">
                  <c:v>63.95</c:v>
                </c:pt>
                <c:pt idx="7">
                  <c:v>2888.4809999999998</c:v>
                </c:pt>
                <c:pt idx="8">
                  <c:v>7667.3959999999997</c:v>
                </c:pt>
                <c:pt idx="9">
                  <c:v>4999.43</c:v>
                </c:pt>
                <c:pt idx="10">
                  <c:v>4990.0960000000005</c:v>
                </c:pt>
                <c:pt idx="11">
                  <c:v>13621.244000000001</c:v>
                </c:pt>
                <c:pt idx="12">
                  <c:v>5198.7449999999999</c:v>
                </c:pt>
                <c:pt idx="13">
                  <c:v>807.65200000000004</c:v>
                </c:pt>
                <c:pt idx="14">
                  <c:v>22490.310999999998</c:v>
                </c:pt>
                <c:pt idx="15">
                  <c:v>7682.3600000000006</c:v>
                </c:pt>
                <c:pt idx="16">
                  <c:v>2363.9610000000002</c:v>
                </c:pt>
                <c:pt idx="17">
                  <c:v>5375.9520000000002</c:v>
                </c:pt>
                <c:pt idx="18">
                  <c:v>14897.064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418816"/>
        <c:axId val="48404352"/>
      </c:barChart>
      <c:valAx>
        <c:axId val="48404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418816"/>
        <c:crosses val="max"/>
        <c:crossBetween val="between"/>
      </c:valAx>
      <c:catAx>
        <c:axId val="48418816"/>
        <c:scaling>
          <c:orientation val="maxMin"/>
        </c:scaling>
        <c:delete val="0"/>
        <c:axPos val="l"/>
        <c:majorTickMark val="out"/>
        <c:minorTickMark val="none"/>
        <c:tickLblPos val="nextTo"/>
        <c:crossAx val="484043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1208.011</c:v>
                </c:pt>
                <c:pt idx="1">
                  <c:v>2690.1060000000002</c:v>
                </c:pt>
                <c:pt idx="2">
                  <c:v>2350.8310000000001</c:v>
                </c:pt>
                <c:pt idx="3">
                  <c:v>1504.9679999999998</c:v>
                </c:pt>
                <c:pt idx="4">
                  <c:v>1950.3209999999999</c:v>
                </c:pt>
                <c:pt idx="5">
                  <c:v>2580.4839999999999</c:v>
                </c:pt>
                <c:pt idx="6">
                  <c:v>63.95</c:v>
                </c:pt>
                <c:pt idx="7">
                  <c:v>2888.4809999999998</c:v>
                </c:pt>
                <c:pt idx="8">
                  <c:v>7667.3959999999997</c:v>
                </c:pt>
                <c:pt idx="9">
                  <c:v>4999.43</c:v>
                </c:pt>
                <c:pt idx="10">
                  <c:v>4990.0960000000005</c:v>
                </c:pt>
                <c:pt idx="11">
                  <c:v>13621.244000000001</c:v>
                </c:pt>
                <c:pt idx="12">
                  <c:v>5198.7449999999999</c:v>
                </c:pt>
                <c:pt idx="13">
                  <c:v>807.65200000000004</c:v>
                </c:pt>
                <c:pt idx="14">
                  <c:v>22490.310999999998</c:v>
                </c:pt>
                <c:pt idx="15">
                  <c:v>7682.3600000000006</c:v>
                </c:pt>
                <c:pt idx="16">
                  <c:v>2363.9610000000002</c:v>
                </c:pt>
                <c:pt idx="17">
                  <c:v>5375.9520000000002</c:v>
                </c:pt>
                <c:pt idx="18">
                  <c:v>14897.064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792704"/>
        <c:axId val="48782336"/>
      </c:barChart>
      <c:valAx>
        <c:axId val="48782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792704"/>
        <c:crosses val="max"/>
        <c:crossBetween val="between"/>
      </c:valAx>
      <c:catAx>
        <c:axId val="48792704"/>
        <c:scaling>
          <c:orientation val="maxMin"/>
        </c:scaling>
        <c:delete val="0"/>
        <c:axPos val="l"/>
        <c:majorTickMark val="out"/>
        <c:minorTickMark val="none"/>
        <c:tickLblPos val="nextTo"/>
        <c:crossAx val="487823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</a:t>
            </a:r>
            <a:r>
              <a:rPr lang="en-US" baseline="0"/>
              <a:t> measureable </a:t>
            </a:r>
            <a:r>
              <a:rPr lang="en-US"/>
              <a:t>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40.264000000000003</c:v>
                </c:pt>
                <c:pt idx="1">
                  <c:v>1515.7339999999999</c:v>
                </c:pt>
                <c:pt idx="2">
                  <c:v>1761.4190000000001</c:v>
                </c:pt>
                <c:pt idx="3">
                  <c:v>1014.127</c:v>
                </c:pt>
                <c:pt idx="4">
                  <c:v>503.11599999999999</c:v>
                </c:pt>
                <c:pt idx="5">
                  <c:v>74.885000000000005</c:v>
                </c:pt>
                <c:pt idx="6">
                  <c:v>9.1370000000000005</c:v>
                </c:pt>
                <c:pt idx="8">
                  <c:v>8.8810000000000002</c:v>
                </c:pt>
                <c:pt idx="9">
                  <c:v>625.52700000000004</c:v>
                </c:pt>
                <c:pt idx="10">
                  <c:v>620.52300000000002</c:v>
                </c:pt>
                <c:pt idx="11">
                  <c:v>1533.2270000000001</c:v>
                </c:pt>
                <c:pt idx="12">
                  <c:v>739.40300000000002</c:v>
                </c:pt>
                <c:pt idx="13">
                  <c:v>66.126000000000005</c:v>
                </c:pt>
                <c:pt idx="14">
                  <c:v>405.21499999999997</c:v>
                </c:pt>
                <c:pt idx="16">
                  <c:v>49.145000000000003</c:v>
                </c:pt>
                <c:pt idx="17">
                  <c:v>2141.261</c:v>
                </c:pt>
                <c:pt idx="18">
                  <c:v>2381.9430000000002</c:v>
                </c:pt>
                <c:pt idx="19">
                  <c:v>2547.3539999999998</c:v>
                </c:pt>
                <c:pt idx="20">
                  <c:v>1242.518</c:v>
                </c:pt>
                <c:pt idx="21">
                  <c:v>141.011</c:v>
                </c:pt>
                <c:pt idx="22">
                  <c:v>414.35199999999998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6.6634452</c:v>
                  </c:pt>
                  <c:pt idx="1">
                    <c:v>363.14733239999993</c:v>
                  </c:pt>
                  <c:pt idx="2">
                    <c:v>585.70898837631432</c:v>
                  </c:pt>
                  <c:pt idx="3">
                    <c:v>550.2495304605003</c:v>
                  </c:pt>
                  <c:pt idx="4">
                    <c:v>210.01196999999999</c:v>
                  </c:pt>
                  <c:pt idx="5">
                    <c:v>116.60789989999999</c:v>
                  </c:pt>
                  <c:pt idx="6">
                    <c:v>38.937688900091977</c:v>
                  </c:pt>
                  <c:pt idx="8">
                    <c:v>499.90717560000007</c:v>
                  </c:pt>
                  <c:pt idx="9">
                    <c:v>2575.3442401000002</c:v>
                  </c:pt>
                  <c:pt idx="10">
                    <c:v>2328.3614967870953</c:v>
                  </c:pt>
                  <c:pt idx="11">
                    <c:v>1242.1436618679879</c:v>
                  </c:pt>
                  <c:pt idx="12">
                    <c:v>1348.200531</c:v>
                  </c:pt>
                  <c:pt idx="13">
                    <c:v>835.47969119999993</c:v>
                  </c:pt>
                  <c:pt idx="14">
                    <c:v>1086.0916982550245</c:v>
                  </c:pt>
                  <c:pt idx="16">
                    <c:v>499.70723520000007</c:v>
                  </c:pt>
                  <c:pt idx="17">
                    <c:v>2616.2861279999997</c:v>
                  </c:pt>
                  <c:pt idx="18">
                    <c:v>2448.5783565763327</c:v>
                  </c:pt>
                  <c:pt idx="19">
                    <c:v>1409.0494581877042</c:v>
                  </c:pt>
                  <c:pt idx="20">
                    <c:v>1363.0090451999997</c:v>
                  </c:pt>
                  <c:pt idx="21">
                    <c:v>841.73780699999998</c:v>
                  </c:pt>
                  <c:pt idx="22">
                    <c:v>1086.0991300975129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6.6634452</c:v>
                  </c:pt>
                  <c:pt idx="1">
                    <c:v>363.14733239999993</c:v>
                  </c:pt>
                  <c:pt idx="2">
                    <c:v>585.70898837631432</c:v>
                  </c:pt>
                  <c:pt idx="3">
                    <c:v>550.2495304605003</c:v>
                  </c:pt>
                  <c:pt idx="4">
                    <c:v>210.01196999999999</c:v>
                  </c:pt>
                  <c:pt idx="5">
                    <c:v>116.60789989999999</c:v>
                  </c:pt>
                  <c:pt idx="6">
                    <c:v>38.937688900091977</c:v>
                  </c:pt>
                  <c:pt idx="8">
                    <c:v>499.90717560000007</c:v>
                  </c:pt>
                  <c:pt idx="9">
                    <c:v>2575.3442401000002</c:v>
                  </c:pt>
                  <c:pt idx="10">
                    <c:v>2328.3614967870953</c:v>
                  </c:pt>
                  <c:pt idx="11">
                    <c:v>1242.1436618679879</c:v>
                  </c:pt>
                  <c:pt idx="12">
                    <c:v>1348.200531</c:v>
                  </c:pt>
                  <c:pt idx="13">
                    <c:v>835.47969119999993</c:v>
                  </c:pt>
                  <c:pt idx="14">
                    <c:v>1086.0916982550245</c:v>
                  </c:pt>
                  <c:pt idx="16">
                    <c:v>499.70723520000007</c:v>
                  </c:pt>
                  <c:pt idx="17">
                    <c:v>2616.2861279999997</c:v>
                  </c:pt>
                  <c:pt idx="18">
                    <c:v>2448.5783565763327</c:v>
                  </c:pt>
                  <c:pt idx="19">
                    <c:v>1409.0494581877042</c:v>
                  </c:pt>
                  <c:pt idx="20">
                    <c:v>1363.0090451999997</c:v>
                  </c:pt>
                  <c:pt idx="21">
                    <c:v>841.73780699999998</c:v>
                  </c:pt>
                  <c:pt idx="22">
                    <c:v>1086.0991300975129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13.012</c:v>
                </c:pt>
                <c:pt idx="1">
                  <c:v>1042.6279999999999</c:v>
                </c:pt>
                <c:pt idx="2">
                  <c:v>3071.8069999999998</c:v>
                </c:pt>
                <c:pt idx="3">
                  <c:v>4827.7579999999998</c:v>
                </c:pt>
                <c:pt idx="4">
                  <c:v>1000.057</c:v>
                </c:pt>
                <c:pt idx="5">
                  <c:v>262.21699999999998</c:v>
                </c:pt>
                <c:pt idx="6">
                  <c:v>100.994</c:v>
                </c:pt>
                <c:pt idx="8">
                  <c:v>1951.2380000000001</c:v>
                </c:pt>
                <c:pt idx="9">
                  <c:v>23823.721000000001</c:v>
                </c:pt>
                <c:pt idx="10">
                  <c:v>28325.792000000001</c:v>
                </c:pt>
                <c:pt idx="11">
                  <c:v>12252.692999999999</c:v>
                </c:pt>
                <c:pt idx="12">
                  <c:v>7668.9449999999997</c:v>
                </c:pt>
                <c:pt idx="13">
                  <c:v>6027.9920000000002</c:v>
                </c:pt>
                <c:pt idx="14">
                  <c:v>5968.7470000000003</c:v>
                </c:pt>
                <c:pt idx="16">
                  <c:v>1964.258</c:v>
                </c:pt>
                <c:pt idx="17">
                  <c:v>24869.64</c:v>
                </c:pt>
                <c:pt idx="18">
                  <c:v>31405.906999999999</c:v>
                </c:pt>
                <c:pt idx="19">
                  <c:v>17060.405999999999</c:v>
                </c:pt>
                <c:pt idx="20">
                  <c:v>8670.5409999999993</c:v>
                </c:pt>
                <c:pt idx="21">
                  <c:v>6291.0150000000003</c:v>
                </c:pt>
                <c:pt idx="22">
                  <c:v>6052.3590000000004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829376"/>
        <c:axId val="47830912"/>
      </c:barChart>
      <c:catAx>
        <c:axId val="47829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830912"/>
        <c:crosses val="autoZero"/>
        <c:auto val="1"/>
        <c:lblAlgn val="ctr"/>
        <c:lblOffset val="100"/>
        <c:noMultiLvlLbl val="0"/>
      </c:catAx>
      <c:valAx>
        <c:axId val="47830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7829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12743.216682970593</c:v>
                </c:pt>
                <c:pt idx="1">
                  <c:v>92265.729386850697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40.264000000000003</c:v>
                </c:pt>
                <c:pt idx="1">
                  <c:v>1515.7339999999999</c:v>
                </c:pt>
                <c:pt idx="2">
                  <c:v>1761.4190000000001</c:v>
                </c:pt>
                <c:pt idx="3">
                  <c:v>1014.127</c:v>
                </c:pt>
                <c:pt idx="4">
                  <c:v>503.11599999999999</c:v>
                </c:pt>
                <c:pt idx="5">
                  <c:v>74.885000000000005</c:v>
                </c:pt>
                <c:pt idx="6">
                  <c:v>9.1370000000000005</c:v>
                </c:pt>
                <c:pt idx="8">
                  <c:v>8.8810000000000002</c:v>
                </c:pt>
                <c:pt idx="9">
                  <c:v>625.52700000000004</c:v>
                </c:pt>
                <c:pt idx="10">
                  <c:v>620.52300000000002</c:v>
                </c:pt>
                <c:pt idx="11">
                  <c:v>1533.2270000000001</c:v>
                </c:pt>
                <c:pt idx="12">
                  <c:v>739.40300000000002</c:v>
                </c:pt>
                <c:pt idx="13">
                  <c:v>66.126000000000005</c:v>
                </c:pt>
                <c:pt idx="14">
                  <c:v>405.21499999999997</c:v>
                </c:pt>
                <c:pt idx="16">
                  <c:v>49.145000000000003</c:v>
                </c:pt>
                <c:pt idx="17">
                  <c:v>2141.261</c:v>
                </c:pt>
                <c:pt idx="18">
                  <c:v>2381.9430000000002</c:v>
                </c:pt>
                <c:pt idx="19">
                  <c:v>2547.3539999999998</c:v>
                </c:pt>
                <c:pt idx="20">
                  <c:v>1242.518</c:v>
                </c:pt>
                <c:pt idx="21">
                  <c:v>141.011</c:v>
                </c:pt>
                <c:pt idx="22">
                  <c:v>414.35199999999998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6.6634452</c:v>
                  </c:pt>
                  <c:pt idx="1">
                    <c:v>363.14733239999993</c:v>
                  </c:pt>
                  <c:pt idx="2">
                    <c:v>585.70898837631432</c:v>
                  </c:pt>
                  <c:pt idx="3">
                    <c:v>550.2495304605003</c:v>
                  </c:pt>
                  <c:pt idx="4">
                    <c:v>210.01196999999999</c:v>
                  </c:pt>
                  <c:pt idx="5">
                    <c:v>116.60789989999999</c:v>
                  </c:pt>
                  <c:pt idx="6">
                    <c:v>38.937688900091977</c:v>
                  </c:pt>
                  <c:pt idx="8">
                    <c:v>499.90717560000007</c:v>
                  </c:pt>
                  <c:pt idx="9">
                    <c:v>2575.3442401000002</c:v>
                  </c:pt>
                  <c:pt idx="10">
                    <c:v>2328.3614967870953</c:v>
                  </c:pt>
                  <c:pt idx="11">
                    <c:v>1242.1436618679879</c:v>
                  </c:pt>
                  <c:pt idx="12">
                    <c:v>1348.200531</c:v>
                  </c:pt>
                  <c:pt idx="13">
                    <c:v>835.47969119999993</c:v>
                  </c:pt>
                  <c:pt idx="14">
                    <c:v>1086.0916982550245</c:v>
                  </c:pt>
                  <c:pt idx="16">
                    <c:v>499.70723520000007</c:v>
                  </c:pt>
                  <c:pt idx="17">
                    <c:v>2616.2861279999997</c:v>
                  </c:pt>
                  <c:pt idx="18">
                    <c:v>2448.5783565763327</c:v>
                  </c:pt>
                  <c:pt idx="19">
                    <c:v>1409.0494581877042</c:v>
                  </c:pt>
                  <c:pt idx="20">
                    <c:v>1363.0090451999997</c:v>
                  </c:pt>
                  <c:pt idx="21">
                    <c:v>841.73780699999998</c:v>
                  </c:pt>
                  <c:pt idx="22">
                    <c:v>1086.0991300975129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6.6634452</c:v>
                  </c:pt>
                  <c:pt idx="1">
                    <c:v>363.14733239999993</c:v>
                  </c:pt>
                  <c:pt idx="2">
                    <c:v>585.70898837631432</c:v>
                  </c:pt>
                  <c:pt idx="3">
                    <c:v>550.2495304605003</c:v>
                  </c:pt>
                  <c:pt idx="4">
                    <c:v>210.01196999999999</c:v>
                  </c:pt>
                  <c:pt idx="5">
                    <c:v>116.60789989999999</c:v>
                  </c:pt>
                  <c:pt idx="6">
                    <c:v>38.937688900091977</c:v>
                  </c:pt>
                  <c:pt idx="8">
                    <c:v>499.90717560000007</c:v>
                  </c:pt>
                  <c:pt idx="9">
                    <c:v>2575.3442401000002</c:v>
                  </c:pt>
                  <c:pt idx="10">
                    <c:v>2328.3614967870953</c:v>
                  </c:pt>
                  <c:pt idx="11">
                    <c:v>1242.1436618679879</c:v>
                  </c:pt>
                  <c:pt idx="12">
                    <c:v>1348.200531</c:v>
                  </c:pt>
                  <c:pt idx="13">
                    <c:v>835.47969119999993</c:v>
                  </c:pt>
                  <c:pt idx="14">
                    <c:v>1086.0916982550245</c:v>
                  </c:pt>
                  <c:pt idx="16">
                    <c:v>499.70723520000007</c:v>
                  </c:pt>
                  <c:pt idx="17">
                    <c:v>2616.2861279999997</c:v>
                  </c:pt>
                  <c:pt idx="18">
                    <c:v>2448.5783565763327</c:v>
                  </c:pt>
                  <c:pt idx="19">
                    <c:v>1409.0494581877042</c:v>
                  </c:pt>
                  <c:pt idx="20">
                    <c:v>1363.0090451999997</c:v>
                  </c:pt>
                  <c:pt idx="21">
                    <c:v>841.73780699999998</c:v>
                  </c:pt>
                  <c:pt idx="22">
                    <c:v>1086.0991300975129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13.012</c:v>
                </c:pt>
                <c:pt idx="1">
                  <c:v>1042.6279999999999</c:v>
                </c:pt>
                <c:pt idx="2">
                  <c:v>3071.8069999999998</c:v>
                </c:pt>
                <c:pt idx="3">
                  <c:v>4827.7579999999998</c:v>
                </c:pt>
                <c:pt idx="4">
                  <c:v>1000.057</c:v>
                </c:pt>
                <c:pt idx="5">
                  <c:v>262.21699999999998</c:v>
                </c:pt>
                <c:pt idx="6">
                  <c:v>100.994</c:v>
                </c:pt>
                <c:pt idx="8">
                  <c:v>1951.2380000000001</c:v>
                </c:pt>
                <c:pt idx="9">
                  <c:v>23823.721000000001</c:v>
                </c:pt>
                <c:pt idx="10">
                  <c:v>28325.792000000001</c:v>
                </c:pt>
                <c:pt idx="11">
                  <c:v>12252.692999999999</c:v>
                </c:pt>
                <c:pt idx="12">
                  <c:v>7668.9449999999997</c:v>
                </c:pt>
                <c:pt idx="13">
                  <c:v>6027.9920000000002</c:v>
                </c:pt>
                <c:pt idx="14">
                  <c:v>5968.7470000000003</c:v>
                </c:pt>
                <c:pt idx="16">
                  <c:v>1964.258</c:v>
                </c:pt>
                <c:pt idx="17">
                  <c:v>24869.64</c:v>
                </c:pt>
                <c:pt idx="18">
                  <c:v>31405.906999999999</c:v>
                </c:pt>
                <c:pt idx="19">
                  <c:v>17060.405999999999</c:v>
                </c:pt>
                <c:pt idx="20">
                  <c:v>8670.5409999999993</c:v>
                </c:pt>
                <c:pt idx="21">
                  <c:v>6291.0150000000003</c:v>
                </c:pt>
                <c:pt idx="22">
                  <c:v>6052.3590000000004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635904"/>
        <c:axId val="48637440"/>
      </c:barChart>
      <c:catAx>
        <c:axId val="486359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637440"/>
        <c:crosses val="autoZero"/>
        <c:auto val="1"/>
        <c:lblAlgn val="ctr"/>
        <c:lblOffset val="100"/>
        <c:noMultiLvlLbl val="0"/>
      </c:catAx>
      <c:valAx>
        <c:axId val="48637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86359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</a:t>
            </a:r>
            <a:r>
              <a:rPr lang="en-US" baseline="0"/>
              <a:t> measureable </a:t>
            </a:r>
            <a:r>
              <a:rPr lang="en-US"/>
              <a:t>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31.157</c:v>
                </c:pt>
                <c:pt idx="1">
                  <c:v>853.12300000000005</c:v>
                </c:pt>
                <c:pt idx="2">
                  <c:v>1380.1679999999999</c:v>
                </c:pt>
                <c:pt idx="3">
                  <c:v>856.072</c:v>
                </c:pt>
                <c:pt idx="4">
                  <c:v>982.53300000000002</c:v>
                </c:pt>
                <c:pt idx="5">
                  <c:v>580.55899999999997</c:v>
                </c:pt>
                <c:pt idx="6">
                  <c:v>218.714</c:v>
                </c:pt>
                <c:pt idx="7">
                  <c:v>12.9</c:v>
                </c:pt>
                <c:pt idx="8">
                  <c:v>3.4550000000000001</c:v>
                </c:pt>
                <c:pt idx="10">
                  <c:v>323.82299999999998</c:v>
                </c:pt>
                <c:pt idx="11">
                  <c:v>1031.403</c:v>
                </c:pt>
                <c:pt idx="12">
                  <c:v>1082.8620000000001</c:v>
                </c:pt>
                <c:pt idx="13">
                  <c:v>567.12900000000002</c:v>
                </c:pt>
                <c:pt idx="14">
                  <c:v>533.30399999999997</c:v>
                </c:pt>
                <c:pt idx="15">
                  <c:v>356.73399999999998</c:v>
                </c:pt>
                <c:pt idx="16">
                  <c:v>92.652000000000001</c:v>
                </c:pt>
                <c:pt idx="17">
                  <c:v>8.5570000000000004</c:v>
                </c:pt>
                <c:pt idx="18">
                  <c:v>2.4390000000000001</c:v>
                </c:pt>
                <c:pt idx="20">
                  <c:v>354.98099999999999</c:v>
                </c:pt>
                <c:pt idx="21">
                  <c:v>1884.5260000000001</c:v>
                </c:pt>
                <c:pt idx="22">
                  <c:v>2463.0300000000002</c:v>
                </c:pt>
                <c:pt idx="23">
                  <c:v>1423.202</c:v>
                </c:pt>
                <c:pt idx="24">
                  <c:v>1515.837</c:v>
                </c:pt>
                <c:pt idx="25">
                  <c:v>937.29300000000001</c:v>
                </c:pt>
                <c:pt idx="26">
                  <c:v>311.36599999999999</c:v>
                </c:pt>
                <c:pt idx="27">
                  <c:v>21.456</c:v>
                </c:pt>
                <c:pt idx="28">
                  <c:v>5.8940000000000001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355.50918239999999</c:v>
                  </c:pt>
                  <c:pt idx="2">
                    <c:v>421.4707866</c:v>
                  </c:pt>
                  <c:pt idx="3">
                    <c:v>381.05818599999998</c:v>
                  </c:pt>
                  <c:pt idx="4">
                    <c:v>412.15995730000003</c:v>
                  </c:pt>
                  <c:pt idx="5">
                    <c:v>266.73553559999999</c:v>
                  </c:pt>
                  <c:pt idx="6">
                    <c:v>184.16467739999999</c:v>
                  </c:pt>
                  <c:pt idx="7">
                    <c:v>26.564397799999998</c:v>
                  </c:pt>
                  <c:pt idx="8">
                    <c:v>63.483219199999994</c:v>
                  </c:pt>
                  <c:pt idx="10">
                    <c:v>1421.1664235999999</c:v>
                  </c:pt>
                  <c:pt idx="11">
                    <c:v>2847.1364521</c:v>
                  </c:pt>
                  <c:pt idx="12">
                    <c:v>1609.0033211000002</c:v>
                  </c:pt>
                  <c:pt idx="13">
                    <c:v>1123.2471805</c:v>
                  </c:pt>
                  <c:pt idx="14">
                    <c:v>706.49018999999998</c:v>
                  </c:pt>
                  <c:pt idx="15">
                    <c:v>275.50365219999998</c:v>
                  </c:pt>
                  <c:pt idx="16">
                    <c:v>198.504852</c:v>
                  </c:pt>
                  <c:pt idx="17">
                    <c:v>114.8861448</c:v>
                  </c:pt>
                  <c:pt idx="18">
                    <c:v>73.434277800000004</c:v>
                  </c:pt>
                  <c:pt idx="20">
                    <c:v>1421.1664235999999</c:v>
                  </c:pt>
                  <c:pt idx="21">
                    <c:v>2868.0000614999999</c:v>
                  </c:pt>
                  <c:pt idx="22">
                    <c:v>1667.8896051000002</c:v>
                  </c:pt>
                  <c:pt idx="23">
                    <c:v>1181.8732817</c:v>
                  </c:pt>
                  <c:pt idx="24">
                    <c:v>849.7629945000001</c:v>
                  </c:pt>
                  <c:pt idx="25">
                    <c:v>384.89216310000006</c:v>
                  </c:pt>
                  <c:pt idx="26">
                    <c:v>269.52816280000002</c:v>
                  </c:pt>
                  <c:pt idx="27">
                    <c:v>116.719584</c:v>
                  </c:pt>
                  <c:pt idx="28">
                    <c:v>96.6347576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355.50918239999999</c:v>
                  </c:pt>
                  <c:pt idx="2">
                    <c:v>421.4707866</c:v>
                  </c:pt>
                  <c:pt idx="3">
                    <c:v>381.05818599999998</c:v>
                  </c:pt>
                  <c:pt idx="4">
                    <c:v>412.15995730000003</c:v>
                  </c:pt>
                  <c:pt idx="5">
                    <c:v>266.73553559999999</c:v>
                  </c:pt>
                  <c:pt idx="6">
                    <c:v>184.16467739999999</c:v>
                  </c:pt>
                  <c:pt idx="7">
                    <c:v>26.564397799999998</c:v>
                  </c:pt>
                  <c:pt idx="8">
                    <c:v>63.483219199999994</c:v>
                  </c:pt>
                  <c:pt idx="10">
                    <c:v>1421.1664235999999</c:v>
                  </c:pt>
                  <c:pt idx="11">
                    <c:v>2847.1364521</c:v>
                  </c:pt>
                  <c:pt idx="12">
                    <c:v>1609.0033211000002</c:v>
                  </c:pt>
                  <c:pt idx="13">
                    <c:v>1123.2471805</c:v>
                  </c:pt>
                  <c:pt idx="14">
                    <c:v>706.49018999999998</c:v>
                  </c:pt>
                  <c:pt idx="15">
                    <c:v>275.50365219999998</c:v>
                  </c:pt>
                  <c:pt idx="16">
                    <c:v>198.504852</c:v>
                  </c:pt>
                  <c:pt idx="17">
                    <c:v>114.8861448</c:v>
                  </c:pt>
                  <c:pt idx="18">
                    <c:v>73.434277800000004</c:v>
                  </c:pt>
                  <c:pt idx="20">
                    <c:v>1421.1664235999999</c:v>
                  </c:pt>
                  <c:pt idx="21">
                    <c:v>2868.0000614999999</c:v>
                  </c:pt>
                  <c:pt idx="22">
                    <c:v>1667.8896051000002</c:v>
                  </c:pt>
                  <c:pt idx="23">
                    <c:v>1181.8732817</c:v>
                  </c:pt>
                  <c:pt idx="24">
                    <c:v>849.7629945000001</c:v>
                  </c:pt>
                  <c:pt idx="25">
                    <c:v>384.89216310000006</c:v>
                  </c:pt>
                  <c:pt idx="26">
                    <c:v>269.52816280000002</c:v>
                  </c:pt>
                  <c:pt idx="27">
                    <c:v>116.719584</c:v>
                  </c:pt>
                  <c:pt idx="28">
                    <c:v>96.6347576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1105.4390000000001</c:v>
                </c:pt>
                <c:pt idx="2">
                  <c:v>1339.278</c:v>
                </c:pt>
                <c:pt idx="3">
                  <c:v>1760.0840000000001</c:v>
                </c:pt>
                <c:pt idx="4">
                  <c:v>2779.2310000000002</c:v>
                </c:pt>
                <c:pt idx="5">
                  <c:v>2034.596</c:v>
                </c:pt>
                <c:pt idx="6">
                  <c:v>1146.729</c:v>
                </c:pt>
                <c:pt idx="7">
                  <c:v>65.332999999999998</c:v>
                </c:pt>
                <c:pt idx="8">
                  <c:v>87.781000000000006</c:v>
                </c:pt>
                <c:pt idx="10">
                  <c:v>6952.8689999999997</c:v>
                </c:pt>
                <c:pt idx="11">
                  <c:v>37911.271000000001</c:v>
                </c:pt>
                <c:pt idx="12">
                  <c:v>17546.383000000002</c:v>
                </c:pt>
                <c:pt idx="13">
                  <c:v>9949.0450000000001</c:v>
                </c:pt>
                <c:pt idx="14">
                  <c:v>7982.94</c:v>
                </c:pt>
                <c:pt idx="15">
                  <c:v>2641.4540000000002</c:v>
                </c:pt>
                <c:pt idx="16">
                  <c:v>1946.126</c:v>
                </c:pt>
                <c:pt idx="17">
                  <c:v>719.83799999999997</c:v>
                </c:pt>
                <c:pt idx="18">
                  <c:v>369.202</c:v>
                </c:pt>
                <c:pt idx="20">
                  <c:v>6952.8689999999997</c:v>
                </c:pt>
                <c:pt idx="21">
                  <c:v>39020.409</c:v>
                </c:pt>
                <c:pt idx="22">
                  <c:v>18888.897000000001</c:v>
                </c:pt>
                <c:pt idx="23">
                  <c:v>11713.313</c:v>
                </c:pt>
                <c:pt idx="24">
                  <c:v>10742.895</c:v>
                </c:pt>
                <c:pt idx="25">
                  <c:v>4676.6970000000001</c:v>
                </c:pt>
                <c:pt idx="26">
                  <c:v>3094.4679999999998</c:v>
                </c:pt>
                <c:pt idx="27">
                  <c:v>767.89200000000005</c:v>
                </c:pt>
                <c:pt idx="28">
                  <c:v>456.68599999999998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143168"/>
        <c:axId val="49144960"/>
      </c:barChart>
      <c:catAx>
        <c:axId val="49143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144960"/>
        <c:crosses val="autoZero"/>
        <c:auto val="1"/>
        <c:lblAlgn val="ctr"/>
        <c:lblOffset val="100"/>
        <c:noMultiLvlLbl val="0"/>
      </c:catAx>
      <c:valAx>
        <c:axId val="49144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143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69917316749625769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31.157</c:v>
                </c:pt>
                <c:pt idx="1">
                  <c:v>853.12300000000005</c:v>
                </c:pt>
                <c:pt idx="2">
                  <c:v>1380.1679999999999</c:v>
                </c:pt>
                <c:pt idx="3">
                  <c:v>856.072</c:v>
                </c:pt>
                <c:pt idx="4">
                  <c:v>982.53300000000002</c:v>
                </c:pt>
                <c:pt idx="5">
                  <c:v>580.55899999999997</c:v>
                </c:pt>
                <c:pt idx="6">
                  <c:v>218.714</c:v>
                </c:pt>
                <c:pt idx="7">
                  <c:v>12.9</c:v>
                </c:pt>
                <c:pt idx="8">
                  <c:v>3.4550000000000001</c:v>
                </c:pt>
                <c:pt idx="10">
                  <c:v>323.82299999999998</c:v>
                </c:pt>
                <c:pt idx="11">
                  <c:v>1031.403</c:v>
                </c:pt>
                <c:pt idx="12">
                  <c:v>1082.8620000000001</c:v>
                </c:pt>
                <c:pt idx="13">
                  <c:v>567.12900000000002</c:v>
                </c:pt>
                <c:pt idx="14">
                  <c:v>533.30399999999997</c:v>
                </c:pt>
                <c:pt idx="15">
                  <c:v>356.73399999999998</c:v>
                </c:pt>
                <c:pt idx="16">
                  <c:v>92.652000000000001</c:v>
                </c:pt>
                <c:pt idx="17">
                  <c:v>8.5570000000000004</c:v>
                </c:pt>
                <c:pt idx="18">
                  <c:v>2.4390000000000001</c:v>
                </c:pt>
                <c:pt idx="20">
                  <c:v>354.98099999999999</c:v>
                </c:pt>
                <c:pt idx="21">
                  <c:v>1884.5260000000001</c:v>
                </c:pt>
                <c:pt idx="22">
                  <c:v>2463.0300000000002</c:v>
                </c:pt>
                <c:pt idx="23">
                  <c:v>1423.202</c:v>
                </c:pt>
                <c:pt idx="24">
                  <c:v>1515.837</c:v>
                </c:pt>
                <c:pt idx="25">
                  <c:v>937.29300000000001</c:v>
                </c:pt>
                <c:pt idx="26">
                  <c:v>311.36599999999999</c:v>
                </c:pt>
                <c:pt idx="27">
                  <c:v>21.456</c:v>
                </c:pt>
                <c:pt idx="28">
                  <c:v>5.8940000000000001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355.50918239999999</c:v>
                  </c:pt>
                  <c:pt idx="2">
                    <c:v>421.4707866</c:v>
                  </c:pt>
                  <c:pt idx="3">
                    <c:v>381.05818599999998</c:v>
                  </c:pt>
                  <c:pt idx="4">
                    <c:v>412.15995730000003</c:v>
                  </c:pt>
                  <c:pt idx="5">
                    <c:v>266.73553559999999</c:v>
                  </c:pt>
                  <c:pt idx="6">
                    <c:v>184.16467739999999</c:v>
                  </c:pt>
                  <c:pt idx="7">
                    <c:v>26.564397799999998</c:v>
                  </c:pt>
                  <c:pt idx="8">
                    <c:v>63.483219199999994</c:v>
                  </c:pt>
                  <c:pt idx="10">
                    <c:v>1421.1664235999999</c:v>
                  </c:pt>
                  <c:pt idx="11">
                    <c:v>2847.1364521</c:v>
                  </c:pt>
                  <c:pt idx="12">
                    <c:v>1609.0033211000002</c:v>
                  </c:pt>
                  <c:pt idx="13">
                    <c:v>1123.2471805</c:v>
                  </c:pt>
                  <c:pt idx="14">
                    <c:v>706.49018999999998</c:v>
                  </c:pt>
                  <c:pt idx="15">
                    <c:v>275.50365219999998</c:v>
                  </c:pt>
                  <c:pt idx="16">
                    <c:v>198.504852</c:v>
                  </c:pt>
                  <c:pt idx="17">
                    <c:v>114.8861448</c:v>
                  </c:pt>
                  <c:pt idx="18">
                    <c:v>73.434277800000004</c:v>
                  </c:pt>
                  <c:pt idx="20">
                    <c:v>1421.1664235999999</c:v>
                  </c:pt>
                  <c:pt idx="21">
                    <c:v>2868.0000614999999</c:v>
                  </c:pt>
                  <c:pt idx="22">
                    <c:v>1667.8896051000002</c:v>
                  </c:pt>
                  <c:pt idx="23">
                    <c:v>1181.8732817</c:v>
                  </c:pt>
                  <c:pt idx="24">
                    <c:v>849.7629945000001</c:v>
                  </c:pt>
                  <c:pt idx="25">
                    <c:v>384.89216310000006</c:v>
                  </c:pt>
                  <c:pt idx="26">
                    <c:v>269.52816280000002</c:v>
                  </c:pt>
                  <c:pt idx="27">
                    <c:v>116.719584</c:v>
                  </c:pt>
                  <c:pt idx="28">
                    <c:v>96.6347576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355.50918239999999</c:v>
                  </c:pt>
                  <c:pt idx="2">
                    <c:v>421.4707866</c:v>
                  </c:pt>
                  <c:pt idx="3">
                    <c:v>381.05818599999998</c:v>
                  </c:pt>
                  <c:pt idx="4">
                    <c:v>412.15995730000003</c:v>
                  </c:pt>
                  <c:pt idx="5">
                    <c:v>266.73553559999999</c:v>
                  </c:pt>
                  <c:pt idx="6">
                    <c:v>184.16467739999999</c:v>
                  </c:pt>
                  <c:pt idx="7">
                    <c:v>26.564397799999998</c:v>
                  </c:pt>
                  <c:pt idx="8">
                    <c:v>63.483219199999994</c:v>
                  </c:pt>
                  <c:pt idx="10">
                    <c:v>1421.1664235999999</c:v>
                  </c:pt>
                  <c:pt idx="11">
                    <c:v>2847.1364521</c:v>
                  </c:pt>
                  <c:pt idx="12">
                    <c:v>1609.0033211000002</c:v>
                  </c:pt>
                  <c:pt idx="13">
                    <c:v>1123.2471805</c:v>
                  </c:pt>
                  <c:pt idx="14">
                    <c:v>706.49018999999998</c:v>
                  </c:pt>
                  <c:pt idx="15">
                    <c:v>275.50365219999998</c:v>
                  </c:pt>
                  <c:pt idx="16">
                    <c:v>198.504852</c:v>
                  </c:pt>
                  <c:pt idx="17">
                    <c:v>114.8861448</c:v>
                  </c:pt>
                  <c:pt idx="18">
                    <c:v>73.434277800000004</c:v>
                  </c:pt>
                  <c:pt idx="20">
                    <c:v>1421.1664235999999</c:v>
                  </c:pt>
                  <c:pt idx="21">
                    <c:v>2868.0000614999999</c:v>
                  </c:pt>
                  <c:pt idx="22">
                    <c:v>1667.8896051000002</c:v>
                  </c:pt>
                  <c:pt idx="23">
                    <c:v>1181.8732817</c:v>
                  </c:pt>
                  <c:pt idx="24">
                    <c:v>849.7629945000001</c:v>
                  </c:pt>
                  <c:pt idx="25">
                    <c:v>384.89216310000006</c:v>
                  </c:pt>
                  <c:pt idx="26">
                    <c:v>269.52816280000002</c:v>
                  </c:pt>
                  <c:pt idx="27">
                    <c:v>116.719584</c:v>
                  </c:pt>
                  <c:pt idx="28">
                    <c:v>96.6347576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1105.4390000000001</c:v>
                </c:pt>
                <c:pt idx="2">
                  <c:v>1339.278</c:v>
                </c:pt>
                <c:pt idx="3">
                  <c:v>1760.0840000000001</c:v>
                </c:pt>
                <c:pt idx="4">
                  <c:v>2779.2310000000002</c:v>
                </c:pt>
                <c:pt idx="5">
                  <c:v>2034.596</c:v>
                </c:pt>
                <c:pt idx="6">
                  <c:v>1146.729</c:v>
                </c:pt>
                <c:pt idx="7">
                  <c:v>65.332999999999998</c:v>
                </c:pt>
                <c:pt idx="8">
                  <c:v>87.781000000000006</c:v>
                </c:pt>
                <c:pt idx="10">
                  <c:v>6952.8689999999997</c:v>
                </c:pt>
                <c:pt idx="11">
                  <c:v>37911.271000000001</c:v>
                </c:pt>
                <c:pt idx="12">
                  <c:v>17546.383000000002</c:v>
                </c:pt>
                <c:pt idx="13">
                  <c:v>9949.0450000000001</c:v>
                </c:pt>
                <c:pt idx="14">
                  <c:v>7982.94</c:v>
                </c:pt>
                <c:pt idx="15">
                  <c:v>2641.4540000000002</c:v>
                </c:pt>
                <c:pt idx="16">
                  <c:v>1946.126</c:v>
                </c:pt>
                <c:pt idx="17">
                  <c:v>719.83799999999997</c:v>
                </c:pt>
                <c:pt idx="18">
                  <c:v>369.202</c:v>
                </c:pt>
                <c:pt idx="20">
                  <c:v>6952.8689999999997</c:v>
                </c:pt>
                <c:pt idx="21">
                  <c:v>39020.409</c:v>
                </c:pt>
                <c:pt idx="22">
                  <c:v>18888.897000000001</c:v>
                </c:pt>
                <c:pt idx="23">
                  <c:v>11713.313</c:v>
                </c:pt>
                <c:pt idx="24">
                  <c:v>10742.895</c:v>
                </c:pt>
                <c:pt idx="25">
                  <c:v>4676.6970000000001</c:v>
                </c:pt>
                <c:pt idx="26">
                  <c:v>3094.4679999999998</c:v>
                </c:pt>
                <c:pt idx="27">
                  <c:v>767.89200000000005</c:v>
                </c:pt>
                <c:pt idx="28">
                  <c:v>456.68599999999998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7664128"/>
        <c:axId val="47690496"/>
      </c:barChart>
      <c:catAx>
        <c:axId val="476641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690496"/>
        <c:crosses val="autoZero"/>
        <c:auto val="1"/>
        <c:lblAlgn val="ctr"/>
        <c:lblOffset val="100"/>
        <c:noMultiLvlLbl val="0"/>
      </c:catAx>
      <c:valAx>
        <c:axId val="47690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149070817461573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76641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in live woodland trees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257.70999999999998</c:v>
                </c:pt>
                <c:pt idx="1">
                  <c:v>818.89400000000001</c:v>
                </c:pt>
                <c:pt idx="2">
                  <c:v>520.28400000000011</c:v>
                </c:pt>
                <c:pt idx="3">
                  <c:v>374.911</c:v>
                </c:pt>
                <c:pt idx="4">
                  <c:v>650.08399999999995</c:v>
                </c:pt>
                <c:pt idx="5">
                  <c:v>1357.9259999999999</c:v>
                </c:pt>
                <c:pt idx="6">
                  <c:v>10.55</c:v>
                </c:pt>
                <c:pt idx="7">
                  <c:v>700.16399999999999</c:v>
                </c:pt>
                <c:pt idx="8">
                  <c:v>4031.3359999999998</c:v>
                </c:pt>
                <c:pt idx="9">
                  <c:v>2774.24</c:v>
                </c:pt>
                <c:pt idx="10">
                  <c:v>1080.549</c:v>
                </c:pt>
                <c:pt idx="11">
                  <c:v>3626.5930000000003</c:v>
                </c:pt>
                <c:pt idx="12">
                  <c:v>422.923</c:v>
                </c:pt>
                <c:pt idx="13">
                  <c:v>287.70600000000002</c:v>
                </c:pt>
                <c:pt idx="14">
                  <c:v>878.77600000000007</c:v>
                </c:pt>
                <c:pt idx="15">
                  <c:v>210.60999999999999</c:v>
                </c:pt>
                <c:pt idx="16">
                  <c:v>373.815</c:v>
                </c:pt>
                <c:pt idx="17">
                  <c:v>353.286</c:v>
                </c:pt>
                <c:pt idx="18">
                  <c:v>1150.777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167360"/>
        <c:axId val="49165440"/>
      </c:barChart>
      <c:valAx>
        <c:axId val="49165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167360"/>
        <c:crosses val="max"/>
        <c:crossBetween val="between"/>
      </c:valAx>
      <c:catAx>
        <c:axId val="49167360"/>
        <c:scaling>
          <c:orientation val="maxMin"/>
        </c:scaling>
        <c:delete val="0"/>
        <c:axPos val="l"/>
        <c:majorTickMark val="out"/>
        <c:minorTickMark val="none"/>
        <c:tickLblPos val="nextTo"/>
        <c:crossAx val="491654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257.70999999999998</c:v>
                </c:pt>
                <c:pt idx="1">
                  <c:v>818.89400000000001</c:v>
                </c:pt>
                <c:pt idx="2">
                  <c:v>520.28400000000011</c:v>
                </c:pt>
                <c:pt idx="3">
                  <c:v>374.911</c:v>
                </c:pt>
                <c:pt idx="4">
                  <c:v>650.08399999999995</c:v>
                </c:pt>
                <c:pt idx="5">
                  <c:v>1357.9259999999999</c:v>
                </c:pt>
                <c:pt idx="6">
                  <c:v>10.55</c:v>
                </c:pt>
                <c:pt idx="7">
                  <c:v>700.16399999999999</c:v>
                </c:pt>
                <c:pt idx="8">
                  <c:v>4031.3359999999998</c:v>
                </c:pt>
                <c:pt idx="9">
                  <c:v>2774.24</c:v>
                </c:pt>
                <c:pt idx="10">
                  <c:v>1080.549</c:v>
                </c:pt>
                <c:pt idx="11">
                  <c:v>3626.5930000000003</c:v>
                </c:pt>
                <c:pt idx="12">
                  <c:v>422.923</c:v>
                </c:pt>
                <c:pt idx="13">
                  <c:v>287.70600000000002</c:v>
                </c:pt>
                <c:pt idx="14">
                  <c:v>878.77600000000007</c:v>
                </c:pt>
                <c:pt idx="15">
                  <c:v>210.60999999999999</c:v>
                </c:pt>
                <c:pt idx="16">
                  <c:v>373.815</c:v>
                </c:pt>
                <c:pt idx="17">
                  <c:v>353.286</c:v>
                </c:pt>
                <c:pt idx="18">
                  <c:v>1150.777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529216"/>
        <c:axId val="49514752"/>
      </c:barChart>
      <c:valAx>
        <c:axId val="49514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529216"/>
        <c:crosses val="max"/>
        <c:crossBetween val="between"/>
      </c:valAx>
      <c:catAx>
        <c:axId val="49529216"/>
        <c:scaling>
          <c:orientation val="maxMin"/>
        </c:scaling>
        <c:delete val="0"/>
        <c:axPos val="l"/>
        <c:majorTickMark val="out"/>
        <c:minorTickMark val="none"/>
        <c:tickLblPos val="nextTo"/>
        <c:crossAx val="495147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128.85499999999999</c:v>
                </c:pt>
                <c:pt idx="1">
                  <c:v>409.447</c:v>
                </c:pt>
                <c:pt idx="2">
                  <c:v>260.14200000000005</c:v>
                </c:pt>
                <c:pt idx="3">
                  <c:v>187.45600000000002</c:v>
                </c:pt>
                <c:pt idx="4">
                  <c:v>325.04199999999997</c:v>
                </c:pt>
                <c:pt idx="5">
                  <c:v>678.96299999999997</c:v>
                </c:pt>
                <c:pt idx="6">
                  <c:v>5.274</c:v>
                </c:pt>
                <c:pt idx="7">
                  <c:v>350.08199999999999</c:v>
                </c:pt>
                <c:pt idx="8">
                  <c:v>2015.6690000000001</c:v>
                </c:pt>
                <c:pt idx="9">
                  <c:v>1387.1210000000001</c:v>
                </c:pt>
                <c:pt idx="10">
                  <c:v>540.274</c:v>
                </c:pt>
                <c:pt idx="11">
                  <c:v>1813.297</c:v>
                </c:pt>
                <c:pt idx="12">
                  <c:v>211.46199999999999</c:v>
                </c:pt>
                <c:pt idx="13">
                  <c:v>143.852</c:v>
                </c:pt>
                <c:pt idx="14">
                  <c:v>439.38900000000001</c:v>
                </c:pt>
                <c:pt idx="15">
                  <c:v>105.306</c:v>
                </c:pt>
                <c:pt idx="16">
                  <c:v>186.90800000000002</c:v>
                </c:pt>
                <c:pt idx="17">
                  <c:v>176.642</c:v>
                </c:pt>
                <c:pt idx="18">
                  <c:v>575.38900000000001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690880"/>
        <c:axId val="177688960"/>
      </c:barChart>
      <c:valAx>
        <c:axId val="177688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7690880"/>
        <c:crosses val="max"/>
        <c:crossBetween val="between"/>
      </c:valAx>
      <c:catAx>
        <c:axId val="177690880"/>
        <c:scaling>
          <c:orientation val="maxMin"/>
        </c:scaling>
        <c:delete val="0"/>
        <c:axPos val="l"/>
        <c:majorTickMark val="out"/>
        <c:minorTickMark val="none"/>
        <c:tickLblPos val="nextTo"/>
        <c:crossAx val="177688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128.85499999999999</c:v>
                </c:pt>
                <c:pt idx="1">
                  <c:v>409.447</c:v>
                </c:pt>
                <c:pt idx="2">
                  <c:v>260.14200000000005</c:v>
                </c:pt>
                <c:pt idx="3">
                  <c:v>187.45600000000002</c:v>
                </c:pt>
                <c:pt idx="4">
                  <c:v>325.04199999999997</c:v>
                </c:pt>
                <c:pt idx="5">
                  <c:v>678.96299999999997</c:v>
                </c:pt>
                <c:pt idx="6">
                  <c:v>5.274</c:v>
                </c:pt>
                <c:pt idx="7">
                  <c:v>350.08199999999999</c:v>
                </c:pt>
                <c:pt idx="8">
                  <c:v>2015.6690000000001</c:v>
                </c:pt>
                <c:pt idx="9">
                  <c:v>1387.1210000000001</c:v>
                </c:pt>
                <c:pt idx="10">
                  <c:v>540.274</c:v>
                </c:pt>
                <c:pt idx="11">
                  <c:v>1813.297</c:v>
                </c:pt>
                <c:pt idx="12">
                  <c:v>211.46199999999999</c:v>
                </c:pt>
                <c:pt idx="13">
                  <c:v>143.852</c:v>
                </c:pt>
                <c:pt idx="14">
                  <c:v>439.38900000000001</c:v>
                </c:pt>
                <c:pt idx="15">
                  <c:v>105.306</c:v>
                </c:pt>
                <c:pt idx="16">
                  <c:v>186.90800000000002</c:v>
                </c:pt>
                <c:pt idx="17">
                  <c:v>176.642</c:v>
                </c:pt>
                <c:pt idx="18">
                  <c:v>575.38900000000001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466752"/>
        <c:axId val="177464832"/>
      </c:barChart>
      <c:valAx>
        <c:axId val="1774648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7466752"/>
        <c:crosses val="max"/>
        <c:crossBetween val="between"/>
      </c:valAx>
      <c:catAx>
        <c:axId val="177466752"/>
        <c:scaling>
          <c:orientation val="maxMin"/>
        </c:scaling>
        <c:delete val="0"/>
        <c:axPos val="l"/>
        <c:majorTickMark val="out"/>
        <c:minorTickMark val="none"/>
        <c:tickLblPos val="nextTo"/>
        <c:crossAx val="177464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1.24737901542667</c:v>
                </c:pt>
                <c:pt idx="5">
                  <c:v>0</c:v>
                </c:pt>
                <c:pt idx="6">
                  <c:v>0.21809096856821494</c:v>
                </c:pt>
                <c:pt idx="7">
                  <c:v>0</c:v>
                </c:pt>
                <c:pt idx="8">
                  <c:v>0</c:v>
                </c:pt>
                <c:pt idx="9">
                  <c:v>0.1492193768925231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0.61054870627128977</c:v>
                </c:pt>
                <c:pt idx="17">
                  <c:v>0</c:v>
                </c:pt>
                <c:pt idx="18">
                  <c:v>1.7052049105413791</c:v>
                </c:pt>
                <c:pt idx="19">
                  <c:v>0</c:v>
                </c:pt>
                <c:pt idx="20">
                  <c:v>0</c:v>
                </c:pt>
                <c:pt idx="21">
                  <c:v>0.12876145270196163</c:v>
                </c:pt>
                <c:pt idx="22">
                  <c:v>0.59362571049243451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0.10533159748826863</c:v>
                </c:pt>
                <c:pt idx="28">
                  <c:v>1.5727982472451409</c:v>
                </c:pt>
                <c:pt idx="29">
                  <c:v>0</c:v>
                </c:pt>
                <c:pt idx="30">
                  <c:v>0</c:v>
                </c:pt>
                <c:pt idx="31">
                  <c:v>0.14182278145370189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0.12632271022531574</c:v>
                </c:pt>
                <c:pt idx="3">
                  <c:v>0</c:v>
                </c:pt>
                <c:pt idx="4">
                  <c:v>9.6873146841956377</c:v>
                </c:pt>
                <c:pt idx="5">
                  <c:v>0</c:v>
                </c:pt>
                <c:pt idx="6">
                  <c:v>26.904490555017823</c:v>
                </c:pt>
                <c:pt idx="7">
                  <c:v>0</c:v>
                </c:pt>
                <c:pt idx="8">
                  <c:v>5.8621764444264688</c:v>
                </c:pt>
                <c:pt idx="9">
                  <c:v>3.5881779581637097</c:v>
                </c:pt>
                <c:pt idx="10">
                  <c:v>8.424050821214955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0.47046126288620715</c:v>
                </c:pt>
                <c:pt idx="17">
                  <c:v>0</c:v>
                </c:pt>
                <c:pt idx="18">
                  <c:v>8.302292761098391</c:v>
                </c:pt>
                <c:pt idx="19">
                  <c:v>0</c:v>
                </c:pt>
                <c:pt idx="20">
                  <c:v>0</c:v>
                </c:pt>
                <c:pt idx="21">
                  <c:v>0.10533159748826863</c:v>
                </c:pt>
                <c:pt idx="22">
                  <c:v>0.70872544433697271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4.3143865517149793</c:v>
                </c:pt>
                <c:pt idx="28">
                  <c:v>3.8536680402700476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0.27842933153658972</c:v>
                </c:pt>
                <c:pt idx="5">
                  <c:v>0.10533159748826863</c:v>
                </c:pt>
                <c:pt idx="6">
                  <c:v>2.6595194009500491</c:v>
                </c:pt>
                <c:pt idx="7">
                  <c:v>0</c:v>
                </c:pt>
                <c:pt idx="8">
                  <c:v>0.24544537377272335</c:v>
                </c:pt>
                <c:pt idx="9">
                  <c:v>0.90980683455319722</c:v>
                </c:pt>
                <c:pt idx="10">
                  <c:v>0.40641143574873562</c:v>
                </c:pt>
                <c:pt idx="11">
                  <c:v>0.54077516012630578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0.78257616595753254</c:v>
                </c:pt>
                <c:pt idx="17">
                  <c:v>0</c:v>
                </c:pt>
                <c:pt idx="18">
                  <c:v>0.22905577720354875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0.46719693134844814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0.76628937302750655</c:v>
                </c:pt>
                <c:pt idx="28">
                  <c:v>1.1465075791024446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62592"/>
        <c:axId val="177664384"/>
      </c:barChart>
      <c:catAx>
        <c:axId val="1776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64384"/>
        <c:crosses val="autoZero"/>
        <c:auto val="1"/>
        <c:lblAlgn val="ctr"/>
        <c:lblOffset val="100"/>
        <c:noMultiLvlLbl val="0"/>
      </c:catAx>
      <c:valAx>
        <c:axId val="1776643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6259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64019339101159E-2"/>
          <c:y val="2.5876524274809645E-2"/>
          <c:w val="0.73009145985935631"/>
          <c:h val="0.59391318152605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1.24737901542667</c:v>
                </c:pt>
                <c:pt idx="5">
                  <c:v>0</c:v>
                </c:pt>
                <c:pt idx="6">
                  <c:v>0.21809096856821494</c:v>
                </c:pt>
                <c:pt idx="7">
                  <c:v>0</c:v>
                </c:pt>
                <c:pt idx="8">
                  <c:v>0</c:v>
                </c:pt>
                <c:pt idx="9">
                  <c:v>0.1492193768925231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0.61054870627128977</c:v>
                </c:pt>
                <c:pt idx="17">
                  <c:v>0</c:v>
                </c:pt>
                <c:pt idx="18">
                  <c:v>1.7052049105413791</c:v>
                </c:pt>
                <c:pt idx="19">
                  <c:v>0</c:v>
                </c:pt>
                <c:pt idx="20">
                  <c:v>0</c:v>
                </c:pt>
                <c:pt idx="21">
                  <c:v>0.12876145270196163</c:v>
                </c:pt>
                <c:pt idx="22">
                  <c:v>0.59362571049243451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0.10533159748826863</c:v>
                </c:pt>
                <c:pt idx="28">
                  <c:v>1.5727982472451409</c:v>
                </c:pt>
                <c:pt idx="29">
                  <c:v>0</c:v>
                </c:pt>
                <c:pt idx="30">
                  <c:v>0</c:v>
                </c:pt>
                <c:pt idx="31">
                  <c:v>0.14182278145370189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0.12632271022531574</c:v>
                </c:pt>
                <c:pt idx="3">
                  <c:v>0</c:v>
                </c:pt>
                <c:pt idx="4">
                  <c:v>9.6873146841956377</c:v>
                </c:pt>
                <c:pt idx="5">
                  <c:v>0</c:v>
                </c:pt>
                <c:pt idx="6">
                  <c:v>26.904490555017823</c:v>
                </c:pt>
                <c:pt idx="7">
                  <c:v>0</c:v>
                </c:pt>
                <c:pt idx="8">
                  <c:v>5.8621764444264688</c:v>
                </c:pt>
                <c:pt idx="9">
                  <c:v>3.5881779581637097</c:v>
                </c:pt>
                <c:pt idx="10">
                  <c:v>8.424050821214955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0.47046126288620715</c:v>
                </c:pt>
                <c:pt idx="17">
                  <c:v>0</c:v>
                </c:pt>
                <c:pt idx="18">
                  <c:v>8.302292761098391</c:v>
                </c:pt>
                <c:pt idx="19">
                  <c:v>0</c:v>
                </c:pt>
                <c:pt idx="20">
                  <c:v>0</c:v>
                </c:pt>
                <c:pt idx="21">
                  <c:v>0.10533159748826863</c:v>
                </c:pt>
                <c:pt idx="22">
                  <c:v>0.70872544433697271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4.3143865517149793</c:v>
                </c:pt>
                <c:pt idx="28">
                  <c:v>3.8536680402700476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0.27842933153658972</c:v>
                </c:pt>
                <c:pt idx="5">
                  <c:v>0.10533159748826863</c:v>
                </c:pt>
                <c:pt idx="6">
                  <c:v>2.6595194009500491</c:v>
                </c:pt>
                <c:pt idx="7">
                  <c:v>0</c:v>
                </c:pt>
                <c:pt idx="8">
                  <c:v>0.24544537377272335</c:v>
                </c:pt>
                <c:pt idx="9">
                  <c:v>0.90980683455319722</c:v>
                </c:pt>
                <c:pt idx="10">
                  <c:v>0.40641143574873562</c:v>
                </c:pt>
                <c:pt idx="11">
                  <c:v>0.54077516012630578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0.78257616595753254</c:v>
                </c:pt>
                <c:pt idx="17">
                  <c:v>0</c:v>
                </c:pt>
                <c:pt idx="18">
                  <c:v>0.22905577720354875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0.46719693134844814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0.76628937302750655</c:v>
                </c:pt>
                <c:pt idx="28">
                  <c:v>1.1465075791024446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800704"/>
        <c:axId val="177802240"/>
      </c:barChart>
      <c:catAx>
        <c:axId val="1778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802240"/>
        <c:crosses val="autoZero"/>
        <c:auto val="1"/>
        <c:lblAlgn val="ctr"/>
        <c:lblOffset val="100"/>
        <c:noMultiLvlLbl val="0"/>
      </c:catAx>
      <c:valAx>
        <c:axId val="1778022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80070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1.24737901542667</c:v>
                </c:pt>
                <c:pt idx="5">
                  <c:v>0</c:v>
                </c:pt>
                <c:pt idx="6">
                  <c:v>0.21809096856821494</c:v>
                </c:pt>
                <c:pt idx="7">
                  <c:v>0</c:v>
                </c:pt>
                <c:pt idx="8">
                  <c:v>0</c:v>
                </c:pt>
                <c:pt idx="9">
                  <c:v>0.1492193768925231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0.61054870627128977</c:v>
                </c:pt>
                <c:pt idx="17">
                  <c:v>0</c:v>
                </c:pt>
                <c:pt idx="18">
                  <c:v>1.7052049105413791</c:v>
                </c:pt>
                <c:pt idx="19">
                  <c:v>0</c:v>
                </c:pt>
                <c:pt idx="20">
                  <c:v>0</c:v>
                </c:pt>
                <c:pt idx="21">
                  <c:v>0.12876145270196163</c:v>
                </c:pt>
                <c:pt idx="22">
                  <c:v>0.59362571049243451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0.10533159748826863</c:v>
                </c:pt>
                <c:pt idx="28">
                  <c:v>1.5727982472451409</c:v>
                </c:pt>
                <c:pt idx="29">
                  <c:v>0</c:v>
                </c:pt>
                <c:pt idx="30">
                  <c:v>0</c:v>
                </c:pt>
                <c:pt idx="31">
                  <c:v>0.14182278145370189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0.12632271022531574</c:v>
                </c:pt>
                <c:pt idx="3">
                  <c:v>0</c:v>
                </c:pt>
                <c:pt idx="4">
                  <c:v>9.6873146841956377</c:v>
                </c:pt>
                <c:pt idx="5">
                  <c:v>0</c:v>
                </c:pt>
                <c:pt idx="6">
                  <c:v>26.904490555017823</c:v>
                </c:pt>
                <c:pt idx="7">
                  <c:v>0</c:v>
                </c:pt>
                <c:pt idx="8">
                  <c:v>5.8621764444264688</c:v>
                </c:pt>
                <c:pt idx="9">
                  <c:v>3.5881779581637097</c:v>
                </c:pt>
                <c:pt idx="10">
                  <c:v>8.424050821214955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0.47046126288620715</c:v>
                </c:pt>
                <c:pt idx="17">
                  <c:v>0</c:v>
                </c:pt>
                <c:pt idx="18">
                  <c:v>8.302292761098391</c:v>
                </c:pt>
                <c:pt idx="19">
                  <c:v>0</c:v>
                </c:pt>
                <c:pt idx="20">
                  <c:v>0</c:v>
                </c:pt>
                <c:pt idx="21">
                  <c:v>0.10533159748826863</c:v>
                </c:pt>
                <c:pt idx="22">
                  <c:v>0.70872544433697271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4.3143865517149793</c:v>
                </c:pt>
                <c:pt idx="28">
                  <c:v>3.8536680402700476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0.27842933153658972</c:v>
                </c:pt>
                <c:pt idx="5">
                  <c:v>0.10533159748826863</c:v>
                </c:pt>
                <c:pt idx="6">
                  <c:v>2.6595194009500491</c:v>
                </c:pt>
                <c:pt idx="7">
                  <c:v>0</c:v>
                </c:pt>
                <c:pt idx="8">
                  <c:v>0.24544537377272335</c:v>
                </c:pt>
                <c:pt idx="9">
                  <c:v>0.90980683455319722</c:v>
                </c:pt>
                <c:pt idx="10">
                  <c:v>0.40641143574873562</c:v>
                </c:pt>
                <c:pt idx="11">
                  <c:v>0.54077516012630578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0.78257616595753254</c:v>
                </c:pt>
                <c:pt idx="17">
                  <c:v>0</c:v>
                </c:pt>
                <c:pt idx="18">
                  <c:v>0.22905577720354875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0.46719693134844814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0.76628937302750655</c:v>
                </c:pt>
                <c:pt idx="28">
                  <c:v>1.1465075791024446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844160"/>
        <c:axId val="48862336"/>
      </c:barChart>
      <c:catAx>
        <c:axId val="488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862336"/>
        <c:crosses val="autoZero"/>
        <c:auto val="1"/>
        <c:lblAlgn val="ctr"/>
        <c:lblOffset val="100"/>
        <c:noMultiLvlLbl val="0"/>
      </c:catAx>
      <c:valAx>
        <c:axId val="488623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84416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Wessex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66622.364954414865</c:v>
                </c:pt>
                <c:pt idx="1">
                  <c:v>21990.475653039131</c:v>
                </c:pt>
                <c:pt idx="2">
                  <c:v>1174.5979001315459</c:v>
                </c:pt>
                <c:pt idx="3">
                  <c:v>785.71833282964451</c:v>
                </c:pt>
                <c:pt idx="4">
                  <c:v>2587.4175051159305</c:v>
                </c:pt>
                <c:pt idx="5">
                  <c:v>3407.7012699954084</c:v>
                </c:pt>
                <c:pt idx="6">
                  <c:v>5463.3236169711663</c:v>
                </c:pt>
                <c:pt idx="7">
                  <c:v>67.932268321249893</c:v>
                </c:pt>
                <c:pt idx="8">
                  <c:v>12.912601446149997</c:v>
                </c:pt>
                <c:pt idx="9">
                  <c:v>805.67021921791502</c:v>
                </c:pt>
                <c:pt idx="10">
                  <c:v>1771.9168538126921</c:v>
                </c:pt>
                <c:pt idx="11">
                  <c:v>318.91489452569931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5876524274809645E-2"/>
          <c:w val="0.74250196146729264"/>
          <c:h val="0.55318211047171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1.24737901542667</c:v>
                </c:pt>
                <c:pt idx="5">
                  <c:v>0</c:v>
                </c:pt>
                <c:pt idx="6">
                  <c:v>0.21809096856821494</c:v>
                </c:pt>
                <c:pt idx="7">
                  <c:v>0</c:v>
                </c:pt>
                <c:pt idx="8">
                  <c:v>0</c:v>
                </c:pt>
                <c:pt idx="9">
                  <c:v>0.1492193768925231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0.61054870627128977</c:v>
                </c:pt>
                <c:pt idx="17">
                  <c:v>0</c:v>
                </c:pt>
                <c:pt idx="18">
                  <c:v>1.7052049105413791</c:v>
                </c:pt>
                <c:pt idx="19">
                  <c:v>0</c:v>
                </c:pt>
                <c:pt idx="20">
                  <c:v>0</c:v>
                </c:pt>
                <c:pt idx="21">
                  <c:v>0.12876145270196163</c:v>
                </c:pt>
                <c:pt idx="22">
                  <c:v>0.59362571049243451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0.10533159748826863</c:v>
                </c:pt>
                <c:pt idx="28">
                  <c:v>1.5727982472451409</c:v>
                </c:pt>
                <c:pt idx="29">
                  <c:v>0</c:v>
                </c:pt>
                <c:pt idx="30">
                  <c:v>0</c:v>
                </c:pt>
                <c:pt idx="31">
                  <c:v>0.14182278145370189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0.12632271022531574</c:v>
                </c:pt>
                <c:pt idx="3">
                  <c:v>0</c:v>
                </c:pt>
                <c:pt idx="4">
                  <c:v>9.6873146841956377</c:v>
                </c:pt>
                <c:pt idx="5">
                  <c:v>0</c:v>
                </c:pt>
                <c:pt idx="6">
                  <c:v>26.904490555017823</c:v>
                </c:pt>
                <c:pt idx="7">
                  <c:v>0</c:v>
                </c:pt>
                <c:pt idx="8">
                  <c:v>5.8621764444264688</c:v>
                </c:pt>
                <c:pt idx="9">
                  <c:v>3.5881779581637097</c:v>
                </c:pt>
                <c:pt idx="10">
                  <c:v>8.424050821214955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0.47046126288620715</c:v>
                </c:pt>
                <c:pt idx="17">
                  <c:v>0</c:v>
                </c:pt>
                <c:pt idx="18">
                  <c:v>8.302292761098391</c:v>
                </c:pt>
                <c:pt idx="19">
                  <c:v>0</c:v>
                </c:pt>
                <c:pt idx="20">
                  <c:v>0</c:v>
                </c:pt>
                <c:pt idx="21">
                  <c:v>0.10533159748826863</c:v>
                </c:pt>
                <c:pt idx="22">
                  <c:v>0.70872544433697271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4.3143865517149793</c:v>
                </c:pt>
                <c:pt idx="28">
                  <c:v>3.8536680402700476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0.27842933153658972</c:v>
                </c:pt>
                <c:pt idx="5">
                  <c:v>0.10533159748826863</c:v>
                </c:pt>
                <c:pt idx="6">
                  <c:v>2.6595194009500491</c:v>
                </c:pt>
                <c:pt idx="7">
                  <c:v>0</c:v>
                </c:pt>
                <c:pt idx="8">
                  <c:v>0.24544537377272335</c:v>
                </c:pt>
                <c:pt idx="9">
                  <c:v>0.90980683455319722</c:v>
                </c:pt>
                <c:pt idx="10">
                  <c:v>0.40641143574873562</c:v>
                </c:pt>
                <c:pt idx="11">
                  <c:v>0.54077516012630578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0.78257616595753254</c:v>
                </c:pt>
                <c:pt idx="17">
                  <c:v>0</c:v>
                </c:pt>
                <c:pt idx="18">
                  <c:v>0.22905577720354875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0.46719693134844814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0.76628937302750655</c:v>
                </c:pt>
                <c:pt idx="28">
                  <c:v>1.1465075791024446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916352"/>
        <c:axId val="48917888"/>
      </c:barChart>
      <c:catAx>
        <c:axId val="489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8917888"/>
        <c:crosses val="autoZero"/>
        <c:auto val="1"/>
        <c:lblAlgn val="ctr"/>
        <c:lblOffset val="100"/>
        <c:noMultiLvlLbl val="0"/>
      </c:catAx>
      <c:valAx>
        <c:axId val="48917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91635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1.5486939604908838</c:v>
                </c:pt>
                <c:pt idx="5">
                  <c:v>0</c:v>
                </c:pt>
                <c:pt idx="6">
                  <c:v>0.40194049625450912</c:v>
                </c:pt>
                <c:pt idx="7">
                  <c:v>0</c:v>
                </c:pt>
                <c:pt idx="8">
                  <c:v>0</c:v>
                </c:pt>
                <c:pt idx="9">
                  <c:v>0.4906204188848774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1.0421162609679613</c:v>
                </c:pt>
                <c:pt idx="17">
                  <c:v>0</c:v>
                </c:pt>
                <c:pt idx="18">
                  <c:v>0.37569110499849295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0.38557030886852034</c:v>
                </c:pt>
                <c:pt idx="28">
                  <c:v>1.7793169129387725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1.1179785594146407</c:v>
                </c:pt>
                <c:pt idx="3">
                  <c:v>0</c:v>
                </c:pt>
                <c:pt idx="4">
                  <c:v>1.846596117325306</c:v>
                </c:pt>
                <c:pt idx="5">
                  <c:v>0</c:v>
                </c:pt>
                <c:pt idx="6">
                  <c:v>17.079340937180039</c:v>
                </c:pt>
                <c:pt idx="7">
                  <c:v>0</c:v>
                </c:pt>
                <c:pt idx="8">
                  <c:v>1.2202162080350305</c:v>
                </c:pt>
                <c:pt idx="9">
                  <c:v>4.7003835907414997</c:v>
                </c:pt>
                <c:pt idx="10">
                  <c:v>2.319458937431961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5.8294960986293516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1.506687034099438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14.95110925105979</c:v>
                </c:pt>
                <c:pt idx="28">
                  <c:v>12.125589120199356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1.978852980904058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3.2360526650035646</c:v>
                </c:pt>
                <c:pt idx="7">
                  <c:v>0</c:v>
                </c:pt>
                <c:pt idx="8">
                  <c:v>0</c:v>
                </c:pt>
                <c:pt idx="9">
                  <c:v>1.105510489860529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1.978852980904058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1.2331597911364134</c:v>
                </c:pt>
                <c:pt idx="28">
                  <c:v>2.7237978703559342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96480"/>
        <c:axId val="178198016"/>
      </c:barChart>
      <c:catAx>
        <c:axId val="1781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98016"/>
        <c:crosses val="autoZero"/>
        <c:auto val="1"/>
        <c:lblAlgn val="ctr"/>
        <c:lblOffset val="100"/>
        <c:noMultiLvlLbl val="0"/>
      </c:catAx>
      <c:valAx>
        <c:axId val="1781980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964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5874245462133"/>
          <c:y val="2.5876524274809645E-2"/>
          <c:w val="0.70113362277417168"/>
          <c:h val="0.591650344245257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1.5486939604908838</c:v>
                </c:pt>
                <c:pt idx="5">
                  <c:v>0</c:v>
                </c:pt>
                <c:pt idx="6">
                  <c:v>0.40194049625450912</c:v>
                </c:pt>
                <c:pt idx="7">
                  <c:v>0</c:v>
                </c:pt>
                <c:pt idx="8">
                  <c:v>0</c:v>
                </c:pt>
                <c:pt idx="9">
                  <c:v>0.4906204188848774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1.0421162609679613</c:v>
                </c:pt>
                <c:pt idx="17">
                  <c:v>0</c:v>
                </c:pt>
                <c:pt idx="18">
                  <c:v>0.37569110499849295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0.38557030886852034</c:v>
                </c:pt>
                <c:pt idx="28">
                  <c:v>1.7793169129387725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1.1179785594146407</c:v>
                </c:pt>
                <c:pt idx="3">
                  <c:v>0</c:v>
                </c:pt>
                <c:pt idx="4">
                  <c:v>1.846596117325306</c:v>
                </c:pt>
                <c:pt idx="5">
                  <c:v>0</c:v>
                </c:pt>
                <c:pt idx="6">
                  <c:v>17.079340937180039</c:v>
                </c:pt>
                <c:pt idx="7">
                  <c:v>0</c:v>
                </c:pt>
                <c:pt idx="8">
                  <c:v>1.2202162080350305</c:v>
                </c:pt>
                <c:pt idx="9">
                  <c:v>4.7003835907414997</c:v>
                </c:pt>
                <c:pt idx="10">
                  <c:v>2.319458937431961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5.8294960986293516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1.506687034099438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14.95110925105979</c:v>
                </c:pt>
                <c:pt idx="28">
                  <c:v>12.125589120199356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1.978852980904058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3.2360526650035646</c:v>
                </c:pt>
                <c:pt idx="7">
                  <c:v>0</c:v>
                </c:pt>
                <c:pt idx="8">
                  <c:v>0</c:v>
                </c:pt>
                <c:pt idx="9">
                  <c:v>1.105510489860529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1.978852980904058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1.2331597911364134</c:v>
                </c:pt>
                <c:pt idx="28">
                  <c:v>2.7237978703559342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526464"/>
        <c:axId val="178532352"/>
      </c:barChart>
      <c:catAx>
        <c:axId val="1785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32352"/>
        <c:crosses val="autoZero"/>
        <c:auto val="1"/>
        <c:lblAlgn val="ctr"/>
        <c:lblOffset val="100"/>
        <c:noMultiLvlLbl val="0"/>
      </c:catAx>
      <c:valAx>
        <c:axId val="1785323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52646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0.35879366676369961</c:v>
                </c:pt>
                <c:pt idx="4">
                  <c:v>0.2650745927649813</c:v>
                </c:pt>
                <c:pt idx="5">
                  <c:v>0</c:v>
                </c:pt>
                <c:pt idx="6">
                  <c:v>0.30452944266928783</c:v>
                </c:pt>
                <c:pt idx="7">
                  <c:v>0</c:v>
                </c:pt>
                <c:pt idx="8">
                  <c:v>0</c:v>
                </c:pt>
                <c:pt idx="9">
                  <c:v>1.3657196174662867</c:v>
                </c:pt>
                <c:pt idx="10">
                  <c:v>0.21977177324305808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2.916749538913233</c:v>
                </c:pt>
                <c:pt idx="17">
                  <c:v>0</c:v>
                </c:pt>
                <c:pt idx="18">
                  <c:v>0.3513014949675341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1.5936570296386054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4.6268395521022798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0.44939180283146435</c:v>
                </c:pt>
                <c:pt idx="9">
                  <c:v>4.373411528989914</c:v>
                </c:pt>
                <c:pt idx="10">
                  <c:v>1.878310488429322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0.17145230715771717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0.18545226028812617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0.38915370918078457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626944"/>
        <c:axId val="178628480"/>
      </c:barChart>
      <c:catAx>
        <c:axId val="1786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628480"/>
        <c:crosses val="autoZero"/>
        <c:auto val="1"/>
        <c:lblAlgn val="ctr"/>
        <c:lblOffset val="100"/>
        <c:noMultiLvlLbl val="0"/>
      </c:catAx>
      <c:valAx>
        <c:axId val="178628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62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801773995970877"/>
          <c:h val="0.58033615784127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0.35879366676369961</c:v>
                </c:pt>
                <c:pt idx="4">
                  <c:v>0.2650745927649813</c:v>
                </c:pt>
                <c:pt idx="5">
                  <c:v>0</c:v>
                </c:pt>
                <c:pt idx="6">
                  <c:v>0.30452944266928783</c:v>
                </c:pt>
                <c:pt idx="7">
                  <c:v>0</c:v>
                </c:pt>
                <c:pt idx="8">
                  <c:v>0</c:v>
                </c:pt>
                <c:pt idx="9">
                  <c:v>1.3657196174662867</c:v>
                </c:pt>
                <c:pt idx="10">
                  <c:v>0.21977177324305808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2.916749538913233</c:v>
                </c:pt>
                <c:pt idx="17">
                  <c:v>0</c:v>
                </c:pt>
                <c:pt idx="18">
                  <c:v>0.3513014949675341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1.5936570296386054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4.6268395521022798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0.44939180283146435</c:v>
                </c:pt>
                <c:pt idx="9">
                  <c:v>4.373411528989914</c:v>
                </c:pt>
                <c:pt idx="10">
                  <c:v>1.878310488429322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0.17145230715771717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0.18545226028812617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0.38915370918078457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22432"/>
        <c:axId val="49222400"/>
      </c:barChart>
      <c:catAx>
        <c:axId val="1783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9222400"/>
        <c:crosses val="autoZero"/>
        <c:auto val="1"/>
        <c:lblAlgn val="ctr"/>
        <c:lblOffset val="100"/>
        <c:noMultiLvlLbl val="0"/>
      </c:catAx>
      <c:valAx>
        <c:axId val="49222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2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1.5727982472451409</c:v>
                </c:pt>
                <c:pt idx="1">
                  <c:v>0.10533159748826863</c:v>
                </c:pt>
                <c:pt idx="3">
                  <c:v>3.3359189983011857</c:v>
                </c:pt>
                <c:pt idx="4">
                  <c:v>0</c:v>
                </c:pt>
                <c:pt idx="6">
                  <c:v>1.7793169129387725</c:v>
                </c:pt>
                <c:pt idx="7">
                  <c:v>0.38557030886852034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3.7483364427817785</c:v>
                </c:pt>
                <c:pt idx="1">
                  <c:v>4.3143865517149793</c:v>
                </c:pt>
                <c:pt idx="3">
                  <c:v>15.502395198095209</c:v>
                </c:pt>
                <c:pt idx="4">
                  <c:v>52.900472564263779</c:v>
                </c:pt>
                <c:pt idx="6">
                  <c:v>11.380270080589597</c:v>
                </c:pt>
                <c:pt idx="7">
                  <c:v>14.95110925105979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1.0411759816141757</c:v>
                </c:pt>
                <c:pt idx="1">
                  <c:v>0.76628937302750655</c:v>
                </c:pt>
                <c:pt idx="3">
                  <c:v>2.3563883786129853</c:v>
                </c:pt>
                <c:pt idx="4">
                  <c:v>3.6405175420625926</c:v>
                </c:pt>
                <c:pt idx="6">
                  <c:v>1.4906380792195211</c:v>
                </c:pt>
                <c:pt idx="7">
                  <c:v>1.2331597911364134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85888"/>
        <c:axId val="178087424"/>
      </c:barChart>
      <c:catAx>
        <c:axId val="1780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7424"/>
        <c:crosses val="autoZero"/>
        <c:auto val="1"/>
        <c:lblAlgn val="ctr"/>
        <c:lblOffset val="100"/>
        <c:noMultiLvlLbl val="0"/>
      </c:catAx>
      <c:valAx>
        <c:axId val="17808742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1.5727982472451409</c:v>
                </c:pt>
                <c:pt idx="1">
                  <c:v>0.10533159748826863</c:v>
                </c:pt>
                <c:pt idx="3">
                  <c:v>3.3359189983011857</c:v>
                </c:pt>
                <c:pt idx="4">
                  <c:v>0</c:v>
                </c:pt>
                <c:pt idx="6">
                  <c:v>1.7793169129387725</c:v>
                </c:pt>
                <c:pt idx="7">
                  <c:v>0.38557030886852034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3.7483364427817785</c:v>
                </c:pt>
                <c:pt idx="1">
                  <c:v>4.3143865517149793</c:v>
                </c:pt>
                <c:pt idx="3">
                  <c:v>15.502395198095209</c:v>
                </c:pt>
                <c:pt idx="4">
                  <c:v>52.900472564263779</c:v>
                </c:pt>
                <c:pt idx="6">
                  <c:v>11.380270080589597</c:v>
                </c:pt>
                <c:pt idx="7">
                  <c:v>14.95110925105979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1.0411759816141757</c:v>
                </c:pt>
                <c:pt idx="1">
                  <c:v>0.76628937302750655</c:v>
                </c:pt>
                <c:pt idx="3">
                  <c:v>2.3563883786129853</c:v>
                </c:pt>
                <c:pt idx="4">
                  <c:v>3.6405175420625926</c:v>
                </c:pt>
                <c:pt idx="6">
                  <c:v>1.4906380792195211</c:v>
                </c:pt>
                <c:pt idx="7">
                  <c:v>1.2331597911364134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57056"/>
        <c:axId val="178158592"/>
      </c:barChart>
      <c:catAx>
        <c:axId val="1781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58592"/>
        <c:crosses val="autoZero"/>
        <c:auto val="1"/>
        <c:lblAlgn val="ctr"/>
        <c:lblOffset val="100"/>
        <c:noMultiLvlLbl val="0"/>
      </c:catAx>
      <c:valAx>
        <c:axId val="1781585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5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0.92261392949269128</c:v>
                </c:pt>
                <c:pt idx="1">
                  <c:v>0.91611479028697573</c:v>
                </c:pt>
                <c:pt idx="2">
                  <c:v>0.9107142857142857</c:v>
                </c:pt>
                <c:pt idx="3">
                  <c:v>0.96354166666666663</c:v>
                </c:pt>
                <c:pt idx="4">
                  <c:v>0.91341991341991347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5.4170249355116079E-2</c:v>
                </c:pt>
                <c:pt idx="1">
                  <c:v>5.7395143487858721E-2</c:v>
                </c:pt>
                <c:pt idx="2">
                  <c:v>8.9285714285714288E-2</c:v>
                </c:pt>
                <c:pt idx="3">
                  <c:v>3.6458333333333336E-2</c:v>
                </c:pt>
                <c:pt idx="4">
                  <c:v>5.4112554112554112E-2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1.8056749785038694E-2</c:v>
                </c:pt>
                <c:pt idx="1">
                  <c:v>2.4282560706401765E-2</c:v>
                </c:pt>
                <c:pt idx="2">
                  <c:v>0</c:v>
                </c:pt>
                <c:pt idx="3">
                  <c:v>0</c:v>
                </c:pt>
                <c:pt idx="4">
                  <c:v>2.1645021645021644E-2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5.1590713671539126E-3</c:v>
                </c:pt>
                <c:pt idx="1">
                  <c:v>2.2075055187637969E-3</c:v>
                </c:pt>
                <c:pt idx="2">
                  <c:v>0</c:v>
                </c:pt>
                <c:pt idx="3">
                  <c:v>0</c:v>
                </c:pt>
                <c:pt idx="4">
                  <c:v>1.0822510822510822E-2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393472"/>
        <c:axId val="178395008"/>
      </c:barChart>
      <c:catAx>
        <c:axId val="1783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95008"/>
        <c:crosses val="autoZero"/>
        <c:auto val="1"/>
        <c:lblAlgn val="ctr"/>
        <c:lblOffset val="100"/>
        <c:noMultiLvlLbl val="0"/>
      </c:catAx>
      <c:valAx>
        <c:axId val="1783950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9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0.92261392949269128</c:v>
                </c:pt>
                <c:pt idx="1">
                  <c:v>0.91611479028697573</c:v>
                </c:pt>
                <c:pt idx="2">
                  <c:v>0.9107142857142857</c:v>
                </c:pt>
                <c:pt idx="3">
                  <c:v>0.96354166666666663</c:v>
                </c:pt>
                <c:pt idx="4">
                  <c:v>0.91341991341991347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5.4170249355116079E-2</c:v>
                </c:pt>
                <c:pt idx="1">
                  <c:v>5.7395143487858721E-2</c:v>
                </c:pt>
                <c:pt idx="2">
                  <c:v>8.9285714285714288E-2</c:v>
                </c:pt>
                <c:pt idx="3">
                  <c:v>3.6458333333333336E-2</c:v>
                </c:pt>
                <c:pt idx="4">
                  <c:v>5.4112554112554112E-2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1.8056749785038694E-2</c:v>
                </c:pt>
                <c:pt idx="1">
                  <c:v>2.4282560706401765E-2</c:v>
                </c:pt>
                <c:pt idx="2">
                  <c:v>0</c:v>
                </c:pt>
                <c:pt idx="3">
                  <c:v>0</c:v>
                </c:pt>
                <c:pt idx="4">
                  <c:v>2.1645021645021644E-2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5.1590713671539126E-3</c:v>
                </c:pt>
                <c:pt idx="1">
                  <c:v>2.2075055187637969E-3</c:v>
                </c:pt>
                <c:pt idx="2">
                  <c:v>0</c:v>
                </c:pt>
                <c:pt idx="3">
                  <c:v>0</c:v>
                </c:pt>
                <c:pt idx="4">
                  <c:v>1.0822510822510822E-2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27776"/>
        <c:axId val="178429312"/>
      </c:barChart>
      <c:catAx>
        <c:axId val="1784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429312"/>
        <c:crosses val="autoZero"/>
        <c:auto val="1"/>
        <c:lblAlgn val="ctr"/>
        <c:lblOffset val="100"/>
        <c:noMultiLvlLbl val="0"/>
      </c:catAx>
      <c:valAx>
        <c:axId val="1784293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42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0.72250423011844334</c:v>
                </c:pt>
                <c:pt idx="1">
                  <c:v>0.68112798264642083</c:v>
                </c:pt>
                <c:pt idx="2">
                  <c:v>0.75862068965517238</c:v>
                </c:pt>
                <c:pt idx="3">
                  <c:v>0.84020618556701032</c:v>
                </c:pt>
                <c:pt idx="4">
                  <c:v>0.71002132196162049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0.16412859560067683</c:v>
                </c:pt>
                <c:pt idx="1">
                  <c:v>0.175704989154013</c:v>
                </c:pt>
                <c:pt idx="2">
                  <c:v>0.18965517241379309</c:v>
                </c:pt>
                <c:pt idx="3">
                  <c:v>0.12371134020618557</c:v>
                </c:pt>
                <c:pt idx="4">
                  <c:v>0.16631130063965885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7.8680203045685279E-2</c:v>
                </c:pt>
                <c:pt idx="1">
                  <c:v>0.1019522776572668</c:v>
                </c:pt>
                <c:pt idx="2">
                  <c:v>3.4482758620689655E-2</c:v>
                </c:pt>
                <c:pt idx="3">
                  <c:v>1.5463917525773196E-2</c:v>
                </c:pt>
                <c:pt idx="4">
                  <c:v>8.7420042643923238E-2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1.1844331641285956E-2</c:v>
                </c:pt>
                <c:pt idx="1">
                  <c:v>1.5184381778741865E-2</c:v>
                </c:pt>
                <c:pt idx="2">
                  <c:v>0</c:v>
                </c:pt>
                <c:pt idx="3">
                  <c:v>1.0309278350515464E-2</c:v>
                </c:pt>
                <c:pt idx="4">
                  <c:v>1.0660980810234541E-2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1.1844331641285956E-2</c:v>
                </c:pt>
                <c:pt idx="1">
                  <c:v>1.5184381778741865E-2</c:v>
                </c:pt>
                <c:pt idx="2">
                  <c:v>1.7241379310344827E-2</c:v>
                </c:pt>
                <c:pt idx="3">
                  <c:v>5.1546391752577319E-3</c:v>
                </c:pt>
                <c:pt idx="4">
                  <c:v>1.0660980810234541E-2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1.0998307952622674E-2</c:v>
                </c:pt>
                <c:pt idx="1">
                  <c:v>1.0845986984815618E-2</c:v>
                </c:pt>
                <c:pt idx="2">
                  <c:v>0</c:v>
                </c:pt>
                <c:pt idx="3">
                  <c:v>5.1546391752577319E-3</c:v>
                </c:pt>
                <c:pt idx="4">
                  <c:v>1.4925373134328358E-2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91104"/>
        <c:axId val="178992640"/>
      </c:barChart>
      <c:catAx>
        <c:axId val="1789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92640"/>
        <c:crosses val="autoZero"/>
        <c:auto val="1"/>
        <c:lblAlgn val="ctr"/>
        <c:lblOffset val="100"/>
        <c:noMultiLvlLbl val="0"/>
      </c:catAx>
      <c:valAx>
        <c:axId val="17899264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9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Wessex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66622.364954414865</c:v>
                </c:pt>
                <c:pt idx="1">
                  <c:v>21990.475653039131</c:v>
                </c:pt>
                <c:pt idx="2">
                  <c:v>1174.5979001315459</c:v>
                </c:pt>
                <c:pt idx="3">
                  <c:v>785.71833282964451</c:v>
                </c:pt>
                <c:pt idx="4">
                  <c:v>2587.4175051159305</c:v>
                </c:pt>
                <c:pt idx="5">
                  <c:v>3407.7012699954084</c:v>
                </c:pt>
                <c:pt idx="6">
                  <c:v>5463.3236169711663</c:v>
                </c:pt>
                <c:pt idx="7">
                  <c:v>67.932268321249893</c:v>
                </c:pt>
                <c:pt idx="8">
                  <c:v>12.912601446149997</c:v>
                </c:pt>
                <c:pt idx="9">
                  <c:v>805.67021921791502</c:v>
                </c:pt>
                <c:pt idx="10">
                  <c:v>1771.9168538126921</c:v>
                </c:pt>
                <c:pt idx="11">
                  <c:v>318.91489452569931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0.72250423011844334</c:v>
                </c:pt>
                <c:pt idx="1">
                  <c:v>0.68112798264642083</c:v>
                </c:pt>
                <c:pt idx="2">
                  <c:v>0.75862068965517238</c:v>
                </c:pt>
                <c:pt idx="3">
                  <c:v>0.84020618556701032</c:v>
                </c:pt>
                <c:pt idx="4">
                  <c:v>0.71002132196162049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0.16412859560067683</c:v>
                </c:pt>
                <c:pt idx="1">
                  <c:v>0.175704989154013</c:v>
                </c:pt>
                <c:pt idx="2">
                  <c:v>0.18965517241379309</c:v>
                </c:pt>
                <c:pt idx="3">
                  <c:v>0.12371134020618557</c:v>
                </c:pt>
                <c:pt idx="4">
                  <c:v>0.16631130063965885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7.8680203045685279E-2</c:v>
                </c:pt>
                <c:pt idx="1">
                  <c:v>0.1019522776572668</c:v>
                </c:pt>
                <c:pt idx="2">
                  <c:v>3.4482758620689655E-2</c:v>
                </c:pt>
                <c:pt idx="3">
                  <c:v>1.5463917525773196E-2</c:v>
                </c:pt>
                <c:pt idx="4">
                  <c:v>8.7420042643923238E-2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1.1844331641285956E-2</c:v>
                </c:pt>
                <c:pt idx="1">
                  <c:v>1.5184381778741865E-2</c:v>
                </c:pt>
                <c:pt idx="2">
                  <c:v>0</c:v>
                </c:pt>
                <c:pt idx="3">
                  <c:v>1.0309278350515464E-2</c:v>
                </c:pt>
                <c:pt idx="4">
                  <c:v>1.0660980810234541E-2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1.1844331641285956E-2</c:v>
                </c:pt>
                <c:pt idx="1">
                  <c:v>1.5184381778741865E-2</c:v>
                </c:pt>
                <c:pt idx="2">
                  <c:v>1.7241379310344827E-2</c:v>
                </c:pt>
                <c:pt idx="3">
                  <c:v>5.1546391752577319E-3</c:v>
                </c:pt>
                <c:pt idx="4">
                  <c:v>1.0660980810234541E-2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Wessex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1.0998307952622674E-2</c:v>
                </c:pt>
                <c:pt idx="1">
                  <c:v>1.0845986984815618E-2</c:v>
                </c:pt>
                <c:pt idx="2">
                  <c:v>0</c:v>
                </c:pt>
                <c:pt idx="3">
                  <c:v>5.1546391752577319E-3</c:v>
                </c:pt>
                <c:pt idx="4">
                  <c:v>1.4925373134328358E-2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42560"/>
        <c:axId val="179052544"/>
      </c:barChart>
      <c:catAx>
        <c:axId val="1790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052544"/>
        <c:crosses val="autoZero"/>
        <c:auto val="1"/>
        <c:lblAlgn val="ctr"/>
        <c:lblOffset val="100"/>
        <c:noMultiLvlLbl val="0"/>
      </c:catAx>
      <c:valAx>
        <c:axId val="17905254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33.090459476407638</c:v>
                </c:pt>
                <c:pt idx="1">
                  <c:v>19.047889426909666</c:v>
                </c:pt>
                <c:pt idx="2">
                  <c:v>44.576387026055293</c:v>
                </c:pt>
                <c:pt idx="3">
                  <c:v>33.744991986160223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66.909540523592355</c:v>
                </c:pt>
                <c:pt idx="1">
                  <c:v>80.952110573090337</c:v>
                </c:pt>
                <c:pt idx="2">
                  <c:v>55.423612973944714</c:v>
                </c:pt>
                <c:pt idx="3">
                  <c:v>66.255008013839785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404160"/>
        <c:axId val="179405952"/>
      </c:barChart>
      <c:catAx>
        <c:axId val="1794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05952"/>
        <c:crosses val="autoZero"/>
        <c:auto val="1"/>
        <c:lblAlgn val="ctr"/>
        <c:lblOffset val="100"/>
        <c:noMultiLvlLbl val="0"/>
      </c:catAx>
      <c:valAx>
        <c:axId val="17940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40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4.7266615809736172E-2"/>
          <c:w val="0.86246122026887284"/>
          <c:h val="0.820142509295016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33.090459476407638</c:v>
                </c:pt>
                <c:pt idx="1">
                  <c:v>19.047889426909666</c:v>
                </c:pt>
                <c:pt idx="2">
                  <c:v>44.576387026055293</c:v>
                </c:pt>
                <c:pt idx="3">
                  <c:v>33.744991986160223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66.909540523592355</c:v>
                </c:pt>
                <c:pt idx="1">
                  <c:v>80.952110573090337</c:v>
                </c:pt>
                <c:pt idx="2">
                  <c:v>55.423612973944714</c:v>
                </c:pt>
                <c:pt idx="3">
                  <c:v>66.255008013839785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943680"/>
        <c:axId val="177945216"/>
      </c:barChart>
      <c:catAx>
        <c:axId val="1779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7945216"/>
        <c:crosses val="autoZero"/>
        <c:auto val="1"/>
        <c:lblAlgn val="ctr"/>
        <c:lblOffset val="100"/>
        <c:noMultiLvlLbl val="0"/>
      </c:catAx>
      <c:valAx>
        <c:axId val="17794521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7943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12.329833110854791</c:v>
                </c:pt>
                <c:pt idx="1">
                  <c:v>1.5425616640241038</c:v>
                </c:pt>
                <c:pt idx="2">
                  <c:v>7.0814784475954058</c:v>
                </c:pt>
                <c:pt idx="3">
                  <c:v>0.79545021822778061</c:v>
                </c:pt>
                <c:pt idx="4">
                  <c:v>15.623645134872882</c:v>
                </c:pt>
                <c:pt idx="5">
                  <c:v>0.20854104890725531</c:v>
                </c:pt>
                <c:pt idx="6">
                  <c:v>0</c:v>
                </c:pt>
                <c:pt idx="8">
                  <c:v>3.4515737681685317</c:v>
                </c:pt>
                <c:pt idx="9">
                  <c:v>1.5304488148280899</c:v>
                </c:pt>
                <c:pt idx="10">
                  <c:v>9.4171836650300538</c:v>
                </c:pt>
                <c:pt idx="11">
                  <c:v>0</c:v>
                </c:pt>
                <c:pt idx="12">
                  <c:v>6.5315943557659875</c:v>
                </c:pt>
                <c:pt idx="13">
                  <c:v>1.5304488148280899</c:v>
                </c:pt>
                <c:pt idx="14">
                  <c:v>0</c:v>
                </c:pt>
                <c:pt idx="16">
                  <c:v>22.018458283403799</c:v>
                </c:pt>
                <c:pt idx="17">
                  <c:v>5.2235794555219091</c:v>
                </c:pt>
                <c:pt idx="18">
                  <c:v>8.8657083887150634</c:v>
                </c:pt>
                <c:pt idx="19">
                  <c:v>0</c:v>
                </c:pt>
                <c:pt idx="20">
                  <c:v>12.514138382771328</c:v>
                </c:pt>
                <c:pt idx="21">
                  <c:v>0.50327962165451157</c:v>
                </c:pt>
                <c:pt idx="22">
                  <c:v>0</c:v>
                </c:pt>
                <c:pt idx="24">
                  <c:v>14.330697331264153</c:v>
                </c:pt>
                <c:pt idx="25">
                  <c:v>2.6611626427862722</c:v>
                </c:pt>
                <c:pt idx="26">
                  <c:v>7.6975012084361571</c:v>
                </c:pt>
                <c:pt idx="27">
                  <c:v>0.77632136769532145</c:v>
                </c:pt>
                <c:pt idx="28">
                  <c:v>12.834420332256341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044928"/>
        <c:axId val="178046464"/>
      </c:barChart>
      <c:catAx>
        <c:axId val="1780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46464"/>
        <c:crosses val="autoZero"/>
        <c:auto val="1"/>
        <c:lblAlgn val="ctr"/>
        <c:lblOffset val="100"/>
        <c:noMultiLvlLbl val="0"/>
      </c:catAx>
      <c:valAx>
        <c:axId val="17804646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44928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3.8011324787874501E-2"/>
          <c:w val="0.86659772492244058"/>
          <c:h val="0.57655770228651804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12.329833110854791</c:v>
                </c:pt>
                <c:pt idx="1">
                  <c:v>1.5425616640241038</c:v>
                </c:pt>
                <c:pt idx="2">
                  <c:v>7.0814784475954058</c:v>
                </c:pt>
                <c:pt idx="3">
                  <c:v>0.79545021822778061</c:v>
                </c:pt>
                <c:pt idx="4">
                  <c:v>15.623645134872882</c:v>
                </c:pt>
                <c:pt idx="5">
                  <c:v>0.20854104890725531</c:v>
                </c:pt>
                <c:pt idx="6">
                  <c:v>0</c:v>
                </c:pt>
                <c:pt idx="8">
                  <c:v>3.4515737681685317</c:v>
                </c:pt>
                <c:pt idx="9">
                  <c:v>1.5304488148280899</c:v>
                </c:pt>
                <c:pt idx="10">
                  <c:v>9.4171836650300538</c:v>
                </c:pt>
                <c:pt idx="11">
                  <c:v>0</c:v>
                </c:pt>
                <c:pt idx="12">
                  <c:v>6.5315943557659875</c:v>
                </c:pt>
                <c:pt idx="13">
                  <c:v>1.5304488148280899</c:v>
                </c:pt>
                <c:pt idx="14">
                  <c:v>0</c:v>
                </c:pt>
                <c:pt idx="16">
                  <c:v>22.018458283403799</c:v>
                </c:pt>
                <c:pt idx="17">
                  <c:v>5.2235794555219091</c:v>
                </c:pt>
                <c:pt idx="18">
                  <c:v>8.8657083887150634</c:v>
                </c:pt>
                <c:pt idx="19">
                  <c:v>0</c:v>
                </c:pt>
                <c:pt idx="20">
                  <c:v>12.514138382771328</c:v>
                </c:pt>
                <c:pt idx="21">
                  <c:v>0.50327962165451157</c:v>
                </c:pt>
                <c:pt idx="22">
                  <c:v>0</c:v>
                </c:pt>
                <c:pt idx="24">
                  <c:v>14.330697331264153</c:v>
                </c:pt>
                <c:pt idx="25">
                  <c:v>2.6611626427862722</c:v>
                </c:pt>
                <c:pt idx="26">
                  <c:v>7.6975012084361571</c:v>
                </c:pt>
                <c:pt idx="27">
                  <c:v>0.77632136769532145</c:v>
                </c:pt>
                <c:pt idx="28">
                  <c:v>12.834420332256341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835456"/>
        <c:axId val="178836992"/>
      </c:barChart>
      <c:catAx>
        <c:axId val="1788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836992"/>
        <c:crosses val="autoZero"/>
        <c:auto val="1"/>
        <c:lblAlgn val="ctr"/>
        <c:lblOffset val="100"/>
        <c:noMultiLvlLbl val="0"/>
      </c:catAx>
      <c:valAx>
        <c:axId val="1788369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835456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10.7</c:v>
                </c:pt>
                <c:pt idx="1">
                  <c:v>13.89</c:v>
                </c:pt>
                <c:pt idx="2">
                  <c:v>6.26</c:v>
                </c:pt>
                <c:pt idx="3">
                  <c:v>16.34</c:v>
                </c:pt>
                <c:pt idx="4">
                  <c:v>9.26</c:v>
                </c:pt>
                <c:pt idx="5">
                  <c:v>12.76</c:v>
                </c:pt>
                <c:pt idx="6">
                  <c:v>15.13</c:v>
                </c:pt>
                <c:pt idx="7">
                  <c:v>11.45</c:v>
                </c:pt>
                <c:pt idx="8">
                  <c:v>17.350000000000001</c:v>
                </c:pt>
                <c:pt idx="9">
                  <c:v>9.14</c:v>
                </c:pt>
                <c:pt idx="10">
                  <c:v>16.16</c:v>
                </c:pt>
                <c:pt idx="11">
                  <c:v>5</c:v>
                </c:pt>
                <c:pt idx="12">
                  <c:v>7.53</c:v>
                </c:pt>
                <c:pt idx="13">
                  <c:v>6.73</c:v>
                </c:pt>
                <c:pt idx="14">
                  <c:v>7.13</c:v>
                </c:pt>
                <c:pt idx="15">
                  <c:v>4.82</c:v>
                </c:pt>
                <c:pt idx="16">
                  <c:v>8.14</c:v>
                </c:pt>
                <c:pt idx="17">
                  <c:v>3.51</c:v>
                </c:pt>
                <c:pt idx="18">
                  <c:v>8</c:v>
                </c:pt>
                <c:pt idx="19">
                  <c:v>4.71</c:v>
                </c:pt>
                <c:pt idx="20">
                  <c:v>6</c:v>
                </c:pt>
                <c:pt idx="21">
                  <c:v>4.66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6.34</c:v>
                </c:pt>
                <c:pt idx="1">
                  <c:v>11.68</c:v>
                </c:pt>
                <c:pt idx="2">
                  <c:v>5.14</c:v>
                </c:pt>
                <c:pt idx="3">
                  <c:v>12.32</c:v>
                </c:pt>
                <c:pt idx="4">
                  <c:v>8.25</c:v>
                </c:pt>
                <c:pt idx="5">
                  <c:v>11.35</c:v>
                </c:pt>
                <c:pt idx="6">
                  <c:v>14.47</c:v>
                </c:pt>
                <c:pt idx="7">
                  <c:v>10.38</c:v>
                </c:pt>
                <c:pt idx="8">
                  <c:v>13.22</c:v>
                </c:pt>
                <c:pt idx="9">
                  <c:v>6.74</c:v>
                </c:pt>
                <c:pt idx="10">
                  <c:v>12.72</c:v>
                </c:pt>
                <c:pt idx="11">
                  <c:v>4.5999999999999996</c:v>
                </c:pt>
                <c:pt idx="12">
                  <c:v>6.6</c:v>
                </c:pt>
                <c:pt idx="13">
                  <c:v>6.26</c:v>
                </c:pt>
                <c:pt idx="14">
                  <c:v>6.73</c:v>
                </c:pt>
                <c:pt idx="15">
                  <c:v>5.03</c:v>
                </c:pt>
                <c:pt idx="16">
                  <c:v>7.32</c:v>
                </c:pt>
                <c:pt idx="17">
                  <c:v>2.2999999999999998</c:v>
                </c:pt>
                <c:pt idx="18">
                  <c:v>3.22</c:v>
                </c:pt>
                <c:pt idx="19">
                  <c:v>5.46</c:v>
                </c:pt>
                <c:pt idx="20">
                  <c:v>4.95</c:v>
                </c:pt>
                <c:pt idx="21">
                  <c:v>5.03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791360"/>
        <c:axId val="179792896"/>
      </c:barChart>
      <c:catAx>
        <c:axId val="17979136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792896"/>
        <c:crosses val="autoZero"/>
        <c:auto val="1"/>
        <c:lblAlgn val="ctr"/>
        <c:lblOffset val="100"/>
        <c:noMultiLvlLbl val="0"/>
      </c:catAx>
      <c:valAx>
        <c:axId val="179792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791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10.7</c:v>
                </c:pt>
                <c:pt idx="1">
                  <c:v>13.89</c:v>
                </c:pt>
                <c:pt idx="2">
                  <c:v>6.26</c:v>
                </c:pt>
                <c:pt idx="3">
                  <c:v>16.34</c:v>
                </c:pt>
                <c:pt idx="4">
                  <c:v>9.26</c:v>
                </c:pt>
                <c:pt idx="5">
                  <c:v>12.76</c:v>
                </c:pt>
                <c:pt idx="6">
                  <c:v>15.13</c:v>
                </c:pt>
                <c:pt idx="7">
                  <c:v>11.45</c:v>
                </c:pt>
                <c:pt idx="8">
                  <c:v>17.350000000000001</c:v>
                </c:pt>
                <c:pt idx="9">
                  <c:v>9.14</c:v>
                </c:pt>
                <c:pt idx="10">
                  <c:v>16.16</c:v>
                </c:pt>
                <c:pt idx="11">
                  <c:v>5</c:v>
                </c:pt>
                <c:pt idx="12">
                  <c:v>7.53</c:v>
                </c:pt>
                <c:pt idx="13">
                  <c:v>6.73</c:v>
                </c:pt>
                <c:pt idx="14">
                  <c:v>7.13</c:v>
                </c:pt>
                <c:pt idx="15">
                  <c:v>4.82</c:v>
                </c:pt>
                <c:pt idx="16">
                  <c:v>8.14</c:v>
                </c:pt>
                <c:pt idx="17">
                  <c:v>3.51</c:v>
                </c:pt>
                <c:pt idx="18">
                  <c:v>8</c:v>
                </c:pt>
                <c:pt idx="19">
                  <c:v>4.71</c:v>
                </c:pt>
                <c:pt idx="20">
                  <c:v>6</c:v>
                </c:pt>
                <c:pt idx="21">
                  <c:v>4.66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6.34</c:v>
                </c:pt>
                <c:pt idx="1">
                  <c:v>11.68</c:v>
                </c:pt>
                <c:pt idx="2">
                  <c:v>5.14</c:v>
                </c:pt>
                <c:pt idx="3">
                  <c:v>12.32</c:v>
                </c:pt>
                <c:pt idx="4">
                  <c:v>8.25</c:v>
                </c:pt>
                <c:pt idx="5">
                  <c:v>11.35</c:v>
                </c:pt>
                <c:pt idx="6">
                  <c:v>14.47</c:v>
                </c:pt>
                <c:pt idx="7">
                  <c:v>10.38</c:v>
                </c:pt>
                <c:pt idx="8">
                  <c:v>13.22</c:v>
                </c:pt>
                <c:pt idx="9">
                  <c:v>6.74</c:v>
                </c:pt>
                <c:pt idx="10">
                  <c:v>12.72</c:v>
                </c:pt>
                <c:pt idx="11">
                  <c:v>4.5999999999999996</c:v>
                </c:pt>
                <c:pt idx="12">
                  <c:v>6.6</c:v>
                </c:pt>
                <c:pt idx="13">
                  <c:v>6.26</c:v>
                </c:pt>
                <c:pt idx="14">
                  <c:v>6.73</c:v>
                </c:pt>
                <c:pt idx="15">
                  <c:v>5.03</c:v>
                </c:pt>
                <c:pt idx="16">
                  <c:v>7.32</c:v>
                </c:pt>
                <c:pt idx="17">
                  <c:v>2.2999999999999998</c:v>
                </c:pt>
                <c:pt idx="18">
                  <c:v>3.22</c:v>
                </c:pt>
                <c:pt idx="19">
                  <c:v>5.46</c:v>
                </c:pt>
                <c:pt idx="20">
                  <c:v>4.95</c:v>
                </c:pt>
                <c:pt idx="21">
                  <c:v>5.03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824128"/>
        <c:axId val="179825664"/>
      </c:barChart>
      <c:catAx>
        <c:axId val="17982412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825664"/>
        <c:crosses val="autoZero"/>
        <c:auto val="1"/>
        <c:lblAlgn val="ctr"/>
        <c:lblOffset val="100"/>
        <c:noMultiLvlLbl val="0"/>
      </c:catAx>
      <c:valAx>
        <c:axId val="1798256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8241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401.38900000000001</c:v>
                </c:pt>
                <c:pt idx="1">
                  <c:v>361.80200000000002</c:v>
                </c:pt>
                <c:pt idx="2">
                  <c:v>299.55099999999999</c:v>
                </c:pt>
                <c:pt idx="3">
                  <c:v>307.72800000000001</c:v>
                </c:pt>
                <c:pt idx="4">
                  <c:v>240.63800000000001</c:v>
                </c:pt>
                <c:pt idx="5">
                  <c:v>216.03199999999998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21536"/>
        <c:axId val="178723456"/>
      </c:lineChart>
      <c:catAx>
        <c:axId val="17872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723456"/>
        <c:crosses val="autoZero"/>
        <c:auto val="1"/>
        <c:lblAlgn val="ctr"/>
        <c:lblOffset val="100"/>
        <c:noMultiLvlLbl val="0"/>
      </c:catAx>
      <c:valAx>
        <c:axId val="178723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72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401.38900000000001</c:v>
                </c:pt>
                <c:pt idx="1">
                  <c:v>361.80200000000002</c:v>
                </c:pt>
                <c:pt idx="2">
                  <c:v>299.55099999999999</c:v>
                </c:pt>
                <c:pt idx="3">
                  <c:v>307.72800000000001</c:v>
                </c:pt>
                <c:pt idx="4">
                  <c:v>240.63800000000001</c:v>
                </c:pt>
                <c:pt idx="5">
                  <c:v>216.03199999999998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38144"/>
        <c:axId val="180440064"/>
      </c:lineChart>
      <c:catAx>
        <c:axId val="1804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440064"/>
        <c:crosses val="autoZero"/>
        <c:auto val="1"/>
        <c:lblAlgn val="ctr"/>
        <c:lblOffset val="100"/>
        <c:noMultiLvlLbl val="0"/>
      </c:catAx>
      <c:valAx>
        <c:axId val="180440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43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478720"/>
        <c:axId val="180480640"/>
      </c:barChart>
      <c:catAx>
        <c:axId val="1804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480640"/>
        <c:crosses val="autoZero"/>
        <c:auto val="1"/>
        <c:lblAlgn val="ctr"/>
        <c:lblOffset val="100"/>
        <c:noMultiLvlLbl val="0"/>
      </c:catAx>
      <c:valAx>
        <c:axId val="18048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47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57660.705456702839</c:v>
                </c:pt>
                <c:pt idx="1">
                  <c:v>21305.25388716126</c:v>
                </c:pt>
                <c:pt idx="2">
                  <c:v>1160.5521999891459</c:v>
                </c:pt>
                <c:pt idx="3">
                  <c:v>741.12369375812455</c:v>
                </c:pt>
                <c:pt idx="4">
                  <c:v>2103.4855896952731</c:v>
                </c:pt>
                <c:pt idx="5">
                  <c:v>2983.2751238603955</c:v>
                </c:pt>
                <c:pt idx="6">
                  <c:v>4537.4687099677085</c:v>
                </c:pt>
                <c:pt idx="7">
                  <c:v>52.307096669449905</c:v>
                </c:pt>
                <c:pt idx="8">
                  <c:v>11.5427261323</c:v>
                </c:pt>
                <c:pt idx="9">
                  <c:v>560.17161993802006</c:v>
                </c:pt>
                <c:pt idx="10">
                  <c:v>1503.9923176731811</c:v>
                </c:pt>
                <c:pt idx="11">
                  <c:v>302.16283966287926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8961.6594930781976</c:v>
                </c:pt>
                <c:pt idx="1">
                  <c:v>684.05654808203849</c:v>
                </c:pt>
                <c:pt idx="2">
                  <c:v>15.210917752449999</c:v>
                </c:pt>
                <c:pt idx="3">
                  <c:v>44.59463860628</c:v>
                </c:pt>
                <c:pt idx="4">
                  <c:v>483.931915971482</c:v>
                </c:pt>
                <c:pt idx="5">
                  <c:v>424.42614635081833</c:v>
                </c:pt>
                <c:pt idx="6">
                  <c:v>925.854905172082</c:v>
                </c:pt>
                <c:pt idx="7">
                  <c:v>3.2818997911999999</c:v>
                </c:pt>
                <c:pt idx="8">
                  <c:v>5.0521249997199997E-5</c:v>
                </c:pt>
                <c:pt idx="9">
                  <c:v>259.21169678894489</c:v>
                </c:pt>
                <c:pt idx="10">
                  <c:v>267.92453145048506</c:v>
                </c:pt>
                <c:pt idx="11">
                  <c:v>16.752057905400001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0837504"/>
        <c:axId val="40839040"/>
      </c:barChart>
      <c:catAx>
        <c:axId val="408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083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390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0837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241152"/>
        <c:axId val="180243072"/>
      </c:barChart>
      <c:catAx>
        <c:axId val="18024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243072"/>
        <c:crosses val="autoZero"/>
        <c:auto val="1"/>
        <c:lblAlgn val="ctr"/>
        <c:lblOffset val="100"/>
        <c:noMultiLvlLbl val="0"/>
      </c:catAx>
      <c:valAx>
        <c:axId val="18024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24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1449.498</c:v>
                </c:pt>
                <c:pt idx="1">
                  <c:v>1551.9390000000001</c:v>
                </c:pt>
                <c:pt idx="2">
                  <c:v>1602.952</c:v>
                </c:pt>
                <c:pt idx="3">
                  <c:v>1607.296</c:v>
                </c:pt>
                <c:pt idx="4">
                  <c:v>1589.191</c:v>
                </c:pt>
                <c:pt idx="5">
                  <c:v>1575.873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5627.7039999999997</c:v>
                </c:pt>
                <c:pt idx="1">
                  <c:v>4949.13</c:v>
                </c:pt>
                <c:pt idx="2">
                  <c:v>4144.3440000000001</c:v>
                </c:pt>
                <c:pt idx="3">
                  <c:v>3331.768</c:v>
                </c:pt>
                <c:pt idx="4">
                  <c:v>2767.5410000000002</c:v>
                </c:pt>
                <c:pt idx="5">
                  <c:v>2552.422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872704"/>
        <c:axId val="180874624"/>
      </c:barChart>
      <c:catAx>
        <c:axId val="1808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874624"/>
        <c:crosses val="autoZero"/>
        <c:auto val="1"/>
        <c:lblAlgn val="ctr"/>
        <c:lblOffset val="100"/>
        <c:noMultiLvlLbl val="0"/>
      </c:catAx>
      <c:valAx>
        <c:axId val="180874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87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1449.498</c:v>
                </c:pt>
                <c:pt idx="1">
                  <c:v>1551.9390000000001</c:v>
                </c:pt>
                <c:pt idx="2">
                  <c:v>1602.952</c:v>
                </c:pt>
                <c:pt idx="3">
                  <c:v>1607.296</c:v>
                </c:pt>
                <c:pt idx="4">
                  <c:v>1589.191</c:v>
                </c:pt>
                <c:pt idx="5">
                  <c:v>1575.873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5627.7039999999997</c:v>
                </c:pt>
                <c:pt idx="1">
                  <c:v>4949.13</c:v>
                </c:pt>
                <c:pt idx="2">
                  <c:v>4144.3440000000001</c:v>
                </c:pt>
                <c:pt idx="3">
                  <c:v>3331.768</c:v>
                </c:pt>
                <c:pt idx="4">
                  <c:v>2767.5410000000002</c:v>
                </c:pt>
                <c:pt idx="5">
                  <c:v>2552.422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557312"/>
        <c:axId val="180559232"/>
      </c:barChart>
      <c:catAx>
        <c:axId val="18055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559232"/>
        <c:crosses val="autoZero"/>
        <c:auto val="1"/>
        <c:lblAlgn val="ctr"/>
        <c:lblOffset val="100"/>
        <c:noMultiLvlLbl val="0"/>
      </c:catAx>
      <c:valAx>
        <c:axId val="18055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557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65.933000000000007</c:v>
                </c:pt>
                <c:pt idx="1">
                  <c:v>66.332999999999998</c:v>
                </c:pt>
                <c:pt idx="2">
                  <c:v>60.634</c:v>
                </c:pt>
                <c:pt idx="3">
                  <c:v>56.764000000000003</c:v>
                </c:pt>
                <c:pt idx="4">
                  <c:v>53.558999999999997</c:v>
                </c:pt>
                <c:pt idx="5">
                  <c:v>52.523000000000003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148.75800000000001</c:v>
                </c:pt>
                <c:pt idx="1">
                  <c:v>133.48699999999999</c:v>
                </c:pt>
                <c:pt idx="2">
                  <c:v>110.86499999999999</c:v>
                </c:pt>
                <c:pt idx="3">
                  <c:v>100.113</c:v>
                </c:pt>
                <c:pt idx="4">
                  <c:v>98.081999999999994</c:v>
                </c:pt>
                <c:pt idx="5">
                  <c:v>110.79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136384"/>
        <c:axId val="179146752"/>
      </c:barChart>
      <c:catAx>
        <c:axId val="17913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146752"/>
        <c:crosses val="autoZero"/>
        <c:auto val="1"/>
        <c:lblAlgn val="ctr"/>
        <c:lblOffset val="100"/>
        <c:noMultiLvlLbl val="0"/>
      </c:catAx>
      <c:valAx>
        <c:axId val="179146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136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65.933000000000007</c:v>
                </c:pt>
                <c:pt idx="1">
                  <c:v>66.332999999999998</c:v>
                </c:pt>
                <c:pt idx="2">
                  <c:v>60.634</c:v>
                </c:pt>
                <c:pt idx="3">
                  <c:v>56.764000000000003</c:v>
                </c:pt>
                <c:pt idx="4">
                  <c:v>53.558999999999997</c:v>
                </c:pt>
                <c:pt idx="5">
                  <c:v>52.523000000000003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148.75800000000001</c:v>
                </c:pt>
                <c:pt idx="1">
                  <c:v>133.48699999999999</c:v>
                </c:pt>
                <c:pt idx="2">
                  <c:v>110.86499999999999</c:v>
                </c:pt>
                <c:pt idx="3">
                  <c:v>100.113</c:v>
                </c:pt>
                <c:pt idx="4">
                  <c:v>98.081999999999994</c:v>
                </c:pt>
                <c:pt idx="5">
                  <c:v>110.79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296128"/>
        <c:axId val="179302400"/>
      </c:barChart>
      <c:catAx>
        <c:axId val="17929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302400"/>
        <c:crosses val="autoZero"/>
        <c:auto val="1"/>
        <c:lblAlgn val="ctr"/>
        <c:lblOffset val="100"/>
        <c:noMultiLvlLbl val="0"/>
      </c:catAx>
      <c:valAx>
        <c:axId val="17930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29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1422.7909999999999</c:v>
                </c:pt>
                <c:pt idx="1">
                  <c:v>1504.5350000000001</c:v>
                </c:pt>
                <c:pt idx="2">
                  <c:v>1583.827</c:v>
                </c:pt>
                <c:pt idx="3">
                  <c:v>1625.567</c:v>
                </c:pt>
                <c:pt idx="4">
                  <c:v>1590.9169999999999</c:v>
                </c:pt>
                <c:pt idx="5">
                  <c:v>1592.6969999999999</c:v>
                </c:pt>
                <c:pt idx="7">
                  <c:v>6223.7219999999998</c:v>
                </c:pt>
                <c:pt idx="8">
                  <c:v>5410.38</c:v>
                </c:pt>
                <c:pt idx="9">
                  <c:v>4515.6329999999998</c:v>
                </c:pt>
                <c:pt idx="10">
                  <c:v>3831.1579999999999</c:v>
                </c:pt>
                <c:pt idx="11">
                  <c:v>3104.6590000000001</c:v>
                </c:pt>
                <c:pt idx="12">
                  <c:v>2657.1489999999999</c:v>
                </c:pt>
                <c:pt idx="14">
                  <c:v>7646.5129999999999</c:v>
                </c:pt>
                <c:pt idx="15">
                  <c:v>6914.915</c:v>
                </c:pt>
                <c:pt idx="16">
                  <c:v>6099.46</c:v>
                </c:pt>
                <c:pt idx="17">
                  <c:v>5456.7250000000004</c:v>
                </c:pt>
                <c:pt idx="18">
                  <c:v>4695.576</c:v>
                </c:pt>
                <c:pt idx="19">
                  <c:v>4249.8459999999995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116864"/>
        <c:axId val="18012313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263.73200000000003</c:v>
                </c:pt>
                <c:pt idx="1">
                  <c:v>331.66499999999996</c:v>
                </c:pt>
                <c:pt idx="2">
                  <c:v>303.17</c:v>
                </c:pt>
                <c:pt idx="3">
                  <c:v>283.82</c:v>
                </c:pt>
                <c:pt idx="4">
                  <c:v>267.79499999999996</c:v>
                </c:pt>
                <c:pt idx="5">
                  <c:v>262.61500000000001</c:v>
                </c:pt>
                <c:pt idx="7">
                  <c:v>595.03200000000004</c:v>
                </c:pt>
                <c:pt idx="8">
                  <c:v>667.43499999999995</c:v>
                </c:pt>
                <c:pt idx="9">
                  <c:v>554.32499999999993</c:v>
                </c:pt>
                <c:pt idx="10">
                  <c:v>500.565</c:v>
                </c:pt>
                <c:pt idx="11">
                  <c:v>490.40999999999997</c:v>
                </c:pt>
                <c:pt idx="12">
                  <c:v>553.95000000000005</c:v>
                </c:pt>
                <c:pt idx="14">
                  <c:v>858.76400000000012</c:v>
                </c:pt>
                <c:pt idx="15">
                  <c:v>999.09999999999991</c:v>
                </c:pt>
                <c:pt idx="16">
                  <c:v>857.495</c:v>
                </c:pt>
                <c:pt idx="17">
                  <c:v>784.38499999999999</c:v>
                </c:pt>
                <c:pt idx="18">
                  <c:v>758.20499999999993</c:v>
                </c:pt>
                <c:pt idx="19">
                  <c:v>816.56500000000005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124672"/>
        <c:axId val="18013465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197.18</c:v>
                </c:pt>
                <c:pt idx="1">
                  <c:v>247.315</c:v>
                </c:pt>
                <c:pt idx="2">
                  <c:v>258.96000000000004</c:v>
                </c:pt>
                <c:pt idx="3">
                  <c:v>311.57499999999999</c:v>
                </c:pt>
                <c:pt idx="4">
                  <c:v>265.27</c:v>
                </c:pt>
                <c:pt idx="5">
                  <c:v>302.52</c:v>
                </c:pt>
                <c:pt idx="7">
                  <c:v>1408.376</c:v>
                </c:pt>
                <c:pt idx="8">
                  <c:v>1561.6949999999999</c:v>
                </c:pt>
                <c:pt idx="9">
                  <c:v>1238.7949999999998</c:v>
                </c:pt>
                <c:pt idx="10">
                  <c:v>1227.0650000000001</c:v>
                </c:pt>
                <c:pt idx="11">
                  <c:v>937.92000000000007</c:v>
                </c:pt>
                <c:pt idx="12">
                  <c:v>777.64</c:v>
                </c:pt>
                <c:pt idx="14">
                  <c:v>1605.556</c:v>
                </c:pt>
                <c:pt idx="15">
                  <c:v>1809.0100000000002</c:v>
                </c:pt>
                <c:pt idx="16">
                  <c:v>1497.7549999999999</c:v>
                </c:pt>
                <c:pt idx="17">
                  <c:v>1538.64</c:v>
                </c:pt>
                <c:pt idx="18">
                  <c:v>1203.19</c:v>
                </c:pt>
                <c:pt idx="19">
                  <c:v>1080.1599999999999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24672"/>
        <c:axId val="180134656"/>
      </c:lineChart>
      <c:catAx>
        <c:axId val="18011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012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12313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116864"/>
        <c:crosses val="autoZero"/>
        <c:crossBetween val="between"/>
      </c:valAx>
      <c:catAx>
        <c:axId val="180124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0134656"/>
        <c:crosses val="autoZero"/>
        <c:auto val="0"/>
        <c:lblAlgn val="ctr"/>
        <c:lblOffset val="100"/>
        <c:noMultiLvlLbl val="0"/>
      </c:catAx>
      <c:valAx>
        <c:axId val="180134656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1246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1422.7909999999999</c:v>
                </c:pt>
                <c:pt idx="1">
                  <c:v>1504.5350000000001</c:v>
                </c:pt>
                <c:pt idx="2">
                  <c:v>1583.827</c:v>
                </c:pt>
                <c:pt idx="3">
                  <c:v>1625.567</c:v>
                </c:pt>
                <c:pt idx="4">
                  <c:v>1590.9169999999999</c:v>
                </c:pt>
                <c:pt idx="5">
                  <c:v>1592.6969999999999</c:v>
                </c:pt>
                <c:pt idx="7">
                  <c:v>6223.7219999999998</c:v>
                </c:pt>
                <c:pt idx="8">
                  <c:v>5410.38</c:v>
                </c:pt>
                <c:pt idx="9">
                  <c:v>4515.6329999999998</c:v>
                </c:pt>
                <c:pt idx="10">
                  <c:v>3831.1579999999999</c:v>
                </c:pt>
                <c:pt idx="11">
                  <c:v>3104.6590000000001</c:v>
                </c:pt>
                <c:pt idx="12">
                  <c:v>2657.1489999999999</c:v>
                </c:pt>
                <c:pt idx="14">
                  <c:v>7646.5129999999999</c:v>
                </c:pt>
                <c:pt idx="15">
                  <c:v>6914.915</c:v>
                </c:pt>
                <c:pt idx="16">
                  <c:v>6099.46</c:v>
                </c:pt>
                <c:pt idx="17">
                  <c:v>5456.7250000000004</c:v>
                </c:pt>
                <c:pt idx="18">
                  <c:v>4695.576</c:v>
                </c:pt>
                <c:pt idx="19">
                  <c:v>4249.8459999999995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486720"/>
        <c:axId val="18148864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263.73200000000003</c:v>
                </c:pt>
                <c:pt idx="1">
                  <c:v>331.66499999999996</c:v>
                </c:pt>
                <c:pt idx="2">
                  <c:v>303.17</c:v>
                </c:pt>
                <c:pt idx="3">
                  <c:v>283.82</c:v>
                </c:pt>
                <c:pt idx="4">
                  <c:v>267.79499999999996</c:v>
                </c:pt>
                <c:pt idx="5">
                  <c:v>262.61500000000001</c:v>
                </c:pt>
                <c:pt idx="7">
                  <c:v>595.03200000000004</c:v>
                </c:pt>
                <c:pt idx="8">
                  <c:v>667.43499999999995</c:v>
                </c:pt>
                <c:pt idx="9">
                  <c:v>554.32499999999993</c:v>
                </c:pt>
                <c:pt idx="10">
                  <c:v>500.565</c:v>
                </c:pt>
                <c:pt idx="11">
                  <c:v>490.40999999999997</c:v>
                </c:pt>
                <c:pt idx="12">
                  <c:v>553.95000000000005</c:v>
                </c:pt>
                <c:pt idx="14">
                  <c:v>858.76400000000012</c:v>
                </c:pt>
                <c:pt idx="15">
                  <c:v>999.09999999999991</c:v>
                </c:pt>
                <c:pt idx="16">
                  <c:v>857.495</c:v>
                </c:pt>
                <c:pt idx="17">
                  <c:v>784.38499999999999</c:v>
                </c:pt>
                <c:pt idx="18">
                  <c:v>758.20499999999993</c:v>
                </c:pt>
                <c:pt idx="19">
                  <c:v>816.56500000000005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494528"/>
        <c:axId val="181496064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197.18</c:v>
                </c:pt>
                <c:pt idx="1">
                  <c:v>247.315</c:v>
                </c:pt>
                <c:pt idx="2">
                  <c:v>258.96000000000004</c:v>
                </c:pt>
                <c:pt idx="3">
                  <c:v>311.57499999999999</c:v>
                </c:pt>
                <c:pt idx="4">
                  <c:v>265.27</c:v>
                </c:pt>
                <c:pt idx="5">
                  <c:v>302.52</c:v>
                </c:pt>
                <c:pt idx="7">
                  <c:v>1408.376</c:v>
                </c:pt>
                <c:pt idx="8">
                  <c:v>1561.6949999999999</c:v>
                </c:pt>
                <c:pt idx="9">
                  <c:v>1238.7949999999998</c:v>
                </c:pt>
                <c:pt idx="10">
                  <c:v>1227.0650000000001</c:v>
                </c:pt>
                <c:pt idx="11">
                  <c:v>937.92000000000007</c:v>
                </c:pt>
                <c:pt idx="12">
                  <c:v>777.64</c:v>
                </c:pt>
                <c:pt idx="14">
                  <c:v>1605.556</c:v>
                </c:pt>
                <c:pt idx="15">
                  <c:v>1809.0100000000002</c:v>
                </c:pt>
                <c:pt idx="16">
                  <c:v>1497.7549999999999</c:v>
                </c:pt>
                <c:pt idx="17">
                  <c:v>1538.64</c:v>
                </c:pt>
                <c:pt idx="18">
                  <c:v>1203.19</c:v>
                </c:pt>
                <c:pt idx="19">
                  <c:v>1080.1599999999999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94528"/>
        <c:axId val="181496064"/>
      </c:lineChart>
      <c:catAx>
        <c:axId val="18148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48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4886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486720"/>
        <c:crosses val="autoZero"/>
        <c:crossBetween val="between"/>
      </c:valAx>
      <c:catAx>
        <c:axId val="18149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1496064"/>
        <c:crosses val="autoZero"/>
        <c:auto val="0"/>
        <c:lblAlgn val="ctr"/>
        <c:lblOffset val="100"/>
        <c:noMultiLvlLbl val="0"/>
      </c:catAx>
      <c:valAx>
        <c:axId val="181496064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4945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  <c:pt idx="6">
                  <c:v>62.692999999999998</c:v>
                </c:pt>
                <c:pt idx="7">
                  <c:v>52.445999999999998</c:v>
                </c:pt>
                <c:pt idx="8">
                  <c:v>43.613</c:v>
                </c:pt>
                <c:pt idx="9">
                  <c:v>43.976999999999997</c:v>
                </c:pt>
                <c:pt idx="10">
                  <c:v>60.320999999999998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  <c:pt idx="6">
                  <c:v>129.36000000000001</c:v>
                </c:pt>
                <c:pt idx="7">
                  <c:v>107.85599999999999</c:v>
                </c:pt>
                <c:pt idx="8">
                  <c:v>108.97</c:v>
                </c:pt>
                <c:pt idx="9">
                  <c:v>136.33500000000001</c:v>
                </c:pt>
                <c:pt idx="10">
                  <c:v>106.096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401.38900000000001</c:v>
                </c:pt>
                <c:pt idx="1">
                  <c:v>361.80200000000002</c:v>
                </c:pt>
                <c:pt idx="2">
                  <c:v>299.55099999999999</c:v>
                </c:pt>
                <c:pt idx="3">
                  <c:v>307.72800000000001</c:v>
                </c:pt>
                <c:pt idx="4">
                  <c:v>240.63800000000001</c:v>
                </c:pt>
                <c:pt idx="5">
                  <c:v>216.03199999999998</c:v>
                </c:pt>
                <c:pt idx="6">
                  <c:v>192.053</c:v>
                </c:pt>
                <c:pt idx="7">
                  <c:v>160.30199999999999</c:v>
                </c:pt>
                <c:pt idx="8">
                  <c:v>152.583</c:v>
                </c:pt>
                <c:pt idx="9">
                  <c:v>180.31200000000001</c:v>
                </c:pt>
                <c:pt idx="10">
                  <c:v>166.417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65152"/>
        <c:axId val="181267072"/>
      </c:lineChart>
      <c:catAx>
        <c:axId val="18126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267072"/>
        <c:crosses val="autoZero"/>
        <c:auto val="1"/>
        <c:lblAlgn val="ctr"/>
        <c:lblOffset val="100"/>
        <c:noMultiLvlLbl val="0"/>
      </c:catAx>
      <c:valAx>
        <c:axId val="18126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26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  <c:pt idx="6">
                  <c:v>62.692999999999998</c:v>
                </c:pt>
                <c:pt idx="7">
                  <c:v>52.445999999999998</c:v>
                </c:pt>
                <c:pt idx="8">
                  <c:v>43.613</c:v>
                </c:pt>
                <c:pt idx="9">
                  <c:v>43.976999999999997</c:v>
                </c:pt>
                <c:pt idx="10">
                  <c:v>60.320999999999998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  <c:pt idx="6">
                  <c:v>129.36000000000001</c:v>
                </c:pt>
                <c:pt idx="7">
                  <c:v>107.85599999999999</c:v>
                </c:pt>
                <c:pt idx="8">
                  <c:v>108.97</c:v>
                </c:pt>
                <c:pt idx="9">
                  <c:v>136.33500000000001</c:v>
                </c:pt>
                <c:pt idx="10">
                  <c:v>106.096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401.38900000000001</c:v>
                </c:pt>
                <c:pt idx="1">
                  <c:v>361.80200000000002</c:v>
                </c:pt>
                <c:pt idx="2">
                  <c:v>299.55099999999999</c:v>
                </c:pt>
                <c:pt idx="3">
                  <c:v>307.72800000000001</c:v>
                </c:pt>
                <c:pt idx="4">
                  <c:v>240.63800000000001</c:v>
                </c:pt>
                <c:pt idx="5">
                  <c:v>216.03199999999998</c:v>
                </c:pt>
                <c:pt idx="6">
                  <c:v>192.053</c:v>
                </c:pt>
                <c:pt idx="7">
                  <c:v>160.30199999999999</c:v>
                </c:pt>
                <c:pt idx="8">
                  <c:v>152.583</c:v>
                </c:pt>
                <c:pt idx="9">
                  <c:v>180.31200000000001</c:v>
                </c:pt>
                <c:pt idx="10">
                  <c:v>166.417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31072"/>
        <c:axId val="181332992"/>
      </c:lineChart>
      <c:catAx>
        <c:axId val="18133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332992"/>
        <c:crosses val="autoZero"/>
        <c:auto val="1"/>
        <c:lblAlgn val="ctr"/>
        <c:lblOffset val="100"/>
        <c:noMultiLvlLbl val="0"/>
      </c:catAx>
      <c:valAx>
        <c:axId val="181332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331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  <c:pt idx="6">
                  <c:v>62.692999999999998</c:v>
                </c:pt>
                <c:pt idx="7">
                  <c:v>52.445999999999998</c:v>
                </c:pt>
                <c:pt idx="8">
                  <c:v>43.613</c:v>
                </c:pt>
                <c:pt idx="9">
                  <c:v>43.976999999999997</c:v>
                </c:pt>
                <c:pt idx="10">
                  <c:v>60.320999999999998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  <c:pt idx="6">
                    <c:v>27.489000000000001</c:v>
                  </c:pt>
                  <c:pt idx="7">
                    <c:v>12.371083200000001</c:v>
                  </c:pt>
                  <c:pt idx="8">
                    <c:v>8.6522179999999995</c:v>
                  </c:pt>
                  <c:pt idx="9">
                    <c:v>15.105918000000001</c:v>
                  </c:pt>
                  <c:pt idx="10">
                    <c:v>7.076603200000001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  <c:pt idx="6">
                    <c:v>27.489000000000001</c:v>
                  </c:pt>
                  <c:pt idx="7">
                    <c:v>12.371083200000001</c:v>
                  </c:pt>
                  <c:pt idx="8">
                    <c:v>8.6522179999999995</c:v>
                  </c:pt>
                  <c:pt idx="9">
                    <c:v>15.105918000000001</c:v>
                  </c:pt>
                  <c:pt idx="10">
                    <c:v>7.076603200000001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  <c:pt idx="6">
                  <c:v>129.36000000000001</c:v>
                </c:pt>
                <c:pt idx="7">
                  <c:v>107.85599999999999</c:v>
                </c:pt>
                <c:pt idx="8">
                  <c:v>108.97</c:v>
                </c:pt>
                <c:pt idx="9">
                  <c:v>136.33500000000001</c:v>
                </c:pt>
                <c:pt idx="10">
                  <c:v>106.096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892992"/>
        <c:axId val="179894912"/>
      </c:barChart>
      <c:catAx>
        <c:axId val="17989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894912"/>
        <c:crosses val="autoZero"/>
        <c:auto val="1"/>
        <c:lblAlgn val="ctr"/>
        <c:lblOffset val="100"/>
        <c:noMultiLvlLbl val="0"/>
      </c:catAx>
      <c:valAx>
        <c:axId val="17989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89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57660.705456702839</c:v>
                </c:pt>
                <c:pt idx="1">
                  <c:v>21305.25388716126</c:v>
                </c:pt>
                <c:pt idx="2">
                  <c:v>1160.5521999891459</c:v>
                </c:pt>
                <c:pt idx="3">
                  <c:v>741.12369375812455</c:v>
                </c:pt>
                <c:pt idx="4">
                  <c:v>2103.4855896952731</c:v>
                </c:pt>
                <c:pt idx="5">
                  <c:v>2983.2751238603955</c:v>
                </c:pt>
                <c:pt idx="6">
                  <c:v>4537.4687099677085</c:v>
                </c:pt>
                <c:pt idx="7">
                  <c:v>52.307096669449905</c:v>
                </c:pt>
                <c:pt idx="8">
                  <c:v>11.5427261323</c:v>
                </c:pt>
                <c:pt idx="9">
                  <c:v>560.17161993802006</c:v>
                </c:pt>
                <c:pt idx="10">
                  <c:v>1503.9923176731811</c:v>
                </c:pt>
                <c:pt idx="11">
                  <c:v>302.16283966287926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8961.6594930781976</c:v>
                </c:pt>
                <c:pt idx="1">
                  <c:v>684.05654808203849</c:v>
                </c:pt>
                <c:pt idx="2">
                  <c:v>15.210917752449999</c:v>
                </c:pt>
                <c:pt idx="3">
                  <c:v>44.59463860628</c:v>
                </c:pt>
                <c:pt idx="4">
                  <c:v>483.931915971482</c:v>
                </c:pt>
                <c:pt idx="5">
                  <c:v>424.42614635081833</c:v>
                </c:pt>
                <c:pt idx="6">
                  <c:v>925.854905172082</c:v>
                </c:pt>
                <c:pt idx="7">
                  <c:v>3.2818997911999999</c:v>
                </c:pt>
                <c:pt idx="8">
                  <c:v>5.0521249997199997E-5</c:v>
                </c:pt>
                <c:pt idx="9">
                  <c:v>259.21169678894489</c:v>
                </c:pt>
                <c:pt idx="10">
                  <c:v>267.92453145048506</c:v>
                </c:pt>
                <c:pt idx="11">
                  <c:v>16.752057905400001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4146816"/>
        <c:axId val="124148352"/>
      </c:barChart>
      <c:catAx>
        <c:axId val="1241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414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483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4146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49.295000000000002</c:v>
                </c:pt>
                <c:pt idx="1">
                  <c:v>49.463000000000001</c:v>
                </c:pt>
                <c:pt idx="2">
                  <c:v>51.792000000000002</c:v>
                </c:pt>
                <c:pt idx="3">
                  <c:v>62.314999999999998</c:v>
                </c:pt>
                <c:pt idx="4">
                  <c:v>53.054000000000002</c:v>
                </c:pt>
                <c:pt idx="5">
                  <c:v>60.503999999999998</c:v>
                </c:pt>
                <c:pt idx="6">
                  <c:v>62.692999999999998</c:v>
                </c:pt>
                <c:pt idx="7">
                  <c:v>52.445999999999998</c:v>
                </c:pt>
                <c:pt idx="8">
                  <c:v>43.613</c:v>
                </c:pt>
                <c:pt idx="9">
                  <c:v>43.976999999999997</c:v>
                </c:pt>
                <c:pt idx="10">
                  <c:v>60.320999999999998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  <c:pt idx="6">
                    <c:v>27.489000000000001</c:v>
                  </c:pt>
                  <c:pt idx="7">
                    <c:v>12.371083200000001</c:v>
                  </c:pt>
                  <c:pt idx="8">
                    <c:v>8.6522179999999995</c:v>
                  </c:pt>
                  <c:pt idx="9">
                    <c:v>15.105918000000001</c:v>
                  </c:pt>
                  <c:pt idx="10">
                    <c:v>7.076603200000001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54.011219599999997</c:v>
                  </c:pt>
                  <c:pt idx="1">
                    <c:v>43.04031419999999</c:v>
                  </c:pt>
                  <c:pt idx="2">
                    <c:v>40.013078499999992</c:v>
                  </c:pt>
                  <c:pt idx="3">
                    <c:v>30.627542400000003</c:v>
                  </c:pt>
                  <c:pt idx="4">
                    <c:v>25.0237056</c:v>
                  </c:pt>
                  <c:pt idx="5">
                    <c:v>19.425447199999997</c:v>
                  </c:pt>
                  <c:pt idx="6">
                    <c:v>27.489000000000001</c:v>
                  </c:pt>
                  <c:pt idx="7">
                    <c:v>12.371083200000001</c:v>
                  </c:pt>
                  <c:pt idx="8">
                    <c:v>8.6522179999999995</c:v>
                  </c:pt>
                  <c:pt idx="9">
                    <c:v>15.105918000000001</c:v>
                  </c:pt>
                  <c:pt idx="10">
                    <c:v>7.076603200000001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352.09399999999999</c:v>
                </c:pt>
                <c:pt idx="1">
                  <c:v>312.339</c:v>
                </c:pt>
                <c:pt idx="2">
                  <c:v>247.75899999999999</c:v>
                </c:pt>
                <c:pt idx="3">
                  <c:v>245.41300000000001</c:v>
                </c:pt>
                <c:pt idx="4">
                  <c:v>187.584</c:v>
                </c:pt>
                <c:pt idx="5">
                  <c:v>155.52799999999999</c:v>
                </c:pt>
                <c:pt idx="6">
                  <c:v>129.36000000000001</c:v>
                </c:pt>
                <c:pt idx="7">
                  <c:v>107.85599999999999</c:v>
                </c:pt>
                <c:pt idx="8">
                  <c:v>108.97</c:v>
                </c:pt>
                <c:pt idx="9">
                  <c:v>136.33500000000001</c:v>
                </c:pt>
                <c:pt idx="10">
                  <c:v>106.096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954432"/>
        <c:axId val="179956352"/>
      </c:barChart>
      <c:catAx>
        <c:axId val="17995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956352"/>
        <c:crosses val="autoZero"/>
        <c:auto val="1"/>
        <c:lblAlgn val="ctr"/>
        <c:lblOffset val="100"/>
        <c:noMultiLvlLbl val="0"/>
      </c:catAx>
      <c:valAx>
        <c:axId val="17995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954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1449.498</c:v>
                </c:pt>
                <c:pt idx="1">
                  <c:v>1551.9390000000001</c:v>
                </c:pt>
                <c:pt idx="2">
                  <c:v>1602.952</c:v>
                </c:pt>
                <c:pt idx="3">
                  <c:v>1607.296</c:v>
                </c:pt>
                <c:pt idx="4">
                  <c:v>1589.191</c:v>
                </c:pt>
                <c:pt idx="5">
                  <c:v>1575.873</c:v>
                </c:pt>
                <c:pt idx="6">
                  <c:v>1518.8810000000001</c:v>
                </c:pt>
                <c:pt idx="7">
                  <c:v>1485.8040000000001</c:v>
                </c:pt>
                <c:pt idx="8">
                  <c:v>1508.4559999999999</c:v>
                </c:pt>
                <c:pt idx="9">
                  <c:v>1554.26</c:v>
                </c:pt>
                <c:pt idx="10">
                  <c:v>1587.0730000000001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  <c:pt idx="6">
                    <c:v>240.23308259999999</c:v>
                  </c:pt>
                  <c:pt idx="7">
                    <c:v>219.33578939999998</c:v>
                  </c:pt>
                  <c:pt idx="8">
                    <c:v>221.26874790000002</c:v>
                  </c:pt>
                  <c:pt idx="9">
                    <c:v>226.62732959999997</c:v>
                  </c:pt>
                  <c:pt idx="10">
                    <c:v>239.82312969999998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  <c:pt idx="6">
                    <c:v>240.23308259999999</c:v>
                  </c:pt>
                  <c:pt idx="7">
                    <c:v>219.33578939999998</c:v>
                  </c:pt>
                  <c:pt idx="8">
                    <c:v>221.26874790000002</c:v>
                  </c:pt>
                  <c:pt idx="9">
                    <c:v>226.62732959999997</c:v>
                  </c:pt>
                  <c:pt idx="10">
                    <c:v>239.82312969999998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5627.7039999999997</c:v>
                </c:pt>
                <c:pt idx="1">
                  <c:v>4949.13</c:v>
                </c:pt>
                <c:pt idx="2">
                  <c:v>4144.3440000000001</c:v>
                </c:pt>
                <c:pt idx="3">
                  <c:v>3331.768</c:v>
                </c:pt>
                <c:pt idx="4">
                  <c:v>2767.5410000000002</c:v>
                </c:pt>
                <c:pt idx="5">
                  <c:v>2552.422</c:v>
                </c:pt>
                <c:pt idx="6">
                  <c:v>2436.4409999999998</c:v>
                </c:pt>
                <c:pt idx="7">
                  <c:v>2547.4540000000002</c:v>
                </c:pt>
                <c:pt idx="8">
                  <c:v>2769.3209999999999</c:v>
                </c:pt>
                <c:pt idx="9">
                  <c:v>2997.7159999999999</c:v>
                </c:pt>
                <c:pt idx="10">
                  <c:v>3326.2570000000001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360512"/>
        <c:axId val="181374976"/>
      </c:barChart>
      <c:catAx>
        <c:axId val="18136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374976"/>
        <c:crosses val="autoZero"/>
        <c:auto val="1"/>
        <c:lblAlgn val="ctr"/>
        <c:lblOffset val="100"/>
        <c:noMultiLvlLbl val="0"/>
      </c:catAx>
      <c:valAx>
        <c:axId val="181374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360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1449.498</c:v>
                </c:pt>
                <c:pt idx="1">
                  <c:v>1551.9390000000001</c:v>
                </c:pt>
                <c:pt idx="2">
                  <c:v>1602.952</c:v>
                </c:pt>
                <c:pt idx="3">
                  <c:v>1607.296</c:v>
                </c:pt>
                <c:pt idx="4">
                  <c:v>1589.191</c:v>
                </c:pt>
                <c:pt idx="5">
                  <c:v>1575.873</c:v>
                </c:pt>
                <c:pt idx="6">
                  <c:v>1518.8810000000001</c:v>
                </c:pt>
                <c:pt idx="7">
                  <c:v>1485.8040000000001</c:v>
                </c:pt>
                <c:pt idx="8">
                  <c:v>1508.4559999999999</c:v>
                </c:pt>
                <c:pt idx="9">
                  <c:v>1554.26</c:v>
                </c:pt>
                <c:pt idx="10">
                  <c:v>1587.0730000000001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  <c:pt idx="6">
                    <c:v>240.23308259999999</c:v>
                  </c:pt>
                  <c:pt idx="7">
                    <c:v>219.33578939999998</c:v>
                  </c:pt>
                  <c:pt idx="8">
                    <c:v>221.26874790000002</c:v>
                  </c:pt>
                  <c:pt idx="9">
                    <c:v>226.62732959999997</c:v>
                  </c:pt>
                  <c:pt idx="10">
                    <c:v>239.82312969999998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489.04747759999998</c:v>
                  </c:pt>
                  <c:pt idx="1">
                    <c:v>446.90643899999998</c:v>
                  </c:pt>
                  <c:pt idx="2">
                    <c:v>388.32503279999997</c:v>
                  </c:pt>
                  <c:pt idx="3">
                    <c:v>336.17539120000004</c:v>
                  </c:pt>
                  <c:pt idx="4">
                    <c:v>291.42206730000004</c:v>
                  </c:pt>
                  <c:pt idx="5">
                    <c:v>265.451888</c:v>
                  </c:pt>
                  <c:pt idx="6">
                    <c:v>240.23308259999999</c:v>
                  </c:pt>
                  <c:pt idx="7">
                    <c:v>219.33578939999998</c:v>
                  </c:pt>
                  <c:pt idx="8">
                    <c:v>221.26874790000002</c:v>
                  </c:pt>
                  <c:pt idx="9">
                    <c:v>226.62732959999997</c:v>
                  </c:pt>
                  <c:pt idx="10">
                    <c:v>239.82312969999998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5627.7039999999997</c:v>
                </c:pt>
                <c:pt idx="1">
                  <c:v>4949.13</c:v>
                </c:pt>
                <c:pt idx="2">
                  <c:v>4144.3440000000001</c:v>
                </c:pt>
                <c:pt idx="3">
                  <c:v>3331.768</c:v>
                </c:pt>
                <c:pt idx="4">
                  <c:v>2767.5410000000002</c:v>
                </c:pt>
                <c:pt idx="5">
                  <c:v>2552.422</c:v>
                </c:pt>
                <c:pt idx="6">
                  <c:v>2436.4409999999998</c:v>
                </c:pt>
                <c:pt idx="7">
                  <c:v>2547.4540000000002</c:v>
                </c:pt>
                <c:pt idx="8">
                  <c:v>2769.3209999999999</c:v>
                </c:pt>
                <c:pt idx="9">
                  <c:v>2997.7159999999999</c:v>
                </c:pt>
                <c:pt idx="10">
                  <c:v>3326.2570000000001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438336"/>
        <c:axId val="181444608"/>
      </c:barChart>
      <c:catAx>
        <c:axId val="1814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44608"/>
        <c:crosses val="autoZero"/>
        <c:auto val="1"/>
        <c:lblAlgn val="ctr"/>
        <c:lblOffset val="100"/>
        <c:noMultiLvlLbl val="0"/>
      </c:catAx>
      <c:valAx>
        <c:axId val="181444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38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65.933000000000007</c:v>
                </c:pt>
                <c:pt idx="1">
                  <c:v>66.332999999999998</c:v>
                </c:pt>
                <c:pt idx="2">
                  <c:v>60.634</c:v>
                </c:pt>
                <c:pt idx="3">
                  <c:v>56.764000000000003</c:v>
                </c:pt>
                <c:pt idx="4">
                  <c:v>53.558999999999997</c:v>
                </c:pt>
                <c:pt idx="5">
                  <c:v>52.523000000000003</c:v>
                </c:pt>
                <c:pt idx="6">
                  <c:v>51.302</c:v>
                </c:pt>
                <c:pt idx="7">
                  <c:v>50.706000000000003</c:v>
                </c:pt>
                <c:pt idx="8">
                  <c:v>52.594999999999999</c:v>
                </c:pt>
                <c:pt idx="9">
                  <c:v>56.283999999999999</c:v>
                </c:pt>
                <c:pt idx="10">
                  <c:v>58.106999999999999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  <c:pt idx="6">
                    <c:v>9.2527200000000001</c:v>
                  </c:pt>
                  <c:pt idx="7">
                    <c:v>9.4000816</c:v>
                  </c:pt>
                  <c:pt idx="8">
                    <c:v>9.684835200000002</c:v>
                  </c:pt>
                  <c:pt idx="9">
                    <c:v>10.082620800000001</c:v>
                  </c:pt>
                  <c:pt idx="10">
                    <c:v>10.192131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  <c:pt idx="6">
                    <c:v>9.2527200000000001</c:v>
                  </c:pt>
                  <c:pt idx="7">
                    <c:v>9.4000816</c:v>
                  </c:pt>
                  <c:pt idx="8">
                    <c:v>9.684835200000002</c:v>
                  </c:pt>
                  <c:pt idx="9">
                    <c:v>10.082620800000001</c:v>
                  </c:pt>
                  <c:pt idx="10">
                    <c:v>10.192131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148.75800000000001</c:v>
                </c:pt>
                <c:pt idx="1">
                  <c:v>133.48699999999999</c:v>
                </c:pt>
                <c:pt idx="2">
                  <c:v>110.86499999999999</c:v>
                </c:pt>
                <c:pt idx="3">
                  <c:v>100.113</c:v>
                </c:pt>
                <c:pt idx="4">
                  <c:v>98.081999999999994</c:v>
                </c:pt>
                <c:pt idx="5">
                  <c:v>110.79</c:v>
                </c:pt>
                <c:pt idx="6">
                  <c:v>127.8</c:v>
                </c:pt>
                <c:pt idx="7">
                  <c:v>145.964</c:v>
                </c:pt>
                <c:pt idx="8">
                  <c:v>163.87200000000001</c:v>
                </c:pt>
                <c:pt idx="9">
                  <c:v>177.82400000000001</c:v>
                </c:pt>
                <c:pt idx="10">
                  <c:v>183.642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929856"/>
        <c:axId val="181932032"/>
      </c:barChart>
      <c:catAx>
        <c:axId val="18192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32032"/>
        <c:crosses val="autoZero"/>
        <c:auto val="1"/>
        <c:lblAlgn val="ctr"/>
        <c:lblOffset val="100"/>
        <c:noMultiLvlLbl val="0"/>
      </c:catAx>
      <c:valAx>
        <c:axId val="181932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29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65.933000000000007</c:v>
                </c:pt>
                <c:pt idx="1">
                  <c:v>66.332999999999998</c:v>
                </c:pt>
                <c:pt idx="2">
                  <c:v>60.634</c:v>
                </c:pt>
                <c:pt idx="3">
                  <c:v>56.764000000000003</c:v>
                </c:pt>
                <c:pt idx="4">
                  <c:v>53.558999999999997</c:v>
                </c:pt>
                <c:pt idx="5">
                  <c:v>52.523000000000003</c:v>
                </c:pt>
                <c:pt idx="6">
                  <c:v>51.302</c:v>
                </c:pt>
                <c:pt idx="7">
                  <c:v>50.706000000000003</c:v>
                </c:pt>
                <c:pt idx="8">
                  <c:v>52.594999999999999</c:v>
                </c:pt>
                <c:pt idx="9">
                  <c:v>56.283999999999999</c:v>
                </c:pt>
                <c:pt idx="10">
                  <c:v>58.106999999999999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  <c:pt idx="6">
                    <c:v>9.2527200000000001</c:v>
                  </c:pt>
                  <c:pt idx="7">
                    <c:v>9.4000816</c:v>
                  </c:pt>
                  <c:pt idx="8">
                    <c:v>9.684835200000002</c:v>
                  </c:pt>
                  <c:pt idx="9">
                    <c:v>10.082620800000001</c:v>
                  </c:pt>
                  <c:pt idx="10">
                    <c:v>10.192131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10.829582400000001</c:v>
                  </c:pt>
                  <c:pt idx="1">
                    <c:v>10.3051964</c:v>
                  </c:pt>
                  <c:pt idx="2">
                    <c:v>9.3570059999999984</c:v>
                  </c:pt>
                  <c:pt idx="3">
                    <c:v>8.2693338000000001</c:v>
                  </c:pt>
                  <c:pt idx="4">
                    <c:v>8.1506141999999997</c:v>
                  </c:pt>
                  <c:pt idx="5">
                    <c:v>8.8853580000000001</c:v>
                  </c:pt>
                  <c:pt idx="6">
                    <c:v>9.2527200000000001</c:v>
                  </c:pt>
                  <c:pt idx="7">
                    <c:v>9.4000816</c:v>
                  </c:pt>
                  <c:pt idx="8">
                    <c:v>9.684835200000002</c:v>
                  </c:pt>
                  <c:pt idx="9">
                    <c:v>10.082620800000001</c:v>
                  </c:pt>
                  <c:pt idx="10">
                    <c:v>10.192131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148.75800000000001</c:v>
                </c:pt>
                <c:pt idx="1">
                  <c:v>133.48699999999999</c:v>
                </c:pt>
                <c:pt idx="2">
                  <c:v>110.86499999999999</c:v>
                </c:pt>
                <c:pt idx="3">
                  <c:v>100.113</c:v>
                </c:pt>
                <c:pt idx="4">
                  <c:v>98.081999999999994</c:v>
                </c:pt>
                <c:pt idx="5">
                  <c:v>110.79</c:v>
                </c:pt>
                <c:pt idx="6">
                  <c:v>127.8</c:v>
                </c:pt>
                <c:pt idx="7">
                  <c:v>145.964</c:v>
                </c:pt>
                <c:pt idx="8">
                  <c:v>163.87200000000001</c:v>
                </c:pt>
                <c:pt idx="9">
                  <c:v>177.82400000000001</c:v>
                </c:pt>
                <c:pt idx="10">
                  <c:v>183.642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970816"/>
        <c:axId val="181977088"/>
      </c:barChart>
      <c:catAx>
        <c:axId val="18197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77088"/>
        <c:crosses val="autoZero"/>
        <c:auto val="1"/>
        <c:lblAlgn val="ctr"/>
        <c:lblOffset val="100"/>
        <c:noMultiLvlLbl val="0"/>
      </c:catAx>
      <c:valAx>
        <c:axId val="181977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7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1422.7909999999999</c:v>
                </c:pt>
                <c:pt idx="1">
                  <c:v>1504.5350000000001</c:v>
                </c:pt>
                <c:pt idx="2">
                  <c:v>1583.827</c:v>
                </c:pt>
                <c:pt idx="3">
                  <c:v>1625.567</c:v>
                </c:pt>
                <c:pt idx="4">
                  <c:v>1590.9169999999999</c:v>
                </c:pt>
                <c:pt idx="5">
                  <c:v>1592.6969999999999</c:v>
                </c:pt>
                <c:pt idx="6">
                  <c:v>1550.87</c:v>
                </c:pt>
                <c:pt idx="7">
                  <c:v>1492.0640000000001</c:v>
                </c:pt>
                <c:pt idx="8">
                  <c:v>1478.971</c:v>
                </c:pt>
                <c:pt idx="9">
                  <c:v>1521.481</c:v>
                </c:pt>
                <c:pt idx="10">
                  <c:v>1581.568</c:v>
                </c:pt>
                <c:pt idx="12">
                  <c:v>6223.7219999999998</c:v>
                </c:pt>
                <c:pt idx="13">
                  <c:v>5410.38</c:v>
                </c:pt>
                <c:pt idx="14">
                  <c:v>4515.6329999999998</c:v>
                </c:pt>
                <c:pt idx="15">
                  <c:v>3831.1579999999999</c:v>
                </c:pt>
                <c:pt idx="16">
                  <c:v>3104.6590000000001</c:v>
                </c:pt>
                <c:pt idx="17">
                  <c:v>2657.1489999999999</c:v>
                </c:pt>
                <c:pt idx="18">
                  <c:v>2433.462</c:v>
                </c:pt>
                <c:pt idx="19">
                  <c:v>2425.663</c:v>
                </c:pt>
                <c:pt idx="20">
                  <c:v>2616.2020000000002</c:v>
                </c:pt>
                <c:pt idx="21">
                  <c:v>2890.7159999999999</c:v>
                </c:pt>
                <c:pt idx="22">
                  <c:v>3098.1619999999998</c:v>
                </c:pt>
                <c:pt idx="24">
                  <c:v>7646.5129999999999</c:v>
                </c:pt>
                <c:pt idx="25">
                  <c:v>6914.915</c:v>
                </c:pt>
                <c:pt idx="26">
                  <c:v>6099.46</c:v>
                </c:pt>
                <c:pt idx="27">
                  <c:v>5456.7250000000004</c:v>
                </c:pt>
                <c:pt idx="28">
                  <c:v>4695.576</c:v>
                </c:pt>
                <c:pt idx="29">
                  <c:v>4249.8459999999995</c:v>
                </c:pt>
                <c:pt idx="30">
                  <c:v>3984.3319999999999</c:v>
                </c:pt>
                <c:pt idx="31">
                  <c:v>3917.7269999999999</c:v>
                </c:pt>
                <c:pt idx="32">
                  <c:v>4095.1730000000002</c:v>
                </c:pt>
                <c:pt idx="33">
                  <c:v>4412.1970000000001</c:v>
                </c:pt>
                <c:pt idx="34">
                  <c:v>4679.7299999999996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48416"/>
        <c:axId val="16236288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263.73200000000003</c:v>
                </c:pt>
                <c:pt idx="1">
                  <c:v>331.66499999999996</c:v>
                </c:pt>
                <c:pt idx="2">
                  <c:v>303.17</c:v>
                </c:pt>
                <c:pt idx="3">
                  <c:v>283.82</c:v>
                </c:pt>
                <c:pt idx="4">
                  <c:v>267.79499999999996</c:v>
                </c:pt>
                <c:pt idx="5">
                  <c:v>262.61500000000001</c:v>
                </c:pt>
                <c:pt idx="6">
                  <c:v>256.51</c:v>
                </c:pt>
                <c:pt idx="7">
                  <c:v>253.53000000000003</c:v>
                </c:pt>
                <c:pt idx="8">
                  <c:v>262.97500000000002</c:v>
                </c:pt>
                <c:pt idx="9">
                  <c:v>281.42</c:v>
                </c:pt>
                <c:pt idx="10">
                  <c:v>290.53499999999997</c:v>
                </c:pt>
                <c:pt idx="12">
                  <c:v>595.03200000000004</c:v>
                </c:pt>
                <c:pt idx="13">
                  <c:v>667.43499999999995</c:v>
                </c:pt>
                <c:pt idx="14">
                  <c:v>554.32499999999993</c:v>
                </c:pt>
                <c:pt idx="15">
                  <c:v>500.565</c:v>
                </c:pt>
                <c:pt idx="16">
                  <c:v>490.40999999999997</c:v>
                </c:pt>
                <c:pt idx="17">
                  <c:v>553.95000000000005</c:v>
                </c:pt>
                <c:pt idx="18">
                  <c:v>639</c:v>
                </c:pt>
                <c:pt idx="19">
                  <c:v>729.81999999999994</c:v>
                </c:pt>
                <c:pt idx="20">
                  <c:v>819.36000000000013</c:v>
                </c:pt>
                <c:pt idx="21">
                  <c:v>889.12000000000012</c:v>
                </c:pt>
                <c:pt idx="22">
                  <c:v>918.21</c:v>
                </c:pt>
                <c:pt idx="24">
                  <c:v>858.76400000000012</c:v>
                </c:pt>
                <c:pt idx="25">
                  <c:v>999.09999999999991</c:v>
                </c:pt>
                <c:pt idx="26">
                  <c:v>857.495</c:v>
                </c:pt>
                <c:pt idx="27">
                  <c:v>784.38499999999999</c:v>
                </c:pt>
                <c:pt idx="28">
                  <c:v>758.20499999999993</c:v>
                </c:pt>
                <c:pt idx="29">
                  <c:v>816.56500000000005</c:v>
                </c:pt>
                <c:pt idx="30">
                  <c:v>895.51</c:v>
                </c:pt>
                <c:pt idx="31">
                  <c:v>983.35000000000014</c:v>
                </c:pt>
                <c:pt idx="32">
                  <c:v>1082.335</c:v>
                </c:pt>
                <c:pt idx="33">
                  <c:v>1170.54</c:v>
                </c:pt>
                <c:pt idx="34">
                  <c:v>1208.7449999999999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364416"/>
        <c:axId val="162370304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197.18</c:v>
                </c:pt>
                <c:pt idx="1">
                  <c:v>247.315</c:v>
                </c:pt>
                <c:pt idx="2">
                  <c:v>258.96000000000004</c:v>
                </c:pt>
                <c:pt idx="3">
                  <c:v>311.57499999999999</c:v>
                </c:pt>
                <c:pt idx="4">
                  <c:v>265.27</c:v>
                </c:pt>
                <c:pt idx="5">
                  <c:v>302.52</c:v>
                </c:pt>
                <c:pt idx="6">
                  <c:v>313.46499999999997</c:v>
                </c:pt>
                <c:pt idx="7">
                  <c:v>262.23</c:v>
                </c:pt>
                <c:pt idx="8">
                  <c:v>218.065</c:v>
                </c:pt>
                <c:pt idx="9">
                  <c:v>219.88499999999999</c:v>
                </c:pt>
                <c:pt idx="10">
                  <c:v>301.60500000000002</c:v>
                </c:pt>
                <c:pt idx="12">
                  <c:v>1408.376</c:v>
                </c:pt>
                <c:pt idx="13">
                  <c:v>1561.6949999999999</c:v>
                </c:pt>
                <c:pt idx="14">
                  <c:v>1238.7949999999998</c:v>
                </c:pt>
                <c:pt idx="15">
                  <c:v>1227.0650000000001</c:v>
                </c:pt>
                <c:pt idx="16">
                  <c:v>937.92000000000007</c:v>
                </c:pt>
                <c:pt idx="17">
                  <c:v>777.64</c:v>
                </c:pt>
                <c:pt idx="18">
                  <c:v>646.80000000000007</c:v>
                </c:pt>
                <c:pt idx="19">
                  <c:v>539.28</c:v>
                </c:pt>
                <c:pt idx="20">
                  <c:v>544.85</c:v>
                </c:pt>
                <c:pt idx="21">
                  <c:v>681.67500000000007</c:v>
                </c:pt>
                <c:pt idx="22">
                  <c:v>530.48</c:v>
                </c:pt>
                <c:pt idx="24">
                  <c:v>1605.556</c:v>
                </c:pt>
                <c:pt idx="25">
                  <c:v>1809.0100000000002</c:v>
                </c:pt>
                <c:pt idx="26">
                  <c:v>1497.7549999999999</c:v>
                </c:pt>
                <c:pt idx="27">
                  <c:v>1538.64</c:v>
                </c:pt>
                <c:pt idx="28">
                  <c:v>1203.19</c:v>
                </c:pt>
                <c:pt idx="29">
                  <c:v>1080.1599999999999</c:v>
                </c:pt>
                <c:pt idx="30">
                  <c:v>960.26499999999999</c:v>
                </c:pt>
                <c:pt idx="31">
                  <c:v>801.51</c:v>
                </c:pt>
                <c:pt idx="32">
                  <c:v>762.91499999999996</c:v>
                </c:pt>
                <c:pt idx="33">
                  <c:v>901.56000000000006</c:v>
                </c:pt>
                <c:pt idx="34">
                  <c:v>832.08500000000004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4416"/>
        <c:axId val="162370304"/>
      </c:lineChart>
      <c:catAx>
        <c:axId val="16234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36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6288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348416"/>
        <c:crosses val="autoZero"/>
        <c:crossBetween val="between"/>
      </c:valAx>
      <c:catAx>
        <c:axId val="16236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70304"/>
        <c:crosses val="autoZero"/>
        <c:auto val="0"/>
        <c:lblAlgn val="ctr"/>
        <c:lblOffset val="100"/>
        <c:noMultiLvlLbl val="0"/>
      </c:catAx>
      <c:valAx>
        <c:axId val="162370304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364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1422.7909999999999</c:v>
                </c:pt>
                <c:pt idx="1">
                  <c:v>1504.5350000000001</c:v>
                </c:pt>
                <c:pt idx="2">
                  <c:v>1583.827</c:v>
                </c:pt>
                <c:pt idx="3">
                  <c:v>1625.567</c:v>
                </c:pt>
                <c:pt idx="4">
                  <c:v>1590.9169999999999</c:v>
                </c:pt>
                <c:pt idx="5">
                  <c:v>1592.6969999999999</c:v>
                </c:pt>
                <c:pt idx="6">
                  <c:v>1550.87</c:v>
                </c:pt>
                <c:pt idx="7">
                  <c:v>1492.0640000000001</c:v>
                </c:pt>
                <c:pt idx="8">
                  <c:v>1478.971</c:v>
                </c:pt>
                <c:pt idx="9">
                  <c:v>1521.481</c:v>
                </c:pt>
                <c:pt idx="10">
                  <c:v>1581.568</c:v>
                </c:pt>
                <c:pt idx="12">
                  <c:v>6223.7219999999998</c:v>
                </c:pt>
                <c:pt idx="13">
                  <c:v>5410.38</c:v>
                </c:pt>
                <c:pt idx="14">
                  <c:v>4515.6329999999998</c:v>
                </c:pt>
                <c:pt idx="15">
                  <c:v>3831.1579999999999</c:v>
                </c:pt>
                <c:pt idx="16">
                  <c:v>3104.6590000000001</c:v>
                </c:pt>
                <c:pt idx="17">
                  <c:v>2657.1489999999999</c:v>
                </c:pt>
                <c:pt idx="18">
                  <c:v>2433.462</c:v>
                </c:pt>
                <c:pt idx="19">
                  <c:v>2425.663</c:v>
                </c:pt>
                <c:pt idx="20">
                  <c:v>2616.2020000000002</c:v>
                </c:pt>
                <c:pt idx="21">
                  <c:v>2890.7159999999999</c:v>
                </c:pt>
                <c:pt idx="22">
                  <c:v>3098.1619999999998</c:v>
                </c:pt>
                <c:pt idx="24">
                  <c:v>7646.5129999999999</c:v>
                </c:pt>
                <c:pt idx="25">
                  <c:v>6914.915</c:v>
                </c:pt>
                <c:pt idx="26">
                  <c:v>6099.46</c:v>
                </c:pt>
                <c:pt idx="27">
                  <c:v>5456.7250000000004</c:v>
                </c:pt>
                <c:pt idx="28">
                  <c:v>4695.576</c:v>
                </c:pt>
                <c:pt idx="29">
                  <c:v>4249.8459999999995</c:v>
                </c:pt>
                <c:pt idx="30">
                  <c:v>3984.3319999999999</c:v>
                </c:pt>
                <c:pt idx="31">
                  <c:v>3917.7269999999999</c:v>
                </c:pt>
                <c:pt idx="32">
                  <c:v>4095.1730000000002</c:v>
                </c:pt>
                <c:pt idx="33">
                  <c:v>4412.1970000000001</c:v>
                </c:pt>
                <c:pt idx="34">
                  <c:v>4679.7299999999996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153216"/>
        <c:axId val="16215513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263.73200000000003</c:v>
                </c:pt>
                <c:pt idx="1">
                  <c:v>331.66499999999996</c:v>
                </c:pt>
                <c:pt idx="2">
                  <c:v>303.17</c:v>
                </c:pt>
                <c:pt idx="3">
                  <c:v>283.82</c:v>
                </c:pt>
                <c:pt idx="4">
                  <c:v>267.79499999999996</c:v>
                </c:pt>
                <c:pt idx="5">
                  <c:v>262.61500000000001</c:v>
                </c:pt>
                <c:pt idx="6">
                  <c:v>256.51</c:v>
                </c:pt>
                <c:pt idx="7">
                  <c:v>253.53000000000003</c:v>
                </c:pt>
                <c:pt idx="8">
                  <c:v>262.97500000000002</c:v>
                </c:pt>
                <c:pt idx="9">
                  <c:v>281.42</c:v>
                </c:pt>
                <c:pt idx="10">
                  <c:v>290.53499999999997</c:v>
                </c:pt>
                <c:pt idx="12">
                  <c:v>595.03200000000004</c:v>
                </c:pt>
                <c:pt idx="13">
                  <c:v>667.43499999999995</c:v>
                </c:pt>
                <c:pt idx="14">
                  <c:v>554.32499999999993</c:v>
                </c:pt>
                <c:pt idx="15">
                  <c:v>500.565</c:v>
                </c:pt>
                <c:pt idx="16">
                  <c:v>490.40999999999997</c:v>
                </c:pt>
                <c:pt idx="17">
                  <c:v>553.95000000000005</c:v>
                </c:pt>
                <c:pt idx="18">
                  <c:v>639</c:v>
                </c:pt>
                <c:pt idx="19">
                  <c:v>729.81999999999994</c:v>
                </c:pt>
                <c:pt idx="20">
                  <c:v>819.36000000000013</c:v>
                </c:pt>
                <c:pt idx="21">
                  <c:v>889.12000000000012</c:v>
                </c:pt>
                <c:pt idx="22">
                  <c:v>918.21</c:v>
                </c:pt>
                <c:pt idx="24">
                  <c:v>858.76400000000012</c:v>
                </c:pt>
                <c:pt idx="25">
                  <c:v>999.09999999999991</c:v>
                </c:pt>
                <c:pt idx="26">
                  <c:v>857.495</c:v>
                </c:pt>
                <c:pt idx="27">
                  <c:v>784.38499999999999</c:v>
                </c:pt>
                <c:pt idx="28">
                  <c:v>758.20499999999993</c:v>
                </c:pt>
                <c:pt idx="29">
                  <c:v>816.56500000000005</c:v>
                </c:pt>
                <c:pt idx="30">
                  <c:v>895.51</c:v>
                </c:pt>
                <c:pt idx="31">
                  <c:v>983.35000000000014</c:v>
                </c:pt>
                <c:pt idx="32">
                  <c:v>1082.335</c:v>
                </c:pt>
                <c:pt idx="33">
                  <c:v>1170.54</c:v>
                </c:pt>
                <c:pt idx="34">
                  <c:v>1208.7449999999999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161024"/>
        <c:axId val="162162560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197.18</c:v>
                </c:pt>
                <c:pt idx="1">
                  <c:v>247.315</c:v>
                </c:pt>
                <c:pt idx="2">
                  <c:v>258.96000000000004</c:v>
                </c:pt>
                <c:pt idx="3">
                  <c:v>311.57499999999999</c:v>
                </c:pt>
                <c:pt idx="4">
                  <c:v>265.27</c:v>
                </c:pt>
                <c:pt idx="5">
                  <c:v>302.52</c:v>
                </c:pt>
                <c:pt idx="6">
                  <c:v>313.46499999999997</c:v>
                </c:pt>
                <c:pt idx="7">
                  <c:v>262.23</c:v>
                </c:pt>
                <c:pt idx="8">
                  <c:v>218.065</c:v>
                </c:pt>
                <c:pt idx="9">
                  <c:v>219.88499999999999</c:v>
                </c:pt>
                <c:pt idx="10">
                  <c:v>301.60500000000002</c:v>
                </c:pt>
                <c:pt idx="12">
                  <c:v>1408.376</c:v>
                </c:pt>
                <c:pt idx="13">
                  <c:v>1561.6949999999999</c:v>
                </c:pt>
                <c:pt idx="14">
                  <c:v>1238.7949999999998</c:v>
                </c:pt>
                <c:pt idx="15">
                  <c:v>1227.0650000000001</c:v>
                </c:pt>
                <c:pt idx="16">
                  <c:v>937.92000000000007</c:v>
                </c:pt>
                <c:pt idx="17">
                  <c:v>777.64</c:v>
                </c:pt>
                <c:pt idx="18">
                  <c:v>646.80000000000007</c:v>
                </c:pt>
                <c:pt idx="19">
                  <c:v>539.28</c:v>
                </c:pt>
                <c:pt idx="20">
                  <c:v>544.85</c:v>
                </c:pt>
                <c:pt idx="21">
                  <c:v>681.67500000000007</c:v>
                </c:pt>
                <c:pt idx="22">
                  <c:v>530.48</c:v>
                </c:pt>
                <c:pt idx="24">
                  <c:v>1605.556</c:v>
                </c:pt>
                <c:pt idx="25">
                  <c:v>1809.0100000000002</c:v>
                </c:pt>
                <c:pt idx="26">
                  <c:v>1497.7549999999999</c:v>
                </c:pt>
                <c:pt idx="27">
                  <c:v>1538.64</c:v>
                </c:pt>
                <c:pt idx="28">
                  <c:v>1203.19</c:v>
                </c:pt>
                <c:pt idx="29">
                  <c:v>1080.1599999999999</c:v>
                </c:pt>
                <c:pt idx="30">
                  <c:v>960.26499999999999</c:v>
                </c:pt>
                <c:pt idx="31">
                  <c:v>801.51</c:v>
                </c:pt>
                <c:pt idx="32">
                  <c:v>762.91499999999996</c:v>
                </c:pt>
                <c:pt idx="33">
                  <c:v>901.56000000000006</c:v>
                </c:pt>
                <c:pt idx="34">
                  <c:v>832.08500000000004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61024"/>
        <c:axId val="162162560"/>
      </c:lineChart>
      <c:catAx>
        <c:axId val="162153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215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15513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153216"/>
        <c:crosses val="autoZero"/>
        <c:crossBetween val="between"/>
      </c:valAx>
      <c:catAx>
        <c:axId val="16216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62560"/>
        <c:crosses val="autoZero"/>
        <c:auto val="0"/>
        <c:lblAlgn val="ctr"/>
        <c:lblOffset val="100"/>
        <c:noMultiLvlLbl val="0"/>
      </c:catAx>
      <c:valAx>
        <c:axId val="162162560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161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19.036000000000001</c:v>
                </c:pt>
                <c:pt idx="1">
                  <c:v>5.9370000000000003</c:v>
                </c:pt>
                <c:pt idx="2">
                  <c:v>15.96</c:v>
                </c:pt>
                <c:pt idx="3">
                  <c:v>8.5139999999999993</c:v>
                </c:pt>
                <c:pt idx="4">
                  <c:v>18.622</c:v>
                </c:pt>
                <c:pt idx="5">
                  <c:v>10.87</c:v>
                </c:pt>
                <c:pt idx="6">
                  <c:v>23.564</c:v>
                </c:pt>
                <c:pt idx="7">
                  <c:v>15.847</c:v>
                </c:pt>
                <c:pt idx="8">
                  <c:v>19.018000000000001</c:v>
                </c:pt>
                <c:pt idx="9">
                  <c:v>12.138</c:v>
                </c:pt>
                <c:pt idx="10">
                  <c:v>22.643000000000001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148.99799999999999</c:v>
                </c:pt>
                <c:pt idx="1">
                  <c:v>175.642</c:v>
                </c:pt>
                <c:pt idx="2">
                  <c:v>60.945</c:v>
                </c:pt>
                <c:pt idx="3">
                  <c:v>47.072000000000003</c:v>
                </c:pt>
                <c:pt idx="4">
                  <c:v>66.308000000000007</c:v>
                </c:pt>
                <c:pt idx="5">
                  <c:v>62.664000000000001</c:v>
                </c:pt>
                <c:pt idx="6">
                  <c:v>84.242000000000004</c:v>
                </c:pt>
                <c:pt idx="7">
                  <c:v>62.595999999999997</c:v>
                </c:pt>
                <c:pt idx="8">
                  <c:v>70.582999999999998</c:v>
                </c:pt>
                <c:pt idx="9">
                  <c:v>83.888000000000005</c:v>
                </c:pt>
                <c:pt idx="10">
                  <c:v>71.281999999999996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168.03399999999999</c:v>
                </c:pt>
                <c:pt idx="1">
                  <c:v>181.57900000000001</c:v>
                </c:pt>
                <c:pt idx="2">
                  <c:v>76.905000000000001</c:v>
                </c:pt>
                <c:pt idx="3">
                  <c:v>55.585999999999999</c:v>
                </c:pt>
                <c:pt idx="4">
                  <c:v>84.93</c:v>
                </c:pt>
                <c:pt idx="5">
                  <c:v>73.534000000000006</c:v>
                </c:pt>
                <c:pt idx="6">
                  <c:v>107.80600000000001</c:v>
                </c:pt>
                <c:pt idx="7">
                  <c:v>78.442999999999998</c:v>
                </c:pt>
                <c:pt idx="8">
                  <c:v>89.600999999999999</c:v>
                </c:pt>
                <c:pt idx="9">
                  <c:v>96.02600000000001</c:v>
                </c:pt>
                <c:pt idx="10">
                  <c:v>93.924999999999997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67520"/>
        <c:axId val="162269440"/>
      </c:lineChart>
      <c:catAx>
        <c:axId val="1622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269440"/>
        <c:crosses val="autoZero"/>
        <c:auto val="1"/>
        <c:lblAlgn val="ctr"/>
        <c:lblOffset val="100"/>
        <c:noMultiLvlLbl val="0"/>
      </c:catAx>
      <c:valAx>
        <c:axId val="16226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267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19.036000000000001</c:v>
                </c:pt>
                <c:pt idx="1">
                  <c:v>5.9370000000000003</c:v>
                </c:pt>
                <c:pt idx="2">
                  <c:v>15.96</c:v>
                </c:pt>
                <c:pt idx="3">
                  <c:v>8.5139999999999993</c:v>
                </c:pt>
                <c:pt idx="4">
                  <c:v>18.622</c:v>
                </c:pt>
                <c:pt idx="5">
                  <c:v>10.87</c:v>
                </c:pt>
                <c:pt idx="6">
                  <c:v>23.564</c:v>
                </c:pt>
                <c:pt idx="7">
                  <c:v>15.847</c:v>
                </c:pt>
                <c:pt idx="8">
                  <c:v>19.018000000000001</c:v>
                </c:pt>
                <c:pt idx="9">
                  <c:v>12.138</c:v>
                </c:pt>
                <c:pt idx="10">
                  <c:v>22.643000000000001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148.99799999999999</c:v>
                </c:pt>
                <c:pt idx="1">
                  <c:v>175.642</c:v>
                </c:pt>
                <c:pt idx="2">
                  <c:v>60.945</c:v>
                </c:pt>
                <c:pt idx="3">
                  <c:v>47.072000000000003</c:v>
                </c:pt>
                <c:pt idx="4">
                  <c:v>66.308000000000007</c:v>
                </c:pt>
                <c:pt idx="5">
                  <c:v>62.664000000000001</c:v>
                </c:pt>
                <c:pt idx="6">
                  <c:v>84.242000000000004</c:v>
                </c:pt>
                <c:pt idx="7">
                  <c:v>62.595999999999997</c:v>
                </c:pt>
                <c:pt idx="8">
                  <c:v>70.582999999999998</c:v>
                </c:pt>
                <c:pt idx="9">
                  <c:v>83.888000000000005</c:v>
                </c:pt>
                <c:pt idx="10">
                  <c:v>71.281999999999996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168.03399999999999</c:v>
                </c:pt>
                <c:pt idx="1">
                  <c:v>181.57900000000001</c:v>
                </c:pt>
                <c:pt idx="2">
                  <c:v>76.905000000000001</c:v>
                </c:pt>
                <c:pt idx="3">
                  <c:v>55.585999999999999</c:v>
                </c:pt>
                <c:pt idx="4">
                  <c:v>84.93</c:v>
                </c:pt>
                <c:pt idx="5">
                  <c:v>73.534000000000006</c:v>
                </c:pt>
                <c:pt idx="6">
                  <c:v>107.80600000000001</c:v>
                </c:pt>
                <c:pt idx="7">
                  <c:v>78.442999999999998</c:v>
                </c:pt>
                <c:pt idx="8">
                  <c:v>89.600999999999999</c:v>
                </c:pt>
                <c:pt idx="9">
                  <c:v>96.02600000000001</c:v>
                </c:pt>
                <c:pt idx="10">
                  <c:v>93.924999999999997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12960"/>
        <c:axId val="162314880"/>
      </c:lineChart>
      <c:catAx>
        <c:axId val="16231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314880"/>
        <c:crosses val="autoZero"/>
        <c:auto val="1"/>
        <c:lblAlgn val="ctr"/>
        <c:lblOffset val="100"/>
        <c:noMultiLvlLbl val="0"/>
      </c:catAx>
      <c:valAx>
        <c:axId val="16231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31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19.036000000000001</c:v>
                </c:pt>
                <c:pt idx="1">
                  <c:v>5.9370000000000003</c:v>
                </c:pt>
                <c:pt idx="2">
                  <c:v>15.96</c:v>
                </c:pt>
                <c:pt idx="3">
                  <c:v>8.5139999999999993</c:v>
                </c:pt>
                <c:pt idx="4">
                  <c:v>18.622</c:v>
                </c:pt>
                <c:pt idx="5">
                  <c:v>10.87</c:v>
                </c:pt>
                <c:pt idx="6">
                  <c:v>23.564</c:v>
                </c:pt>
                <c:pt idx="7">
                  <c:v>15.847</c:v>
                </c:pt>
                <c:pt idx="8">
                  <c:v>19.018000000000001</c:v>
                </c:pt>
                <c:pt idx="9">
                  <c:v>12.138</c:v>
                </c:pt>
                <c:pt idx="10">
                  <c:v>22.643000000000001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34.448337600000002</c:v>
                  </c:pt>
                  <c:pt idx="1">
                    <c:v>74.279001800000003</c:v>
                  </c:pt>
                  <c:pt idx="2">
                    <c:v>12.4510635</c:v>
                  </c:pt>
                  <c:pt idx="3">
                    <c:v>8.8542431999999991</c:v>
                  </c:pt>
                  <c:pt idx="4">
                    <c:v>18.665702</c:v>
                  </c:pt>
                  <c:pt idx="5">
                    <c:v>14.807503199999999</c:v>
                  </c:pt>
                  <c:pt idx="6">
                    <c:v>19.426205199999998</c:v>
                  </c:pt>
                  <c:pt idx="7">
                    <c:v>6.7666276000000005</c:v>
                  </c:pt>
                  <c:pt idx="8">
                    <c:v>8.1523365000000005</c:v>
                  </c:pt>
                  <c:pt idx="9">
                    <c:v>17.004097600000001</c:v>
                  </c:pt>
                  <c:pt idx="10">
                    <c:v>14.206502599999999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34.448337600000002</c:v>
                  </c:pt>
                  <c:pt idx="1">
                    <c:v>74.279001800000003</c:v>
                  </c:pt>
                  <c:pt idx="2">
                    <c:v>12.4510635</c:v>
                  </c:pt>
                  <c:pt idx="3">
                    <c:v>8.8542431999999991</c:v>
                  </c:pt>
                  <c:pt idx="4">
                    <c:v>18.665702</c:v>
                  </c:pt>
                  <c:pt idx="5">
                    <c:v>14.807503199999999</c:v>
                  </c:pt>
                  <c:pt idx="6">
                    <c:v>19.426205199999998</c:v>
                  </c:pt>
                  <c:pt idx="7">
                    <c:v>6.7666276000000005</c:v>
                  </c:pt>
                  <c:pt idx="8">
                    <c:v>8.1523365000000005</c:v>
                  </c:pt>
                  <c:pt idx="9">
                    <c:v>17.004097600000001</c:v>
                  </c:pt>
                  <c:pt idx="10">
                    <c:v>14.206502599999999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148.99799999999999</c:v>
                </c:pt>
                <c:pt idx="1">
                  <c:v>175.642</c:v>
                </c:pt>
                <c:pt idx="2">
                  <c:v>60.945</c:v>
                </c:pt>
                <c:pt idx="3">
                  <c:v>47.072000000000003</c:v>
                </c:pt>
                <c:pt idx="4">
                  <c:v>66.308000000000007</c:v>
                </c:pt>
                <c:pt idx="5">
                  <c:v>62.664000000000001</c:v>
                </c:pt>
                <c:pt idx="6">
                  <c:v>84.242000000000004</c:v>
                </c:pt>
                <c:pt idx="7">
                  <c:v>62.595999999999997</c:v>
                </c:pt>
                <c:pt idx="8">
                  <c:v>70.582999999999998</c:v>
                </c:pt>
                <c:pt idx="9">
                  <c:v>83.888000000000005</c:v>
                </c:pt>
                <c:pt idx="10">
                  <c:v>71.281999999999996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537856"/>
        <c:axId val="162539776"/>
      </c:barChart>
      <c:catAx>
        <c:axId val="16253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539776"/>
        <c:crosses val="autoZero"/>
        <c:auto val="1"/>
        <c:lblAlgn val="ctr"/>
        <c:lblOffset val="100"/>
        <c:noMultiLvlLbl val="0"/>
      </c:catAx>
      <c:valAx>
        <c:axId val="162539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53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1.6586597577528769E-2"/>
                  <c:y val="-0.319474639530495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3899.2713691642384</c:v>
                </c:pt>
                <c:pt idx="1">
                  <c:v>6204.3972789945656</c:v>
                </c:pt>
                <c:pt idx="2">
                  <c:v>645.43107664367926</c:v>
                </c:pt>
                <c:pt idx="3">
                  <c:v>299.12595370160506</c:v>
                </c:pt>
                <c:pt idx="4">
                  <c:v>478.33157644699804</c:v>
                </c:pt>
                <c:pt idx="5">
                  <c:v>423.74039757611769</c:v>
                </c:pt>
                <c:pt idx="6">
                  <c:v>722.74773169909975</c:v>
                </c:pt>
                <c:pt idx="7">
                  <c:v>5.8195125349899998E-2</c:v>
                </c:pt>
                <c:pt idx="8">
                  <c:v>0</c:v>
                </c:pt>
                <c:pt idx="9">
                  <c:v>7.0912705248124999</c:v>
                </c:pt>
                <c:pt idx="10">
                  <c:v>26.113622818822648</c:v>
                </c:pt>
                <c:pt idx="11">
                  <c:v>36.958913077531896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62723.093580616791</c:v>
                </c:pt>
                <c:pt idx="1">
                  <c:v>15784.913156248736</c:v>
                </c:pt>
                <c:pt idx="2">
                  <c:v>530.3320410979162</c:v>
                </c:pt>
                <c:pt idx="3">
                  <c:v>486.59237866279955</c:v>
                </c:pt>
                <c:pt idx="4">
                  <c:v>2109.1366308118641</c:v>
                </c:pt>
                <c:pt idx="5">
                  <c:v>2983.9608726350957</c:v>
                </c:pt>
                <c:pt idx="6">
                  <c:v>4740.5758834406915</c:v>
                </c:pt>
                <c:pt idx="7">
                  <c:v>54.160976542700013</c:v>
                </c:pt>
                <c:pt idx="8">
                  <c:v>12.912601446149997</c:v>
                </c:pt>
                <c:pt idx="9">
                  <c:v>807.79134384635256</c:v>
                </c:pt>
                <c:pt idx="10">
                  <c:v>1628.9445402360857</c:v>
                </c:pt>
                <c:pt idx="11">
                  <c:v>402.83461745730494</c:v>
                </c:pt>
                <c:pt idx="12">
                  <c:v>0.48075545800000002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19.036000000000001</c:v>
                </c:pt>
                <c:pt idx="1">
                  <c:v>5.9370000000000003</c:v>
                </c:pt>
                <c:pt idx="2">
                  <c:v>15.96</c:v>
                </c:pt>
                <c:pt idx="3">
                  <c:v>8.5139999999999993</c:v>
                </c:pt>
                <c:pt idx="4">
                  <c:v>18.622</c:v>
                </c:pt>
                <c:pt idx="5">
                  <c:v>10.87</c:v>
                </c:pt>
                <c:pt idx="6">
                  <c:v>23.564</c:v>
                </c:pt>
                <c:pt idx="7">
                  <c:v>15.847</c:v>
                </c:pt>
                <c:pt idx="8">
                  <c:v>19.018000000000001</c:v>
                </c:pt>
                <c:pt idx="9">
                  <c:v>12.138</c:v>
                </c:pt>
                <c:pt idx="10">
                  <c:v>22.643000000000001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34.448337600000002</c:v>
                  </c:pt>
                  <c:pt idx="1">
                    <c:v>74.279001800000003</c:v>
                  </c:pt>
                  <c:pt idx="2">
                    <c:v>12.4510635</c:v>
                  </c:pt>
                  <c:pt idx="3">
                    <c:v>8.8542431999999991</c:v>
                  </c:pt>
                  <c:pt idx="4">
                    <c:v>18.665702</c:v>
                  </c:pt>
                  <c:pt idx="5">
                    <c:v>14.807503199999999</c:v>
                  </c:pt>
                  <c:pt idx="6">
                    <c:v>19.426205199999998</c:v>
                  </c:pt>
                  <c:pt idx="7">
                    <c:v>6.7666276000000005</c:v>
                  </c:pt>
                  <c:pt idx="8">
                    <c:v>8.1523365000000005</c:v>
                  </c:pt>
                  <c:pt idx="9">
                    <c:v>17.004097600000001</c:v>
                  </c:pt>
                  <c:pt idx="10">
                    <c:v>14.206502599999999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34.448337600000002</c:v>
                  </c:pt>
                  <c:pt idx="1">
                    <c:v>74.279001800000003</c:v>
                  </c:pt>
                  <c:pt idx="2">
                    <c:v>12.4510635</c:v>
                  </c:pt>
                  <c:pt idx="3">
                    <c:v>8.8542431999999991</c:v>
                  </c:pt>
                  <c:pt idx="4">
                    <c:v>18.665702</c:v>
                  </c:pt>
                  <c:pt idx="5">
                    <c:v>14.807503199999999</c:v>
                  </c:pt>
                  <c:pt idx="6">
                    <c:v>19.426205199999998</c:v>
                  </c:pt>
                  <c:pt idx="7">
                    <c:v>6.7666276000000005</c:v>
                  </c:pt>
                  <c:pt idx="8">
                    <c:v>8.1523365000000005</c:v>
                  </c:pt>
                  <c:pt idx="9">
                    <c:v>17.004097600000001</c:v>
                  </c:pt>
                  <c:pt idx="10">
                    <c:v>14.206502599999999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148.99799999999999</c:v>
                </c:pt>
                <c:pt idx="1">
                  <c:v>175.642</c:v>
                </c:pt>
                <c:pt idx="2">
                  <c:v>60.945</c:v>
                </c:pt>
                <c:pt idx="3">
                  <c:v>47.072000000000003</c:v>
                </c:pt>
                <c:pt idx="4">
                  <c:v>66.308000000000007</c:v>
                </c:pt>
                <c:pt idx="5">
                  <c:v>62.664000000000001</c:v>
                </c:pt>
                <c:pt idx="6">
                  <c:v>84.242000000000004</c:v>
                </c:pt>
                <c:pt idx="7">
                  <c:v>62.595999999999997</c:v>
                </c:pt>
                <c:pt idx="8">
                  <c:v>70.582999999999998</c:v>
                </c:pt>
                <c:pt idx="9">
                  <c:v>83.888000000000005</c:v>
                </c:pt>
                <c:pt idx="10">
                  <c:v>71.281999999999996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578816"/>
        <c:axId val="162580736"/>
      </c:barChart>
      <c:catAx>
        <c:axId val="16257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580736"/>
        <c:crosses val="autoZero"/>
        <c:auto val="1"/>
        <c:lblAlgn val="ctr"/>
        <c:lblOffset val="100"/>
        <c:noMultiLvlLbl val="0"/>
      </c:catAx>
      <c:valAx>
        <c:axId val="16258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57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766.65</c:v>
                </c:pt>
                <c:pt idx="1">
                  <c:v>853.601</c:v>
                </c:pt>
                <c:pt idx="2">
                  <c:v>900.16899999999998</c:v>
                </c:pt>
                <c:pt idx="3">
                  <c:v>972.76599999999996</c:v>
                </c:pt>
                <c:pt idx="4">
                  <c:v>1001.116</c:v>
                </c:pt>
                <c:pt idx="5">
                  <c:v>1054.3340000000001</c:v>
                </c:pt>
                <c:pt idx="6">
                  <c:v>1063.3710000000001</c:v>
                </c:pt>
                <c:pt idx="7">
                  <c:v>1083.9570000000001</c:v>
                </c:pt>
                <c:pt idx="8">
                  <c:v>1085.133</c:v>
                </c:pt>
                <c:pt idx="9">
                  <c:v>1130.2560000000001</c:v>
                </c:pt>
                <c:pt idx="10">
                  <c:v>1146.2470000000001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868.51259380000022</c:v>
                  </c:pt>
                  <c:pt idx="1">
                    <c:v>814.96979750000014</c:v>
                  </c:pt>
                  <c:pt idx="2">
                    <c:v>831.07729999999992</c:v>
                  </c:pt>
                  <c:pt idx="3">
                    <c:v>847.400307</c:v>
                  </c:pt>
                  <c:pt idx="4">
                    <c:v>864.82114809999996</c:v>
                  </c:pt>
                  <c:pt idx="5">
                    <c:v>886.56142140000009</c:v>
                  </c:pt>
                  <c:pt idx="6">
                    <c:v>916.62228520000008</c:v>
                  </c:pt>
                  <c:pt idx="7">
                    <c:v>934.10862139999995</c:v>
                  </c:pt>
                  <c:pt idx="8">
                    <c:v>952.11112860000003</c:v>
                  </c:pt>
                  <c:pt idx="9">
                    <c:v>971.65713119999987</c:v>
                  </c:pt>
                  <c:pt idx="10">
                    <c:v>991.1758986000001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868.51259380000022</c:v>
                  </c:pt>
                  <c:pt idx="1">
                    <c:v>814.96979750000014</c:v>
                  </c:pt>
                  <c:pt idx="2">
                    <c:v>831.07729999999992</c:v>
                  </c:pt>
                  <c:pt idx="3">
                    <c:v>847.400307</c:v>
                  </c:pt>
                  <c:pt idx="4">
                    <c:v>864.82114809999996</c:v>
                  </c:pt>
                  <c:pt idx="5">
                    <c:v>886.56142140000009</c:v>
                  </c:pt>
                  <c:pt idx="6">
                    <c:v>916.62228520000008</c:v>
                  </c:pt>
                  <c:pt idx="7">
                    <c:v>934.10862139999995</c:v>
                  </c:pt>
                  <c:pt idx="8">
                    <c:v>952.11112860000003</c:v>
                  </c:pt>
                  <c:pt idx="9">
                    <c:v>971.65713119999987</c:v>
                  </c:pt>
                  <c:pt idx="10">
                    <c:v>991.1758986000001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17405.062000000002</c:v>
                </c:pt>
                <c:pt idx="1">
                  <c:v>18150.775000000001</c:v>
                </c:pt>
                <c:pt idx="2">
                  <c:v>19554.759999999998</c:v>
                </c:pt>
                <c:pt idx="3">
                  <c:v>21291.465</c:v>
                </c:pt>
                <c:pt idx="4">
                  <c:v>22939.553</c:v>
                </c:pt>
                <c:pt idx="5">
                  <c:v>24490.647000000001</c:v>
                </c:pt>
                <c:pt idx="6">
                  <c:v>25747.816999999999</c:v>
                </c:pt>
                <c:pt idx="7">
                  <c:v>26997.359</c:v>
                </c:pt>
                <c:pt idx="8">
                  <c:v>28085.874</c:v>
                </c:pt>
                <c:pt idx="9">
                  <c:v>28918.366999999998</c:v>
                </c:pt>
                <c:pt idx="10">
                  <c:v>29765.042000000001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878784"/>
        <c:axId val="163880960"/>
      </c:barChart>
      <c:catAx>
        <c:axId val="16387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880960"/>
        <c:crosses val="autoZero"/>
        <c:auto val="1"/>
        <c:lblAlgn val="ctr"/>
        <c:lblOffset val="100"/>
        <c:noMultiLvlLbl val="0"/>
      </c:catAx>
      <c:valAx>
        <c:axId val="16388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87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766.65</c:v>
                </c:pt>
                <c:pt idx="1">
                  <c:v>853.601</c:v>
                </c:pt>
                <c:pt idx="2">
                  <c:v>900.16899999999998</c:v>
                </c:pt>
                <c:pt idx="3">
                  <c:v>972.76599999999996</c:v>
                </c:pt>
                <c:pt idx="4">
                  <c:v>1001.116</c:v>
                </c:pt>
                <c:pt idx="5">
                  <c:v>1054.3340000000001</c:v>
                </c:pt>
                <c:pt idx="6">
                  <c:v>1063.3710000000001</c:v>
                </c:pt>
                <c:pt idx="7">
                  <c:v>1083.9570000000001</c:v>
                </c:pt>
                <c:pt idx="8">
                  <c:v>1085.133</c:v>
                </c:pt>
                <c:pt idx="9">
                  <c:v>1130.2560000000001</c:v>
                </c:pt>
                <c:pt idx="10">
                  <c:v>1146.2470000000001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868.51259380000022</c:v>
                  </c:pt>
                  <c:pt idx="1">
                    <c:v>814.96979750000014</c:v>
                  </c:pt>
                  <c:pt idx="2">
                    <c:v>831.07729999999992</c:v>
                  </c:pt>
                  <c:pt idx="3">
                    <c:v>847.400307</c:v>
                  </c:pt>
                  <c:pt idx="4">
                    <c:v>864.82114809999996</c:v>
                  </c:pt>
                  <c:pt idx="5">
                    <c:v>886.56142140000009</c:v>
                  </c:pt>
                  <c:pt idx="6">
                    <c:v>916.62228520000008</c:v>
                  </c:pt>
                  <c:pt idx="7">
                    <c:v>934.10862139999995</c:v>
                  </c:pt>
                  <c:pt idx="8">
                    <c:v>952.11112860000003</c:v>
                  </c:pt>
                  <c:pt idx="9">
                    <c:v>971.65713119999987</c:v>
                  </c:pt>
                  <c:pt idx="10">
                    <c:v>991.1758986000001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868.51259380000022</c:v>
                  </c:pt>
                  <c:pt idx="1">
                    <c:v>814.96979750000014</c:v>
                  </c:pt>
                  <c:pt idx="2">
                    <c:v>831.07729999999992</c:v>
                  </c:pt>
                  <c:pt idx="3">
                    <c:v>847.400307</c:v>
                  </c:pt>
                  <c:pt idx="4">
                    <c:v>864.82114809999996</c:v>
                  </c:pt>
                  <c:pt idx="5">
                    <c:v>886.56142140000009</c:v>
                  </c:pt>
                  <c:pt idx="6">
                    <c:v>916.62228520000008</c:v>
                  </c:pt>
                  <c:pt idx="7">
                    <c:v>934.10862139999995</c:v>
                  </c:pt>
                  <c:pt idx="8">
                    <c:v>952.11112860000003</c:v>
                  </c:pt>
                  <c:pt idx="9">
                    <c:v>971.65713119999987</c:v>
                  </c:pt>
                  <c:pt idx="10">
                    <c:v>991.1758986000001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17405.062000000002</c:v>
                </c:pt>
                <c:pt idx="1">
                  <c:v>18150.775000000001</c:v>
                </c:pt>
                <c:pt idx="2">
                  <c:v>19554.759999999998</c:v>
                </c:pt>
                <c:pt idx="3">
                  <c:v>21291.465</c:v>
                </c:pt>
                <c:pt idx="4">
                  <c:v>22939.553</c:v>
                </c:pt>
                <c:pt idx="5">
                  <c:v>24490.647000000001</c:v>
                </c:pt>
                <c:pt idx="6">
                  <c:v>25747.816999999999</c:v>
                </c:pt>
                <c:pt idx="7">
                  <c:v>26997.359</c:v>
                </c:pt>
                <c:pt idx="8">
                  <c:v>28085.874</c:v>
                </c:pt>
                <c:pt idx="9">
                  <c:v>28918.366999999998</c:v>
                </c:pt>
                <c:pt idx="10">
                  <c:v>29765.042000000001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362688"/>
        <c:axId val="163364864"/>
      </c:barChart>
      <c:catAx>
        <c:axId val="16336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364864"/>
        <c:crosses val="autoZero"/>
        <c:auto val="1"/>
        <c:lblAlgn val="ctr"/>
        <c:lblOffset val="100"/>
        <c:noMultiLvlLbl val="0"/>
      </c:catAx>
      <c:valAx>
        <c:axId val="16336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362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24.183</c:v>
                </c:pt>
                <c:pt idx="1">
                  <c:v>24.241</c:v>
                </c:pt>
                <c:pt idx="2">
                  <c:v>23.234999999999999</c:v>
                </c:pt>
                <c:pt idx="3">
                  <c:v>22.838999999999999</c:v>
                </c:pt>
                <c:pt idx="4">
                  <c:v>22.341999999999999</c:v>
                </c:pt>
                <c:pt idx="5">
                  <c:v>21.893999999999998</c:v>
                </c:pt>
                <c:pt idx="6">
                  <c:v>21.286000000000001</c:v>
                </c:pt>
                <c:pt idx="7">
                  <c:v>21.06</c:v>
                </c:pt>
                <c:pt idx="8">
                  <c:v>20.965</c:v>
                </c:pt>
                <c:pt idx="9">
                  <c:v>21.620999999999999</c:v>
                </c:pt>
                <c:pt idx="10">
                  <c:v>22.599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16.192976000000002</c:v>
                  </c:pt>
                  <c:pt idx="1">
                    <c:v>13.615473199999998</c:v>
                  </c:pt>
                  <c:pt idx="2">
                    <c:v>14.4253754</c:v>
                  </c:pt>
                  <c:pt idx="3">
                    <c:v>14.487058999999999</c:v>
                  </c:pt>
                  <c:pt idx="4">
                    <c:v>13.941668399999999</c:v>
                  </c:pt>
                  <c:pt idx="5">
                    <c:v>12.812979899999998</c:v>
                  </c:pt>
                  <c:pt idx="6">
                    <c:v>11.7660638</c:v>
                  </c:pt>
                  <c:pt idx="7">
                    <c:v>10.954489499999999</c:v>
                  </c:pt>
                  <c:pt idx="8">
                    <c:v>10.121905</c:v>
                  </c:pt>
                  <c:pt idx="9">
                    <c:v>9.279153599999999</c:v>
                  </c:pt>
                  <c:pt idx="10">
                    <c:v>8.8032167000000001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16.192976000000002</c:v>
                  </c:pt>
                  <c:pt idx="1">
                    <c:v>13.615473199999998</c:v>
                  </c:pt>
                  <c:pt idx="2">
                    <c:v>14.4253754</c:v>
                  </c:pt>
                  <c:pt idx="3">
                    <c:v>14.487058999999999</c:v>
                  </c:pt>
                  <c:pt idx="4">
                    <c:v>13.941668399999999</c:v>
                  </c:pt>
                  <c:pt idx="5">
                    <c:v>12.812979899999998</c:v>
                  </c:pt>
                  <c:pt idx="6">
                    <c:v>11.7660638</c:v>
                  </c:pt>
                  <c:pt idx="7">
                    <c:v>10.954489499999999</c:v>
                  </c:pt>
                  <c:pt idx="8">
                    <c:v>10.121905</c:v>
                  </c:pt>
                  <c:pt idx="9">
                    <c:v>9.279153599999999</c:v>
                  </c:pt>
                  <c:pt idx="10">
                    <c:v>8.8032167000000001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297.66500000000002</c:v>
                </c:pt>
                <c:pt idx="1">
                  <c:v>356.42599999999999</c:v>
                </c:pt>
                <c:pt idx="2">
                  <c:v>393.06200000000001</c:v>
                </c:pt>
                <c:pt idx="3">
                  <c:v>400.19499999999999</c:v>
                </c:pt>
                <c:pt idx="4">
                  <c:v>384.06799999999998</c:v>
                </c:pt>
                <c:pt idx="5">
                  <c:v>358.90699999999998</c:v>
                </c:pt>
                <c:pt idx="6">
                  <c:v>328.661</c:v>
                </c:pt>
                <c:pt idx="7">
                  <c:v>300.12299999999999</c:v>
                </c:pt>
                <c:pt idx="8">
                  <c:v>273.565</c:v>
                </c:pt>
                <c:pt idx="9">
                  <c:v>246.786</c:v>
                </c:pt>
                <c:pt idx="10">
                  <c:v>229.84899999999999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92576"/>
        <c:axId val="196007040"/>
      </c:barChart>
      <c:catAx>
        <c:axId val="19599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6007040"/>
        <c:crosses val="autoZero"/>
        <c:auto val="1"/>
        <c:lblAlgn val="ctr"/>
        <c:lblOffset val="100"/>
        <c:noMultiLvlLbl val="0"/>
      </c:catAx>
      <c:valAx>
        <c:axId val="19600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9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24.183</c:v>
                </c:pt>
                <c:pt idx="1">
                  <c:v>24.241</c:v>
                </c:pt>
                <c:pt idx="2">
                  <c:v>23.234999999999999</c:v>
                </c:pt>
                <c:pt idx="3">
                  <c:v>22.838999999999999</c:v>
                </c:pt>
                <c:pt idx="4">
                  <c:v>22.341999999999999</c:v>
                </c:pt>
                <c:pt idx="5">
                  <c:v>21.893999999999998</c:v>
                </c:pt>
                <c:pt idx="6">
                  <c:v>21.286000000000001</c:v>
                </c:pt>
                <c:pt idx="7">
                  <c:v>21.06</c:v>
                </c:pt>
                <c:pt idx="8">
                  <c:v>20.965</c:v>
                </c:pt>
                <c:pt idx="9">
                  <c:v>21.620999999999999</c:v>
                </c:pt>
                <c:pt idx="10">
                  <c:v>22.599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16.192976000000002</c:v>
                  </c:pt>
                  <c:pt idx="1">
                    <c:v>13.615473199999998</c:v>
                  </c:pt>
                  <c:pt idx="2">
                    <c:v>14.4253754</c:v>
                  </c:pt>
                  <c:pt idx="3">
                    <c:v>14.487058999999999</c:v>
                  </c:pt>
                  <c:pt idx="4">
                    <c:v>13.941668399999999</c:v>
                  </c:pt>
                  <c:pt idx="5">
                    <c:v>12.812979899999998</c:v>
                  </c:pt>
                  <c:pt idx="6">
                    <c:v>11.7660638</c:v>
                  </c:pt>
                  <c:pt idx="7">
                    <c:v>10.954489499999999</c:v>
                  </c:pt>
                  <c:pt idx="8">
                    <c:v>10.121905</c:v>
                  </c:pt>
                  <c:pt idx="9">
                    <c:v>9.279153599999999</c:v>
                  </c:pt>
                  <c:pt idx="10">
                    <c:v>8.8032167000000001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16.192976000000002</c:v>
                  </c:pt>
                  <c:pt idx="1">
                    <c:v>13.615473199999998</c:v>
                  </c:pt>
                  <c:pt idx="2">
                    <c:v>14.4253754</c:v>
                  </c:pt>
                  <c:pt idx="3">
                    <c:v>14.487058999999999</c:v>
                  </c:pt>
                  <c:pt idx="4">
                    <c:v>13.941668399999999</c:v>
                  </c:pt>
                  <c:pt idx="5">
                    <c:v>12.812979899999998</c:v>
                  </c:pt>
                  <c:pt idx="6">
                    <c:v>11.7660638</c:v>
                  </c:pt>
                  <c:pt idx="7">
                    <c:v>10.954489499999999</c:v>
                  </c:pt>
                  <c:pt idx="8">
                    <c:v>10.121905</c:v>
                  </c:pt>
                  <c:pt idx="9">
                    <c:v>9.279153599999999</c:v>
                  </c:pt>
                  <c:pt idx="10">
                    <c:v>8.8032167000000001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297.66500000000002</c:v>
                </c:pt>
                <c:pt idx="1">
                  <c:v>356.42599999999999</c:v>
                </c:pt>
                <c:pt idx="2">
                  <c:v>393.06200000000001</c:v>
                </c:pt>
                <c:pt idx="3">
                  <c:v>400.19499999999999</c:v>
                </c:pt>
                <c:pt idx="4">
                  <c:v>384.06799999999998</c:v>
                </c:pt>
                <c:pt idx="5">
                  <c:v>358.90699999999998</c:v>
                </c:pt>
                <c:pt idx="6">
                  <c:v>328.661</c:v>
                </c:pt>
                <c:pt idx="7">
                  <c:v>300.12299999999999</c:v>
                </c:pt>
                <c:pt idx="8">
                  <c:v>273.565</c:v>
                </c:pt>
                <c:pt idx="9">
                  <c:v>246.786</c:v>
                </c:pt>
                <c:pt idx="10">
                  <c:v>229.84899999999999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949568"/>
        <c:axId val="163988608"/>
      </c:barChart>
      <c:catAx>
        <c:axId val="16394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988608"/>
        <c:crosses val="autoZero"/>
        <c:auto val="1"/>
        <c:lblAlgn val="ctr"/>
        <c:lblOffset val="100"/>
        <c:noMultiLvlLbl val="0"/>
      </c:catAx>
      <c:valAx>
        <c:axId val="163988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94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776.69600000000003</c:v>
                </c:pt>
                <c:pt idx="1">
                  <c:v>798.80399999999997</c:v>
                </c:pt>
                <c:pt idx="2">
                  <c:v>890.29100000000005</c:v>
                </c:pt>
                <c:pt idx="3">
                  <c:v>926.66300000000001</c:v>
                </c:pt>
                <c:pt idx="4">
                  <c:v>998.28700000000003</c:v>
                </c:pt>
                <c:pt idx="5">
                  <c:v>1016.885</c:v>
                </c:pt>
                <c:pt idx="6">
                  <c:v>1072</c:v>
                </c:pt>
                <c:pt idx="7">
                  <c:v>1060.6079999999999</c:v>
                </c:pt>
                <c:pt idx="8">
                  <c:v>1086.6690000000001</c:v>
                </c:pt>
                <c:pt idx="9">
                  <c:v>1096.402</c:v>
                </c:pt>
                <c:pt idx="10">
                  <c:v>1143.817</c:v>
                </c:pt>
                <c:pt idx="12">
                  <c:v>17065.355</c:v>
                </c:pt>
                <c:pt idx="13">
                  <c:v>17660.021000000001</c:v>
                </c:pt>
                <c:pt idx="14">
                  <c:v>18554.094000000001</c:v>
                </c:pt>
                <c:pt idx="15">
                  <c:v>20214.68</c:v>
                </c:pt>
                <c:pt idx="16">
                  <c:v>21980.295999999998</c:v>
                </c:pt>
                <c:pt idx="17">
                  <c:v>23569.098999999998</c:v>
                </c:pt>
                <c:pt idx="18">
                  <c:v>25050.312000000002</c:v>
                </c:pt>
                <c:pt idx="19">
                  <c:v>26272.407999999999</c:v>
                </c:pt>
                <c:pt idx="20">
                  <c:v>27460.042000000001</c:v>
                </c:pt>
                <c:pt idx="21">
                  <c:v>28474.952000000001</c:v>
                </c:pt>
                <c:pt idx="22">
                  <c:v>29289.439999999999</c:v>
                </c:pt>
                <c:pt idx="24">
                  <c:v>17842.050999999999</c:v>
                </c:pt>
                <c:pt idx="25">
                  <c:v>18458.825000000001</c:v>
                </c:pt>
                <c:pt idx="26">
                  <c:v>19444.385000000002</c:v>
                </c:pt>
                <c:pt idx="27">
                  <c:v>21141.343000000001</c:v>
                </c:pt>
                <c:pt idx="28">
                  <c:v>22978.582999999999</c:v>
                </c:pt>
                <c:pt idx="29">
                  <c:v>24585.983999999997</c:v>
                </c:pt>
                <c:pt idx="30">
                  <c:v>26122.312000000002</c:v>
                </c:pt>
                <c:pt idx="31">
                  <c:v>27333.016</c:v>
                </c:pt>
                <c:pt idx="32">
                  <c:v>28546.711000000003</c:v>
                </c:pt>
                <c:pt idx="33">
                  <c:v>29571.353999999999</c:v>
                </c:pt>
                <c:pt idx="34">
                  <c:v>30433.256999999998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793344"/>
        <c:axId val="16280371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96.731999999999999</c:v>
                </c:pt>
                <c:pt idx="1">
                  <c:v>121.205</c:v>
                </c:pt>
                <c:pt idx="2">
                  <c:v>116.175</c:v>
                </c:pt>
                <c:pt idx="3">
                  <c:v>114.19499999999999</c:v>
                </c:pt>
                <c:pt idx="4">
                  <c:v>111.71</c:v>
                </c:pt>
                <c:pt idx="5">
                  <c:v>109.47</c:v>
                </c:pt>
                <c:pt idx="6">
                  <c:v>106.43</c:v>
                </c:pt>
                <c:pt idx="7">
                  <c:v>105.3</c:v>
                </c:pt>
                <c:pt idx="8">
                  <c:v>104.825</c:v>
                </c:pt>
                <c:pt idx="9">
                  <c:v>108.10499999999999</c:v>
                </c:pt>
                <c:pt idx="10">
                  <c:v>112.995</c:v>
                </c:pt>
                <c:pt idx="12">
                  <c:v>1190.6600000000001</c:v>
                </c:pt>
                <c:pt idx="13">
                  <c:v>1782.1299999999999</c:v>
                </c:pt>
                <c:pt idx="14">
                  <c:v>1965.31</c:v>
                </c:pt>
                <c:pt idx="15">
                  <c:v>2000.9749999999999</c:v>
                </c:pt>
                <c:pt idx="16">
                  <c:v>1920.34</c:v>
                </c:pt>
                <c:pt idx="17">
                  <c:v>1794.5349999999999</c:v>
                </c:pt>
                <c:pt idx="18">
                  <c:v>1643.3050000000001</c:v>
                </c:pt>
                <c:pt idx="19">
                  <c:v>1500.615</c:v>
                </c:pt>
                <c:pt idx="20">
                  <c:v>1367.825</c:v>
                </c:pt>
                <c:pt idx="21">
                  <c:v>1233.93</c:v>
                </c:pt>
                <c:pt idx="22">
                  <c:v>1149.2449999999999</c:v>
                </c:pt>
                <c:pt idx="24">
                  <c:v>1287.3920000000001</c:v>
                </c:pt>
                <c:pt idx="25">
                  <c:v>1903.3349999999998</c:v>
                </c:pt>
                <c:pt idx="26">
                  <c:v>2081.4850000000001</c:v>
                </c:pt>
                <c:pt idx="27">
                  <c:v>2115.17</c:v>
                </c:pt>
                <c:pt idx="28">
                  <c:v>2032.0499999999997</c:v>
                </c:pt>
                <c:pt idx="29">
                  <c:v>1904.0049999999999</c:v>
                </c:pt>
                <c:pt idx="30">
                  <c:v>1749.7350000000001</c:v>
                </c:pt>
                <c:pt idx="31">
                  <c:v>1605.915</c:v>
                </c:pt>
                <c:pt idx="32">
                  <c:v>1472.6499999999999</c:v>
                </c:pt>
                <c:pt idx="33">
                  <c:v>1342.0349999999999</c:v>
                </c:pt>
                <c:pt idx="34">
                  <c:v>1262.2399999999998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805248"/>
        <c:axId val="162806784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76.144000000000005</c:v>
                </c:pt>
                <c:pt idx="1">
                  <c:v>29.685000000000002</c:v>
                </c:pt>
                <c:pt idx="2">
                  <c:v>79.800000000000011</c:v>
                </c:pt>
                <c:pt idx="3">
                  <c:v>42.569999999999993</c:v>
                </c:pt>
                <c:pt idx="4">
                  <c:v>93.11</c:v>
                </c:pt>
                <c:pt idx="5">
                  <c:v>54.349999999999994</c:v>
                </c:pt>
                <c:pt idx="6">
                  <c:v>117.82</c:v>
                </c:pt>
                <c:pt idx="7">
                  <c:v>79.234999999999999</c:v>
                </c:pt>
                <c:pt idx="8">
                  <c:v>95.09</c:v>
                </c:pt>
                <c:pt idx="9">
                  <c:v>60.69</c:v>
                </c:pt>
                <c:pt idx="10">
                  <c:v>113.215</c:v>
                </c:pt>
                <c:pt idx="12">
                  <c:v>595.99199999999996</c:v>
                </c:pt>
                <c:pt idx="13">
                  <c:v>878.21</c:v>
                </c:pt>
                <c:pt idx="14">
                  <c:v>304.72500000000002</c:v>
                </c:pt>
                <c:pt idx="15">
                  <c:v>235.36</c:v>
                </c:pt>
                <c:pt idx="16">
                  <c:v>331.54</c:v>
                </c:pt>
                <c:pt idx="17">
                  <c:v>313.32</c:v>
                </c:pt>
                <c:pt idx="18">
                  <c:v>421.21000000000004</c:v>
                </c:pt>
                <c:pt idx="19">
                  <c:v>312.97999999999996</c:v>
                </c:pt>
                <c:pt idx="20">
                  <c:v>352.91499999999996</c:v>
                </c:pt>
                <c:pt idx="21">
                  <c:v>419.44000000000005</c:v>
                </c:pt>
                <c:pt idx="22">
                  <c:v>356.40999999999997</c:v>
                </c:pt>
                <c:pt idx="24">
                  <c:v>672.13599999999997</c:v>
                </c:pt>
                <c:pt idx="25">
                  <c:v>907.89499999999998</c:v>
                </c:pt>
                <c:pt idx="26">
                  <c:v>384.52499999999998</c:v>
                </c:pt>
                <c:pt idx="27">
                  <c:v>277.93</c:v>
                </c:pt>
                <c:pt idx="28">
                  <c:v>424.65000000000003</c:v>
                </c:pt>
                <c:pt idx="29">
                  <c:v>367.67</c:v>
                </c:pt>
                <c:pt idx="30">
                  <c:v>539.03000000000009</c:v>
                </c:pt>
                <c:pt idx="31">
                  <c:v>392.21499999999997</c:v>
                </c:pt>
                <c:pt idx="32">
                  <c:v>448.005</c:v>
                </c:pt>
                <c:pt idx="33">
                  <c:v>480.13000000000005</c:v>
                </c:pt>
                <c:pt idx="34">
                  <c:v>469.625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05248"/>
        <c:axId val="162806784"/>
      </c:lineChart>
      <c:catAx>
        <c:axId val="16279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80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80371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793344"/>
        <c:crosses val="autoZero"/>
        <c:crossBetween val="between"/>
      </c:valAx>
      <c:catAx>
        <c:axId val="16280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806784"/>
        <c:crosses val="autoZero"/>
        <c:auto val="0"/>
        <c:lblAlgn val="ctr"/>
        <c:lblOffset val="100"/>
        <c:noMultiLvlLbl val="0"/>
      </c:catAx>
      <c:valAx>
        <c:axId val="162806784"/>
        <c:scaling>
          <c:orientation val="minMax"/>
          <c:max val="3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805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776.69600000000003</c:v>
                </c:pt>
                <c:pt idx="1">
                  <c:v>798.80399999999997</c:v>
                </c:pt>
                <c:pt idx="2">
                  <c:v>890.29100000000005</c:v>
                </c:pt>
                <c:pt idx="3">
                  <c:v>926.66300000000001</c:v>
                </c:pt>
                <c:pt idx="4">
                  <c:v>998.28700000000003</c:v>
                </c:pt>
                <c:pt idx="5">
                  <c:v>1016.885</c:v>
                </c:pt>
                <c:pt idx="6">
                  <c:v>1072</c:v>
                </c:pt>
                <c:pt idx="7">
                  <c:v>1060.6079999999999</c:v>
                </c:pt>
                <c:pt idx="8">
                  <c:v>1086.6690000000001</c:v>
                </c:pt>
                <c:pt idx="9">
                  <c:v>1096.402</c:v>
                </c:pt>
                <c:pt idx="10">
                  <c:v>1143.817</c:v>
                </c:pt>
                <c:pt idx="12">
                  <c:v>17065.355</c:v>
                </c:pt>
                <c:pt idx="13">
                  <c:v>17660.021000000001</c:v>
                </c:pt>
                <c:pt idx="14">
                  <c:v>18554.094000000001</c:v>
                </c:pt>
                <c:pt idx="15">
                  <c:v>20214.68</c:v>
                </c:pt>
                <c:pt idx="16">
                  <c:v>21980.295999999998</c:v>
                </c:pt>
                <c:pt idx="17">
                  <c:v>23569.098999999998</c:v>
                </c:pt>
                <c:pt idx="18">
                  <c:v>25050.312000000002</c:v>
                </c:pt>
                <c:pt idx="19">
                  <c:v>26272.407999999999</c:v>
                </c:pt>
                <c:pt idx="20">
                  <c:v>27460.042000000001</c:v>
                </c:pt>
                <c:pt idx="21">
                  <c:v>28474.952000000001</c:v>
                </c:pt>
                <c:pt idx="22">
                  <c:v>29289.439999999999</c:v>
                </c:pt>
                <c:pt idx="24">
                  <c:v>17842.050999999999</c:v>
                </c:pt>
                <c:pt idx="25">
                  <c:v>18458.825000000001</c:v>
                </c:pt>
                <c:pt idx="26">
                  <c:v>19444.385000000002</c:v>
                </c:pt>
                <c:pt idx="27">
                  <c:v>21141.343000000001</c:v>
                </c:pt>
                <c:pt idx="28">
                  <c:v>22978.582999999999</c:v>
                </c:pt>
                <c:pt idx="29">
                  <c:v>24585.983999999997</c:v>
                </c:pt>
                <c:pt idx="30">
                  <c:v>26122.312000000002</c:v>
                </c:pt>
                <c:pt idx="31">
                  <c:v>27333.016</c:v>
                </c:pt>
                <c:pt idx="32">
                  <c:v>28546.711000000003</c:v>
                </c:pt>
                <c:pt idx="33">
                  <c:v>29571.353999999999</c:v>
                </c:pt>
                <c:pt idx="34">
                  <c:v>30433.256999999998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29664"/>
        <c:axId val="16293593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96.731999999999999</c:v>
                </c:pt>
                <c:pt idx="1">
                  <c:v>121.205</c:v>
                </c:pt>
                <c:pt idx="2">
                  <c:v>116.175</c:v>
                </c:pt>
                <c:pt idx="3">
                  <c:v>114.19499999999999</c:v>
                </c:pt>
                <c:pt idx="4">
                  <c:v>111.71</c:v>
                </c:pt>
                <c:pt idx="5">
                  <c:v>109.47</c:v>
                </c:pt>
                <c:pt idx="6">
                  <c:v>106.43</c:v>
                </c:pt>
                <c:pt idx="7">
                  <c:v>105.3</c:v>
                </c:pt>
                <c:pt idx="8">
                  <c:v>104.825</c:v>
                </c:pt>
                <c:pt idx="9">
                  <c:v>108.10499999999999</c:v>
                </c:pt>
                <c:pt idx="10">
                  <c:v>112.995</c:v>
                </c:pt>
                <c:pt idx="12">
                  <c:v>1190.6600000000001</c:v>
                </c:pt>
                <c:pt idx="13">
                  <c:v>1782.1299999999999</c:v>
                </c:pt>
                <c:pt idx="14">
                  <c:v>1965.31</c:v>
                </c:pt>
                <c:pt idx="15">
                  <c:v>2000.9749999999999</c:v>
                </c:pt>
                <c:pt idx="16">
                  <c:v>1920.34</c:v>
                </c:pt>
                <c:pt idx="17">
                  <c:v>1794.5349999999999</c:v>
                </c:pt>
                <c:pt idx="18">
                  <c:v>1643.3050000000001</c:v>
                </c:pt>
                <c:pt idx="19">
                  <c:v>1500.615</c:v>
                </c:pt>
                <c:pt idx="20">
                  <c:v>1367.825</c:v>
                </c:pt>
                <c:pt idx="21">
                  <c:v>1233.93</c:v>
                </c:pt>
                <c:pt idx="22">
                  <c:v>1149.2449999999999</c:v>
                </c:pt>
                <c:pt idx="24">
                  <c:v>1287.3920000000001</c:v>
                </c:pt>
                <c:pt idx="25">
                  <c:v>1903.3349999999998</c:v>
                </c:pt>
                <c:pt idx="26">
                  <c:v>2081.4850000000001</c:v>
                </c:pt>
                <c:pt idx="27">
                  <c:v>2115.17</c:v>
                </c:pt>
                <c:pt idx="28">
                  <c:v>2032.0499999999997</c:v>
                </c:pt>
                <c:pt idx="29">
                  <c:v>1904.0049999999999</c:v>
                </c:pt>
                <c:pt idx="30">
                  <c:v>1749.7350000000001</c:v>
                </c:pt>
                <c:pt idx="31">
                  <c:v>1605.915</c:v>
                </c:pt>
                <c:pt idx="32">
                  <c:v>1472.6499999999999</c:v>
                </c:pt>
                <c:pt idx="33">
                  <c:v>1342.0349999999999</c:v>
                </c:pt>
                <c:pt idx="34">
                  <c:v>1262.2399999999998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937472"/>
        <c:axId val="162947456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76.144000000000005</c:v>
                </c:pt>
                <c:pt idx="1">
                  <c:v>29.685000000000002</c:v>
                </c:pt>
                <c:pt idx="2">
                  <c:v>79.800000000000011</c:v>
                </c:pt>
                <c:pt idx="3">
                  <c:v>42.569999999999993</c:v>
                </c:pt>
                <c:pt idx="4">
                  <c:v>93.11</c:v>
                </c:pt>
                <c:pt idx="5">
                  <c:v>54.349999999999994</c:v>
                </c:pt>
                <c:pt idx="6">
                  <c:v>117.82</c:v>
                </c:pt>
                <c:pt idx="7">
                  <c:v>79.234999999999999</c:v>
                </c:pt>
                <c:pt idx="8">
                  <c:v>95.09</c:v>
                </c:pt>
                <c:pt idx="9">
                  <c:v>60.69</c:v>
                </c:pt>
                <c:pt idx="10">
                  <c:v>113.215</c:v>
                </c:pt>
                <c:pt idx="12">
                  <c:v>595.99199999999996</c:v>
                </c:pt>
                <c:pt idx="13">
                  <c:v>878.21</c:v>
                </c:pt>
                <c:pt idx="14">
                  <c:v>304.72500000000002</c:v>
                </c:pt>
                <c:pt idx="15">
                  <c:v>235.36</c:v>
                </c:pt>
                <c:pt idx="16">
                  <c:v>331.54</c:v>
                </c:pt>
                <c:pt idx="17">
                  <c:v>313.32</c:v>
                </c:pt>
                <c:pt idx="18">
                  <c:v>421.21000000000004</c:v>
                </c:pt>
                <c:pt idx="19">
                  <c:v>312.97999999999996</c:v>
                </c:pt>
                <c:pt idx="20">
                  <c:v>352.91499999999996</c:v>
                </c:pt>
                <c:pt idx="21">
                  <c:v>419.44000000000005</c:v>
                </c:pt>
                <c:pt idx="22">
                  <c:v>356.40999999999997</c:v>
                </c:pt>
                <c:pt idx="24">
                  <c:v>672.13599999999997</c:v>
                </c:pt>
                <c:pt idx="25">
                  <c:v>907.89499999999998</c:v>
                </c:pt>
                <c:pt idx="26">
                  <c:v>384.52499999999998</c:v>
                </c:pt>
                <c:pt idx="27">
                  <c:v>277.93</c:v>
                </c:pt>
                <c:pt idx="28">
                  <c:v>424.65000000000003</c:v>
                </c:pt>
                <c:pt idx="29">
                  <c:v>367.67</c:v>
                </c:pt>
                <c:pt idx="30">
                  <c:v>539.03000000000009</c:v>
                </c:pt>
                <c:pt idx="31">
                  <c:v>392.21499999999997</c:v>
                </c:pt>
                <c:pt idx="32">
                  <c:v>448.005</c:v>
                </c:pt>
                <c:pt idx="33">
                  <c:v>480.13000000000005</c:v>
                </c:pt>
                <c:pt idx="34">
                  <c:v>469.625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37472"/>
        <c:axId val="162947456"/>
      </c:lineChart>
      <c:catAx>
        <c:axId val="1629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293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3593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9664"/>
        <c:crosses val="autoZero"/>
        <c:crossBetween val="between"/>
      </c:valAx>
      <c:catAx>
        <c:axId val="16293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2947456"/>
        <c:crosses val="autoZero"/>
        <c:auto val="0"/>
        <c:lblAlgn val="ctr"/>
        <c:lblOffset val="100"/>
        <c:noMultiLvlLbl val="0"/>
      </c:catAx>
      <c:valAx>
        <c:axId val="162947456"/>
        <c:scaling>
          <c:orientation val="minMax"/>
          <c:max val="3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374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6.7199999999999994E-3</c:v>
                </c:pt>
                <c:pt idx="1">
                  <c:v>2.2719999999999997E-2</c:v>
                </c:pt>
                <c:pt idx="2">
                  <c:v>1.0500000000000001E-2</c:v>
                </c:pt>
                <c:pt idx="3">
                  <c:v>0.1191</c:v>
                </c:pt>
                <c:pt idx="4">
                  <c:v>0.11267000000000001</c:v>
                </c:pt>
                <c:pt idx="5">
                  <c:v>5.4400000000000004E-3</c:v>
                </c:pt>
                <c:pt idx="6">
                  <c:v>2.2759999999999999E-2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0.45778443199999996</c:v>
                  </c:pt>
                  <c:pt idx="1">
                    <c:v>0.66164934900000005</c:v>
                  </c:pt>
                  <c:pt idx="2">
                    <c:v>0.40879272834547309</c:v>
                  </c:pt>
                  <c:pt idx="3">
                    <c:v>0.49335016287173977</c:v>
                  </c:pt>
                  <c:pt idx="4">
                    <c:v>0.40873309199999996</c:v>
                  </c:pt>
                  <c:pt idx="5">
                    <c:v>0.33494032000000007</c:v>
                  </c:pt>
                  <c:pt idx="6">
                    <c:v>0.34149745780095359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0.45778443199999996</c:v>
                  </c:pt>
                  <c:pt idx="1">
                    <c:v>0.66164934900000005</c:v>
                  </c:pt>
                  <c:pt idx="2">
                    <c:v>0.40879272834547309</c:v>
                  </c:pt>
                  <c:pt idx="3">
                    <c:v>0.49335016287173977</c:v>
                  </c:pt>
                  <c:pt idx="4">
                    <c:v>0.40873309199999996</c:v>
                  </c:pt>
                  <c:pt idx="5">
                    <c:v>0.33494032000000007</c:v>
                  </c:pt>
                  <c:pt idx="6">
                    <c:v>0.34149745780095359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2.4043299999999999</c:v>
                </c:pt>
                <c:pt idx="1">
                  <c:v>2.3388100000000001</c:v>
                </c:pt>
                <c:pt idx="2">
                  <c:v>3.0410699999999995</c:v>
                </c:pt>
                <c:pt idx="3">
                  <c:v>3.2772200000000002</c:v>
                </c:pt>
                <c:pt idx="4">
                  <c:v>2.3382899999999998</c:v>
                </c:pt>
                <c:pt idx="5">
                  <c:v>1.90307</c:v>
                </c:pt>
                <c:pt idx="6">
                  <c:v>1.0190300000000001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052544"/>
        <c:axId val="163054336"/>
      </c:barChart>
      <c:catAx>
        <c:axId val="163052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054336"/>
        <c:crosses val="autoZero"/>
        <c:auto val="1"/>
        <c:lblAlgn val="ctr"/>
        <c:lblOffset val="100"/>
        <c:noMultiLvlLbl val="0"/>
      </c:catAx>
      <c:valAx>
        <c:axId val="1630543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3052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6.7199999999999994E-3</c:v>
                </c:pt>
                <c:pt idx="1">
                  <c:v>2.2719999999999997E-2</c:v>
                </c:pt>
                <c:pt idx="2">
                  <c:v>1.0500000000000001E-2</c:v>
                </c:pt>
                <c:pt idx="3">
                  <c:v>0.1191</c:v>
                </c:pt>
                <c:pt idx="4">
                  <c:v>0.11267000000000001</c:v>
                </c:pt>
                <c:pt idx="5">
                  <c:v>5.4400000000000004E-3</c:v>
                </c:pt>
                <c:pt idx="6">
                  <c:v>2.2759999999999999E-2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0.45778443199999996</c:v>
                  </c:pt>
                  <c:pt idx="1">
                    <c:v>0.66164934900000005</c:v>
                  </c:pt>
                  <c:pt idx="2">
                    <c:v>0.40879272834547309</c:v>
                  </c:pt>
                  <c:pt idx="3">
                    <c:v>0.49335016287173977</c:v>
                  </c:pt>
                  <c:pt idx="4">
                    <c:v>0.40873309199999996</c:v>
                  </c:pt>
                  <c:pt idx="5">
                    <c:v>0.33494032000000007</c:v>
                  </c:pt>
                  <c:pt idx="6">
                    <c:v>0.34149745780095359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0.45778443199999996</c:v>
                  </c:pt>
                  <c:pt idx="1">
                    <c:v>0.66164934900000005</c:v>
                  </c:pt>
                  <c:pt idx="2">
                    <c:v>0.40879272834547309</c:v>
                  </c:pt>
                  <c:pt idx="3">
                    <c:v>0.49335016287173977</c:v>
                  </c:pt>
                  <c:pt idx="4">
                    <c:v>0.40873309199999996</c:v>
                  </c:pt>
                  <c:pt idx="5">
                    <c:v>0.33494032000000007</c:v>
                  </c:pt>
                  <c:pt idx="6">
                    <c:v>0.34149745780095359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2.4043299999999999</c:v>
                </c:pt>
                <c:pt idx="1">
                  <c:v>2.3388100000000001</c:v>
                </c:pt>
                <c:pt idx="2">
                  <c:v>3.0410699999999995</c:v>
                </c:pt>
                <c:pt idx="3">
                  <c:v>3.2772200000000002</c:v>
                </c:pt>
                <c:pt idx="4">
                  <c:v>2.3382899999999998</c:v>
                </c:pt>
                <c:pt idx="5">
                  <c:v>1.90307</c:v>
                </c:pt>
                <c:pt idx="6">
                  <c:v>1.0190300000000001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093120"/>
        <c:axId val="163107200"/>
      </c:barChart>
      <c:catAx>
        <c:axId val="163093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107200"/>
        <c:crosses val="autoZero"/>
        <c:auto val="1"/>
        <c:lblAlgn val="ctr"/>
        <c:lblOffset val="100"/>
        <c:noMultiLvlLbl val="0"/>
      </c:catAx>
      <c:valAx>
        <c:axId val="163107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3093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9.9700000000000014E-3</c:v>
                </c:pt>
                <c:pt idx="1">
                  <c:v>2.248E-2</c:v>
                </c:pt>
                <c:pt idx="2">
                  <c:v>2.6019999999999998E-2</c:v>
                </c:pt>
                <c:pt idx="3">
                  <c:v>1.823E-2</c:v>
                </c:pt>
                <c:pt idx="4">
                  <c:v>7.9670000000000005E-2</c:v>
                </c:pt>
                <c:pt idx="5">
                  <c:v>6.1009999999999995E-2</c:v>
                </c:pt>
                <c:pt idx="6">
                  <c:v>4.0780000000000004E-2</c:v>
                </c:pt>
                <c:pt idx="7">
                  <c:v>1.8949999999999998E-2</c:v>
                </c:pt>
                <c:pt idx="8">
                  <c:v>2.2800000000000001E-2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0.48654496800000013</c:v>
                  </c:pt>
                  <c:pt idx="1">
                    <c:v>0.62680456799999995</c:v>
                  </c:pt>
                  <c:pt idx="2">
                    <c:v>0.29056199999999999</c:v>
                  </c:pt>
                  <c:pt idx="3">
                    <c:v>0.31567495400000001</c:v>
                  </c:pt>
                  <c:pt idx="4">
                    <c:v>0.53411341599999995</c:v>
                  </c:pt>
                  <c:pt idx="5">
                    <c:v>0.36754841599999999</c:v>
                  </c:pt>
                  <c:pt idx="6">
                    <c:v>0.39622574999999999</c:v>
                  </c:pt>
                  <c:pt idx="7">
                    <c:v>0.11261177499999998</c:v>
                  </c:pt>
                  <c:pt idx="8">
                    <c:v>0.30948277499999999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0.48654496800000013</c:v>
                  </c:pt>
                  <c:pt idx="1">
                    <c:v>0.62680456799999995</c:v>
                  </c:pt>
                  <c:pt idx="2">
                    <c:v>0.29056199999999999</c:v>
                  </c:pt>
                  <c:pt idx="3">
                    <c:v>0.31567495400000001</c:v>
                  </c:pt>
                  <c:pt idx="4">
                    <c:v>0.53411341599999995</c:v>
                  </c:pt>
                  <c:pt idx="5">
                    <c:v>0.36754841599999999</c:v>
                  </c:pt>
                  <c:pt idx="6">
                    <c:v>0.39622574999999999</c:v>
                  </c:pt>
                  <c:pt idx="7">
                    <c:v>0.11261177499999998</c:v>
                  </c:pt>
                  <c:pt idx="8">
                    <c:v>0.30948277499999999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2.1452600000000004</c:v>
                </c:pt>
                <c:pt idx="1">
                  <c:v>2.3528699999999998</c:v>
                </c:pt>
                <c:pt idx="2">
                  <c:v>1.4528099999999999</c:v>
                </c:pt>
                <c:pt idx="3">
                  <c:v>1.4005099999999999</c:v>
                </c:pt>
                <c:pt idx="4">
                  <c:v>3.48638</c:v>
                </c:pt>
                <c:pt idx="5">
                  <c:v>2.33216</c:v>
                </c:pt>
                <c:pt idx="6">
                  <c:v>2.1711</c:v>
                </c:pt>
                <c:pt idx="7">
                  <c:v>0.32574999999999998</c:v>
                </c:pt>
                <c:pt idx="8">
                  <c:v>0.65498999999999996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065920"/>
        <c:axId val="162599296"/>
      </c:barChart>
      <c:catAx>
        <c:axId val="1960659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599296"/>
        <c:crosses val="autoZero"/>
        <c:auto val="1"/>
        <c:lblAlgn val="ctr"/>
        <c:lblOffset val="100"/>
        <c:noMultiLvlLbl val="0"/>
      </c:catAx>
      <c:valAx>
        <c:axId val="162599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60659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0.00955</cdr:x>
      <cdr:y>0.93603</cdr:y>
    </cdr:from>
    <cdr:to>
      <cdr:x>0.47335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5253404"/>
          <a:ext cx="4271596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0.9282</cdr:y>
    </cdr:from>
    <cdr:to>
      <cdr:x>0.49085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209442"/>
          <a:ext cx="4410808" cy="337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0.00398</cdr:x>
      <cdr:y>0.94648</cdr:y>
    </cdr:from>
    <cdr:to>
      <cdr:x>0.37947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35" y="5312019"/>
          <a:ext cx="3458307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0.00557</cdr:x>
      <cdr:y>1.78176E-7</cdr:y>
    </cdr:from>
    <cdr:to>
      <cdr:x>0.04296</cdr:x>
      <cdr:y>0.65274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88" y="1"/>
          <a:ext cx="344329" cy="3663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perccentage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0.00955</cdr:x>
      <cdr:y>0.91384</cdr:y>
    </cdr:from>
    <cdr:to>
      <cdr:x>0.54256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5165481"/>
          <a:ext cx="4909039" cy="483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0.01114</cdr:x>
      <cdr:y>0.94256</cdr:y>
    </cdr:from>
    <cdr:to>
      <cdr:x>0.44073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2577" y="5290038"/>
          <a:ext cx="3956538" cy="30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n Removal / Mulched / Burned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0.01697</cdr:y>
    </cdr:from>
    <cdr:to>
      <cdr:x>0.058</cdr:x>
      <cdr:y>0.62141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95250"/>
          <a:ext cx="465102" cy="3392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0.81305</cdr:x>
      <cdr:y>0.12253</cdr:y>
    </cdr:from>
    <cdr:to>
      <cdr:x>0.99045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488143" y="687690"/>
          <a:ext cx="1633844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0.01591</cdr:x>
      <cdr:y>0.90862</cdr:y>
    </cdr:from>
    <cdr:to>
      <cdr:x>0.51949</cdr:x>
      <cdr:y>0.98695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6538" y="5099538"/>
          <a:ext cx="4637943" cy="439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0.94125</cdr:y>
    </cdr:from>
    <cdr:to>
      <cdr:x>0.49006</cdr:x>
      <cdr:y>0.99217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282712"/>
          <a:ext cx="4396154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0.02611</cdr:y>
    </cdr:from>
    <cdr:to>
      <cdr:x>0.04535</cdr:x>
      <cdr:y>0.61358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146539"/>
          <a:ext cx="388383" cy="329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0.01989</cdr:x>
      <cdr:y>0.90339</cdr:y>
    </cdr:from>
    <cdr:to>
      <cdr:x>0.45585</cdr:x>
      <cdr:y>0.99739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173" y="5070231"/>
          <a:ext cx="4015154" cy="527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9" t="s">
        <v>611</v>
      </c>
      <c r="C3" s="780"/>
      <c r="D3" s="780"/>
      <c r="E3" s="780"/>
      <c r="F3" s="780"/>
      <c r="G3" s="780"/>
      <c r="H3" s="780"/>
      <c r="J3" s="781" t="s">
        <v>742</v>
      </c>
      <c r="K3" s="781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782"/>
      <c r="K4" s="782"/>
    </row>
    <row r="5" spans="1:19" s="23" customFormat="1" x14ac:dyDescent="0.2">
      <c r="A5" s="426"/>
      <c r="B5" s="434"/>
      <c r="C5" s="424" t="s">
        <v>106</v>
      </c>
      <c r="D5" s="453">
        <v>10.756680000000001</v>
      </c>
      <c r="E5" s="451">
        <v>90.090509999999995</v>
      </c>
      <c r="F5" s="432">
        <v>1.65</v>
      </c>
      <c r="G5" s="449">
        <f>E5*F5/100</f>
        <v>1.486493415</v>
      </c>
      <c r="H5" s="450">
        <f>SUM(D5,E5)</f>
        <v>100.84719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53">
        <v>6.0478100000000001</v>
      </c>
      <c r="E6" s="451">
        <v>14.57615</v>
      </c>
      <c r="F6" s="432">
        <v>5.34</v>
      </c>
      <c r="G6" s="449">
        <f t="shared" ref="G6:G26" si="0">E6*F6/100</f>
        <v>0.77836640999999995</v>
      </c>
      <c r="H6" s="450">
        <f>SUM(D6,E6)</f>
        <v>20.62396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53">
        <v>4.7088700000000001</v>
      </c>
      <c r="E7" s="451">
        <v>75.695740000000001</v>
      </c>
      <c r="F7" s="432">
        <v>2.08</v>
      </c>
      <c r="G7" s="449">
        <f>E7*F7/100</f>
        <v>1.5744713920000002</v>
      </c>
      <c r="H7" s="450">
        <f>SUM(D7,E7)</f>
        <v>80.404610000000005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546">
        <v>0.82753999999999994</v>
      </c>
      <c r="E8" s="456">
        <v>0.76008000000000009</v>
      </c>
      <c r="F8" s="432">
        <v>44.4</v>
      </c>
      <c r="G8" s="449">
        <f t="shared" si="0"/>
        <v>0.33747552000000008</v>
      </c>
      <c r="H8" s="450">
        <f>SUM(D8,E8)</f>
        <v>1.58762</v>
      </c>
      <c r="I8" s="428"/>
      <c r="J8" s="687">
        <f>H8/$H$6</f>
        <v>7.6979396779280021E-2</v>
      </c>
      <c r="K8" s="687">
        <f>H8/$H$5</f>
        <v>1.5742828332648635E-2</v>
      </c>
    </row>
    <row r="9" spans="1:19" s="24" customFormat="1" x14ac:dyDescent="0.2">
      <c r="A9" s="428"/>
      <c r="B9" s="435"/>
      <c r="C9" s="424" t="s">
        <v>85</v>
      </c>
      <c r="D9" s="546">
        <v>0.81330999999999998</v>
      </c>
      <c r="E9" s="456">
        <v>3.0933000000000002</v>
      </c>
      <c r="F9" s="432">
        <v>16.84</v>
      </c>
      <c r="G9" s="449">
        <f t="shared" si="0"/>
        <v>0.52091171999999997</v>
      </c>
      <c r="H9" s="450">
        <f t="shared" ref="H9:H26" si="1">SUM(D9,E9)</f>
        <v>3.9066100000000001</v>
      </c>
      <c r="I9" s="428"/>
      <c r="J9" s="687">
        <f t="shared" ref="J9:J15" si="2">H9/$H$6</f>
        <v>0.18942094534706236</v>
      </c>
      <c r="K9" s="687">
        <f t="shared" ref="K9:K26" si="3">H9/$H$5</f>
        <v>3.8737916247344129E-2</v>
      </c>
    </row>
    <row r="10" spans="1:19" s="24" customFormat="1" x14ac:dyDescent="0.2">
      <c r="A10" s="428"/>
      <c r="B10" s="435"/>
      <c r="C10" s="424" t="s">
        <v>86</v>
      </c>
      <c r="D10" s="546">
        <v>1.91011</v>
      </c>
      <c r="E10" s="456">
        <v>1.17669</v>
      </c>
      <c r="F10" s="432">
        <v>31.68</v>
      </c>
      <c r="G10" s="449">
        <f t="shared" si="0"/>
        <v>0.37277539199999998</v>
      </c>
      <c r="H10" s="450">
        <f t="shared" si="1"/>
        <v>3.0868000000000002</v>
      </c>
      <c r="I10" s="428"/>
      <c r="J10" s="687">
        <f t="shared" si="2"/>
        <v>0.14967057732850531</v>
      </c>
      <c r="K10" s="687">
        <f t="shared" si="3"/>
        <v>3.0608686270782559E-2</v>
      </c>
    </row>
    <row r="11" spans="1:19" s="24" customFormat="1" x14ac:dyDescent="0.2">
      <c r="A11" s="428"/>
      <c r="B11" s="435"/>
      <c r="C11" s="424" t="s">
        <v>87</v>
      </c>
      <c r="D11" s="546">
        <v>0.45962999999999998</v>
      </c>
      <c r="E11" s="456">
        <v>1.2047999999999999</v>
      </c>
      <c r="F11" s="432">
        <v>23.02</v>
      </c>
      <c r="G11" s="449">
        <f t="shared" si="0"/>
        <v>0.27734495999999997</v>
      </c>
      <c r="H11" s="450">
        <f t="shared" si="1"/>
        <v>1.6644299999999999</v>
      </c>
      <c r="I11" s="428"/>
      <c r="J11" s="687">
        <f t="shared" si="2"/>
        <v>8.0703705786861493E-2</v>
      </c>
      <c r="K11" s="687">
        <f t="shared" si="3"/>
        <v>1.6504475732045682E-2</v>
      </c>
    </row>
    <row r="12" spans="1:19" s="24" customFormat="1" x14ac:dyDescent="0.2">
      <c r="A12" s="428"/>
      <c r="B12" s="435"/>
      <c r="C12" s="424" t="s">
        <v>88</v>
      </c>
      <c r="D12" s="546">
        <v>0.44569999999999999</v>
      </c>
      <c r="E12" s="456">
        <v>2.2767300000000001</v>
      </c>
      <c r="F12" s="432">
        <v>18.86</v>
      </c>
      <c r="G12" s="449">
        <f t="shared" si="0"/>
        <v>0.42939127799999999</v>
      </c>
      <c r="H12" s="450">
        <f t="shared" si="1"/>
        <v>2.7224300000000001</v>
      </c>
      <c r="I12" s="428"/>
      <c r="J12" s="687">
        <f t="shared" si="2"/>
        <v>0.13200326222510128</v>
      </c>
      <c r="K12" s="687">
        <f t="shared" si="3"/>
        <v>2.6995596010161514E-2</v>
      </c>
    </row>
    <row r="13" spans="1:19" s="24" customFormat="1" x14ac:dyDescent="0.2">
      <c r="A13" s="428"/>
      <c r="B13" s="435"/>
      <c r="C13" s="424" t="s">
        <v>89</v>
      </c>
      <c r="D13" s="546">
        <v>1.06673</v>
      </c>
      <c r="E13" s="456">
        <v>3.24343</v>
      </c>
      <c r="F13" s="432">
        <v>16.600000000000001</v>
      </c>
      <c r="G13" s="449">
        <f t="shared" si="0"/>
        <v>0.53840938000000005</v>
      </c>
      <c r="H13" s="450">
        <f t="shared" si="1"/>
        <v>4.3101599999999998</v>
      </c>
      <c r="I13" s="428"/>
      <c r="J13" s="687">
        <f t="shared" si="2"/>
        <v>0.20898799260665749</v>
      </c>
      <c r="K13" s="687">
        <f t="shared" si="3"/>
        <v>4.2739515102007304E-2</v>
      </c>
    </row>
    <row r="14" spans="1:19" s="24" customFormat="1" x14ac:dyDescent="0.2">
      <c r="A14" s="428"/>
      <c r="B14" s="435"/>
      <c r="C14" s="424" t="s">
        <v>90</v>
      </c>
      <c r="D14" s="546">
        <v>4.58E-2</v>
      </c>
      <c r="E14" s="456">
        <v>3.0300000000000001E-2</v>
      </c>
      <c r="F14" s="432">
        <v>93.64</v>
      </c>
      <c r="G14" s="449">
        <f t="shared" si="0"/>
        <v>2.8372920000000003E-2</v>
      </c>
      <c r="H14" s="450">
        <f t="shared" si="1"/>
        <v>7.6100000000000001E-2</v>
      </c>
      <c r="I14" s="428"/>
      <c r="J14" s="687">
        <f t="shared" si="2"/>
        <v>3.6898830292533538E-3</v>
      </c>
      <c r="K14" s="687">
        <f t="shared" si="3"/>
        <v>7.5460704457903092E-4</v>
      </c>
    </row>
    <row r="15" spans="1:19" s="24" customFormat="1" x14ac:dyDescent="0.2">
      <c r="A15" s="428"/>
      <c r="B15" s="435"/>
      <c r="C15" s="424" t="s">
        <v>91</v>
      </c>
      <c r="D15" s="546">
        <v>0.47898000000000002</v>
      </c>
      <c r="E15" s="456">
        <v>2.7908300000000001</v>
      </c>
      <c r="F15" s="432">
        <v>17.649999999999999</v>
      </c>
      <c r="G15" s="449">
        <f t="shared" si="0"/>
        <v>0.49258149500000004</v>
      </c>
      <c r="H15" s="450">
        <f t="shared" si="1"/>
        <v>3.2698100000000001</v>
      </c>
      <c r="I15" s="428"/>
      <c r="J15" s="688">
        <f t="shared" si="2"/>
        <v>0.1585442368972787</v>
      </c>
      <c r="K15" s="687">
        <f t="shared" si="3"/>
        <v>3.2423412095071762E-2</v>
      </c>
    </row>
    <row r="16" spans="1:19" s="24" customFormat="1" x14ac:dyDescent="0.2">
      <c r="A16" s="428"/>
      <c r="B16" s="435"/>
      <c r="C16" s="424" t="s">
        <v>94</v>
      </c>
      <c r="D16" s="453">
        <v>0.83135000000000003</v>
      </c>
      <c r="E16" s="456">
        <v>11.534700000000001</v>
      </c>
      <c r="F16" s="432">
        <v>9.09</v>
      </c>
      <c r="G16" s="449">
        <f t="shared" si="0"/>
        <v>1.04850423</v>
      </c>
      <c r="H16" s="450">
        <f t="shared" si="1"/>
        <v>12.366050000000001</v>
      </c>
      <c r="I16" s="428"/>
      <c r="J16" s="687">
        <f>H16/$H$7</f>
        <v>0.15379777353562191</v>
      </c>
      <c r="K16" s="687">
        <f t="shared" si="3"/>
        <v>0.12262166154555225</v>
      </c>
    </row>
    <row r="17" spans="1:11" s="24" customFormat="1" x14ac:dyDescent="0.2">
      <c r="A17" s="428"/>
      <c r="B17" s="435"/>
      <c r="C17" s="424" t="s">
        <v>95</v>
      </c>
      <c r="D17" s="453">
        <v>1.97089</v>
      </c>
      <c r="E17" s="456">
        <v>6.5030200000000002</v>
      </c>
      <c r="F17" s="432">
        <v>13.29</v>
      </c>
      <c r="G17" s="449">
        <f t="shared" si="0"/>
        <v>0.86425135799999997</v>
      </c>
      <c r="H17" s="450">
        <f t="shared" si="1"/>
        <v>8.4739100000000001</v>
      </c>
      <c r="I17" s="428"/>
      <c r="J17" s="687">
        <f t="shared" ref="J17:J26" si="4">H17/$H$7</f>
        <v>0.10539084761433455</v>
      </c>
      <c r="K17" s="687">
        <f t="shared" si="3"/>
        <v>8.4027229712597851E-2</v>
      </c>
    </row>
    <row r="18" spans="1:11" s="24" customFormat="1" x14ac:dyDescent="0.2">
      <c r="A18" s="428"/>
      <c r="B18" s="435"/>
      <c r="C18" s="424" t="s">
        <v>96</v>
      </c>
      <c r="D18" s="453">
        <v>0.11098999999999999</v>
      </c>
      <c r="E18" s="456">
        <v>5.6741999999999999</v>
      </c>
      <c r="F18" s="432">
        <v>12.42</v>
      </c>
      <c r="G18" s="449">
        <f t="shared" si="0"/>
        <v>0.70473564</v>
      </c>
      <c r="H18" s="450">
        <f t="shared" si="1"/>
        <v>5.7851900000000001</v>
      </c>
      <c r="I18" s="428"/>
      <c r="J18" s="687">
        <f t="shared" si="4"/>
        <v>7.1950973955349079E-2</v>
      </c>
      <c r="K18" s="687">
        <f t="shared" si="3"/>
        <v>5.7365901816401631E-2</v>
      </c>
    </row>
    <row r="19" spans="1:11" s="24" customFormat="1" x14ac:dyDescent="0.2">
      <c r="A19" s="428"/>
      <c r="B19" s="435"/>
      <c r="C19" s="424" t="s">
        <v>97</v>
      </c>
      <c r="D19" s="453">
        <v>0.2999</v>
      </c>
      <c r="E19" s="456">
        <v>16.321819999999999</v>
      </c>
      <c r="F19" s="432">
        <v>7.5</v>
      </c>
      <c r="G19" s="449">
        <f t="shared" si="0"/>
        <v>1.2241365</v>
      </c>
      <c r="H19" s="450">
        <f t="shared" si="1"/>
        <v>16.62172</v>
      </c>
      <c r="I19" s="428"/>
      <c r="J19" s="687">
        <f t="shared" si="4"/>
        <v>0.2067259576285489</v>
      </c>
      <c r="K19" s="687">
        <f t="shared" si="3"/>
        <v>0.16482085420525847</v>
      </c>
    </row>
    <row r="20" spans="1:11" s="24" customFormat="1" x14ac:dyDescent="0.2">
      <c r="A20" s="428"/>
      <c r="B20" s="435"/>
      <c r="C20" s="424" t="s">
        <v>98</v>
      </c>
      <c r="D20" s="453">
        <v>0.19134000000000001</v>
      </c>
      <c r="E20" s="456">
        <v>3.4552100000000001</v>
      </c>
      <c r="F20" s="432">
        <v>14.77</v>
      </c>
      <c r="G20" s="449">
        <f t="shared" si="0"/>
        <v>0.51033451699999999</v>
      </c>
      <c r="H20" s="450">
        <f t="shared" si="1"/>
        <v>3.64655</v>
      </c>
      <c r="I20" s="428"/>
      <c r="J20" s="687">
        <f t="shared" si="4"/>
        <v>4.5352499066906735E-2</v>
      </c>
      <c r="K20" s="687">
        <f t="shared" si="3"/>
        <v>3.6159163185409529E-2</v>
      </c>
    </row>
    <row r="21" spans="1:11" s="24" customFormat="1" x14ac:dyDescent="0.2">
      <c r="A21" s="428"/>
      <c r="B21" s="435"/>
      <c r="C21" s="424" t="s">
        <v>99</v>
      </c>
      <c r="D21" s="453">
        <v>3.934E-2</v>
      </c>
      <c r="E21" s="456">
        <v>1.04111</v>
      </c>
      <c r="F21" s="432">
        <v>31.85</v>
      </c>
      <c r="G21" s="449">
        <f t="shared" si="0"/>
        <v>0.33159353499999999</v>
      </c>
      <c r="H21" s="450">
        <f t="shared" si="1"/>
        <v>1.0804499999999999</v>
      </c>
      <c r="I21" s="428"/>
      <c r="J21" s="687">
        <f t="shared" si="4"/>
        <v>1.3437662342992521E-2</v>
      </c>
      <c r="K21" s="687">
        <f t="shared" si="3"/>
        <v>1.0713734314262995E-2</v>
      </c>
    </row>
    <row r="22" spans="1:11" s="24" customFormat="1" x14ac:dyDescent="0.2">
      <c r="A22" s="428"/>
      <c r="B22" s="435"/>
      <c r="C22" s="424" t="s">
        <v>100</v>
      </c>
      <c r="D22" s="453">
        <v>1.9629999999999998E-2</v>
      </c>
      <c r="E22" s="456">
        <v>10.2475</v>
      </c>
      <c r="F22" s="432">
        <v>9.5500000000000007</v>
      </c>
      <c r="G22" s="449">
        <f t="shared" si="0"/>
        <v>0.9786362500000001</v>
      </c>
      <c r="H22" s="450">
        <f t="shared" si="1"/>
        <v>10.26713</v>
      </c>
      <c r="I22" s="428"/>
      <c r="J22" s="687">
        <f t="shared" si="4"/>
        <v>0.12769330017271396</v>
      </c>
      <c r="K22" s="687">
        <f t="shared" si="3"/>
        <v>0.10180878614466105</v>
      </c>
    </row>
    <row r="23" spans="1:11" s="24" customFormat="1" x14ac:dyDescent="0.2">
      <c r="A23" s="428"/>
      <c r="B23" s="435"/>
      <c r="C23" s="424" t="s">
        <v>101</v>
      </c>
      <c r="D23" s="453">
        <v>4.8999999999999998E-4</v>
      </c>
      <c r="E23" s="456">
        <v>4.0235900000000004</v>
      </c>
      <c r="F23" s="432">
        <v>13.65</v>
      </c>
      <c r="G23" s="449">
        <f t="shared" si="0"/>
        <v>0.54922003500000005</v>
      </c>
      <c r="H23" s="450">
        <f t="shared" si="1"/>
        <v>4.0240800000000005</v>
      </c>
      <c r="I23" s="428"/>
      <c r="J23" s="687">
        <f t="shared" si="4"/>
        <v>5.0047876608070113E-2</v>
      </c>
      <c r="K23" s="687">
        <f t="shared" si="3"/>
        <v>3.9902747909981433E-2</v>
      </c>
    </row>
    <row r="24" spans="1:11" s="24" customFormat="1" x14ac:dyDescent="0.2">
      <c r="A24" s="428"/>
      <c r="B24" s="435"/>
      <c r="C24" s="424" t="s">
        <v>102</v>
      </c>
      <c r="D24" s="453">
        <v>8.7500000000000008E-3</v>
      </c>
      <c r="E24" s="456">
        <v>1.97072</v>
      </c>
      <c r="F24" s="432">
        <v>24.1</v>
      </c>
      <c r="G24" s="449">
        <f t="shared" si="0"/>
        <v>0.47494352000000006</v>
      </c>
      <c r="H24" s="450">
        <f t="shared" si="1"/>
        <v>1.9794700000000001</v>
      </c>
      <c r="I24" s="428"/>
      <c r="J24" s="687">
        <f t="shared" si="4"/>
        <v>2.4618862027935961E-2</v>
      </c>
      <c r="K24" s="687">
        <f t="shared" si="3"/>
        <v>1.9628410072705053E-2</v>
      </c>
    </row>
    <row r="25" spans="1:11" s="24" customFormat="1" x14ac:dyDescent="0.2">
      <c r="A25" s="428"/>
      <c r="B25" s="435"/>
      <c r="C25" s="424" t="s">
        <v>103</v>
      </c>
      <c r="D25" s="453">
        <v>2.9999999999999997E-5</v>
      </c>
      <c r="E25" s="456">
        <v>3.4882199999999997</v>
      </c>
      <c r="F25" s="432">
        <v>17.23</v>
      </c>
      <c r="G25" s="449">
        <f t="shared" si="0"/>
        <v>0.60102030599999989</v>
      </c>
      <c r="H25" s="450">
        <f t="shared" si="1"/>
        <v>3.4882499999999999</v>
      </c>
      <c r="I25" s="428"/>
      <c r="J25" s="687">
        <f t="shared" si="4"/>
        <v>4.3383706481506468E-2</v>
      </c>
      <c r="K25" s="687">
        <f t="shared" si="3"/>
        <v>3.4589461540772727E-2</v>
      </c>
    </row>
    <row r="26" spans="1:11" s="24" customFormat="1" ht="13.5" thickBot="1" x14ac:dyDescent="0.25">
      <c r="A26" s="428"/>
      <c r="B26" s="290"/>
      <c r="C26" s="430" t="s">
        <v>104</v>
      </c>
      <c r="D26" s="446">
        <v>1.23617</v>
      </c>
      <c r="E26" s="446">
        <v>11.364370000000001</v>
      </c>
      <c r="F26" s="431">
        <v>8.26</v>
      </c>
      <c r="G26" s="447">
        <f t="shared" si="0"/>
        <v>0.93869696200000008</v>
      </c>
      <c r="H26" s="448">
        <f t="shared" si="1"/>
        <v>12.600540000000001</v>
      </c>
      <c r="I26" s="428"/>
      <c r="J26" s="689">
        <f t="shared" si="4"/>
        <v>0.15671414860416585</v>
      </c>
      <c r="K26" s="689">
        <f t="shared" si="3"/>
        <v>0.1249468626741112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79" t="s">
        <v>611</v>
      </c>
      <c r="C29" s="780"/>
      <c r="D29" s="780"/>
      <c r="E29" s="780"/>
      <c r="F29" s="780"/>
      <c r="G29" s="780"/>
      <c r="H29" s="780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1" s="23" customFormat="1" x14ac:dyDescent="0.2">
      <c r="B31" s="434" t="s">
        <v>92</v>
      </c>
      <c r="C31" s="424" t="s">
        <v>119</v>
      </c>
      <c r="D31" s="453">
        <v>0.40511999999999998</v>
      </c>
      <c r="E31" s="451">
        <v>0.82264000000000004</v>
      </c>
      <c r="F31" s="432">
        <v>34.36</v>
      </c>
      <c r="G31" s="449">
        <f>E31*F31/100</f>
        <v>0.28265910399999999</v>
      </c>
      <c r="H31" s="450">
        <f>SUM(D31,E31)</f>
        <v>1.22776</v>
      </c>
    </row>
    <row r="32" spans="1:11" s="23" customFormat="1" x14ac:dyDescent="0.2">
      <c r="B32" s="434"/>
      <c r="C32" s="424" t="s">
        <v>120</v>
      </c>
      <c r="D32" s="453">
        <v>0.74014000000000002</v>
      </c>
      <c r="E32" s="451">
        <v>0.45500000000000002</v>
      </c>
      <c r="F32" s="432">
        <v>30.19</v>
      </c>
      <c r="G32" s="449">
        <f t="shared" ref="G32:G37" si="5">E32*F32/100</f>
        <v>0.1373645</v>
      </c>
      <c r="H32" s="450">
        <f t="shared" ref="H32:H37" si="6">SUM(D32,E32)</f>
        <v>1.1951400000000001</v>
      </c>
    </row>
    <row r="33" spans="2:8" s="23" customFormat="1" x14ac:dyDescent="0.2">
      <c r="B33" s="434"/>
      <c r="C33" s="424" t="s">
        <v>121</v>
      </c>
      <c r="D33" s="453">
        <v>1.4844299999999999</v>
      </c>
      <c r="E33" s="451">
        <v>2.1399599999999999</v>
      </c>
      <c r="F33" s="432">
        <v>20.131835100584485</v>
      </c>
      <c r="G33" s="449">
        <f t="shared" si="5"/>
        <v>0.4308132184184677</v>
      </c>
      <c r="H33" s="450">
        <f t="shared" si="6"/>
        <v>3.62439</v>
      </c>
    </row>
    <row r="34" spans="2:8" s="23" customFormat="1" x14ac:dyDescent="0.2">
      <c r="B34" s="434"/>
      <c r="C34" s="424" t="s">
        <v>122</v>
      </c>
      <c r="D34" s="453">
        <v>2.3305899999999999</v>
      </c>
      <c r="E34" s="451">
        <v>7.5706800000000003</v>
      </c>
      <c r="F34" s="432">
        <v>10.321970538717601</v>
      </c>
      <c r="G34" s="449">
        <f t="shared" si="5"/>
        <v>0.78144335918058572</v>
      </c>
      <c r="H34" s="450">
        <f t="shared" si="6"/>
        <v>9.9012700000000002</v>
      </c>
    </row>
    <row r="35" spans="2:8" s="23" customFormat="1" x14ac:dyDescent="0.2">
      <c r="B35" s="434"/>
      <c r="C35" s="424" t="s">
        <v>123</v>
      </c>
      <c r="D35" s="453">
        <v>0.89839999999999998</v>
      </c>
      <c r="E35" s="451">
        <v>2.5966399999999998</v>
      </c>
      <c r="F35" s="432">
        <v>19.670000000000002</v>
      </c>
      <c r="G35" s="449">
        <f t="shared" si="5"/>
        <v>0.51075908800000003</v>
      </c>
      <c r="H35" s="450">
        <f t="shared" si="6"/>
        <v>3.4950399999999999</v>
      </c>
    </row>
    <row r="36" spans="2:8" s="23" customFormat="1" x14ac:dyDescent="0.2">
      <c r="B36" s="434"/>
      <c r="C36" s="424" t="s">
        <v>124</v>
      </c>
      <c r="D36" s="453">
        <v>0.17338000000000001</v>
      </c>
      <c r="E36" s="451">
        <v>0.57996999999999999</v>
      </c>
      <c r="F36" s="432">
        <v>48.41</v>
      </c>
      <c r="G36" s="449">
        <f t="shared" si="5"/>
        <v>0.28076347699999998</v>
      </c>
      <c r="H36" s="450">
        <f t="shared" si="6"/>
        <v>0.75334999999999996</v>
      </c>
    </row>
    <row r="37" spans="2:8" s="23" customFormat="1" x14ac:dyDescent="0.2">
      <c r="B37" s="434"/>
      <c r="C37" s="424" t="s">
        <v>125</v>
      </c>
      <c r="D37" s="453">
        <v>1.575E-2</v>
      </c>
      <c r="E37" s="451">
        <v>0.41126000000000001</v>
      </c>
      <c r="F37" s="432">
        <v>53.651048693717151</v>
      </c>
      <c r="G37" s="449">
        <f t="shared" si="5"/>
        <v>0.22064530285778117</v>
      </c>
      <c r="H37" s="450">
        <f t="shared" si="6"/>
        <v>0.42701</v>
      </c>
    </row>
    <row r="38" spans="2:8" s="23" customFormat="1" x14ac:dyDescent="0.2">
      <c r="B38" s="434"/>
      <c r="C38" s="424"/>
      <c r="D38" s="453"/>
      <c r="E38" s="451"/>
      <c r="F38" s="432"/>
      <c r="G38" s="454"/>
      <c r="H38" s="455"/>
    </row>
    <row r="39" spans="2:8" s="23" customFormat="1" x14ac:dyDescent="0.2">
      <c r="B39" s="434" t="s">
        <v>105</v>
      </c>
      <c r="C39" s="424" t="s">
        <v>119</v>
      </c>
      <c r="D39" s="453">
        <v>8.0700000000000008E-2</v>
      </c>
      <c r="E39" s="451">
        <v>10.782999999999999</v>
      </c>
      <c r="F39" s="432">
        <v>10.71</v>
      </c>
      <c r="G39" s="449">
        <f>E39*F39/100</f>
        <v>1.1548593</v>
      </c>
      <c r="H39" s="450">
        <f>SUM(D39,E39)</f>
        <v>10.8637</v>
      </c>
    </row>
    <row r="40" spans="2:8" s="23" customFormat="1" x14ac:dyDescent="0.2">
      <c r="B40" s="434"/>
      <c r="C40" s="424" t="s">
        <v>120</v>
      </c>
      <c r="D40" s="453">
        <v>0.28670999999999996</v>
      </c>
      <c r="E40" s="451">
        <v>11.36233</v>
      </c>
      <c r="F40" s="432">
        <v>10.4</v>
      </c>
      <c r="G40" s="449">
        <f t="shared" ref="G40:G45" si="7">E40*F40/100</f>
        <v>1.18168232</v>
      </c>
      <c r="H40" s="450">
        <f t="shared" ref="H40:H45" si="8">SUM(D40,E40)</f>
        <v>11.649039999999999</v>
      </c>
    </row>
    <row r="41" spans="2:8" s="23" customFormat="1" x14ac:dyDescent="0.2">
      <c r="B41" s="434"/>
      <c r="C41" s="424" t="s">
        <v>121</v>
      </c>
      <c r="D41" s="453">
        <v>0.29616000000000003</v>
      </c>
      <c r="E41" s="451">
        <v>16.79541</v>
      </c>
      <c r="F41" s="432">
        <v>7.9943476275112824</v>
      </c>
      <c r="G41" s="449">
        <f t="shared" si="7"/>
        <v>1.3426834608657927</v>
      </c>
      <c r="H41" s="450">
        <f t="shared" si="8"/>
        <v>17.091570000000001</v>
      </c>
    </row>
    <row r="42" spans="2:8" s="23" customFormat="1" x14ac:dyDescent="0.2">
      <c r="B42" s="434"/>
      <c r="C42" s="424" t="s">
        <v>122</v>
      </c>
      <c r="D42" s="453">
        <v>1.8296100000000002</v>
      </c>
      <c r="E42" s="451">
        <v>11.505450000000002</v>
      </c>
      <c r="F42" s="432">
        <v>9.0373579136115989</v>
      </c>
      <c r="G42" s="449">
        <f t="shared" si="7"/>
        <v>1.0397886960716258</v>
      </c>
      <c r="H42" s="450">
        <f t="shared" si="8"/>
        <v>13.335060000000002</v>
      </c>
    </row>
    <row r="43" spans="2:8" s="23" customFormat="1" x14ac:dyDescent="0.2">
      <c r="B43" s="434"/>
      <c r="C43" s="424" t="s">
        <v>123</v>
      </c>
      <c r="D43" s="453">
        <v>1.65056</v>
      </c>
      <c r="E43" s="451">
        <v>8.2807700000000004</v>
      </c>
      <c r="F43" s="432">
        <v>10.35</v>
      </c>
      <c r="G43" s="449">
        <f t="shared" si="7"/>
        <v>0.8570596949999999</v>
      </c>
      <c r="H43" s="450">
        <f t="shared" si="8"/>
        <v>9.9313300000000009</v>
      </c>
    </row>
    <row r="44" spans="2:8" s="23" customFormat="1" x14ac:dyDescent="0.2">
      <c r="B44" s="434"/>
      <c r="C44" s="424" t="s">
        <v>124</v>
      </c>
      <c r="D44" s="453">
        <v>0.12695000000000001</v>
      </c>
      <c r="E44" s="451">
        <v>9.6827099999999984</v>
      </c>
      <c r="F44" s="432">
        <v>10.08</v>
      </c>
      <c r="G44" s="449">
        <f t="shared" si="7"/>
        <v>0.97601716799999994</v>
      </c>
      <c r="H44" s="450">
        <f t="shared" si="8"/>
        <v>9.8096599999999992</v>
      </c>
    </row>
    <row r="45" spans="2:8" s="23" customFormat="1" x14ac:dyDescent="0.2">
      <c r="B45" s="434"/>
      <c r="C45" s="424" t="s">
        <v>125</v>
      </c>
      <c r="D45" s="453">
        <v>0.43819000000000002</v>
      </c>
      <c r="E45" s="451">
        <v>7.2860800000000001</v>
      </c>
      <c r="F45" s="432">
        <v>11.39553541058442</v>
      </c>
      <c r="G45" s="449">
        <f t="shared" si="7"/>
        <v>0.8302878264435094</v>
      </c>
      <c r="H45" s="450">
        <f t="shared" si="8"/>
        <v>7.7242699999999997</v>
      </c>
    </row>
    <row r="46" spans="2:8" s="23" customFormat="1" x14ac:dyDescent="0.2">
      <c r="B46" s="434"/>
      <c r="C46" s="424"/>
      <c r="D46" s="453"/>
      <c r="E46" s="451"/>
      <c r="F46" s="432"/>
      <c r="G46" s="454"/>
      <c r="H46" s="455"/>
    </row>
    <row r="47" spans="2:8" s="23" customFormat="1" x14ac:dyDescent="0.2">
      <c r="B47" s="434" t="s">
        <v>106</v>
      </c>
      <c r="C47" s="424" t="s">
        <v>119</v>
      </c>
      <c r="D47" s="453">
        <v>0.48581999999999997</v>
      </c>
      <c r="E47" s="451">
        <v>11.606440000000001</v>
      </c>
      <c r="F47" s="432">
        <v>10.41</v>
      </c>
      <c r="G47" s="449">
        <f>E47*F47/100</f>
        <v>1.208230404</v>
      </c>
      <c r="H47" s="450">
        <f>SUM(D47,E47)</f>
        <v>12.092260000000001</v>
      </c>
    </row>
    <row r="48" spans="2:8" s="23" customFormat="1" x14ac:dyDescent="0.2">
      <c r="B48" s="434"/>
      <c r="C48" s="424" t="s">
        <v>120</v>
      </c>
      <c r="D48" s="453">
        <v>1.0268499999999998</v>
      </c>
      <c r="E48" s="451">
        <v>11.818490000000001</v>
      </c>
      <c r="F48" s="432">
        <v>10.34</v>
      </c>
      <c r="G48" s="449">
        <f t="shared" ref="G48:G53" si="9">E48*F48/100</f>
        <v>1.222031866</v>
      </c>
      <c r="H48" s="450">
        <f t="shared" ref="H48:H53" si="10">SUM(D48,E48)</f>
        <v>12.84534</v>
      </c>
    </row>
    <row r="49" spans="2:8" s="23" customFormat="1" x14ac:dyDescent="0.2">
      <c r="B49" s="434"/>
      <c r="C49" s="424" t="s">
        <v>121</v>
      </c>
      <c r="D49" s="453">
        <v>1.7806</v>
      </c>
      <c r="E49" s="451">
        <v>18.940090000000001</v>
      </c>
      <c r="F49" s="432">
        <v>7.7148436367350595</v>
      </c>
      <c r="G49" s="449">
        <f t="shared" si="9"/>
        <v>1.4611983281568934</v>
      </c>
      <c r="H49" s="450">
        <f t="shared" si="10"/>
        <v>20.720690000000001</v>
      </c>
    </row>
    <row r="50" spans="2:8" s="23" customFormat="1" x14ac:dyDescent="0.2">
      <c r="B50" s="434"/>
      <c r="C50" s="424" t="s">
        <v>122</v>
      </c>
      <c r="D50" s="453">
        <v>4.1602000000000006</v>
      </c>
      <c r="E50" s="451">
        <v>19.056270000000001</v>
      </c>
      <c r="F50" s="432">
        <v>6.9907339399567849</v>
      </c>
      <c r="G50" s="449">
        <f t="shared" si="9"/>
        <v>1.3321731345798029</v>
      </c>
      <c r="H50" s="450">
        <f t="shared" si="10"/>
        <v>23.216470000000001</v>
      </c>
    </row>
    <row r="51" spans="2:8" s="23" customFormat="1" x14ac:dyDescent="0.2">
      <c r="B51" s="434"/>
      <c r="C51" s="424" t="s">
        <v>123</v>
      </c>
      <c r="D51" s="453">
        <v>2.5489600000000001</v>
      </c>
      <c r="E51" s="451">
        <v>10.880990000000001</v>
      </c>
      <c r="F51" s="432">
        <v>9.2899999999999991</v>
      </c>
      <c r="G51" s="449">
        <f t="shared" si="9"/>
        <v>1.0108439709999999</v>
      </c>
      <c r="H51" s="450">
        <f t="shared" si="10"/>
        <v>13.429950000000002</v>
      </c>
    </row>
    <row r="52" spans="2:8" s="23" customFormat="1" x14ac:dyDescent="0.2">
      <c r="B52" s="434"/>
      <c r="C52" s="424" t="s">
        <v>124</v>
      </c>
      <c r="D52" s="453">
        <v>0.30031999999999998</v>
      </c>
      <c r="E52" s="451">
        <v>10.26385</v>
      </c>
      <c r="F52" s="432">
        <v>9.8800000000000008</v>
      </c>
      <c r="G52" s="449">
        <f t="shared" si="9"/>
        <v>1.0140683800000001</v>
      </c>
      <c r="H52" s="450">
        <f t="shared" si="10"/>
        <v>10.564169999999999</v>
      </c>
    </row>
    <row r="53" spans="2:8" s="23" customFormat="1" ht="13.5" thickBot="1" x14ac:dyDescent="0.25">
      <c r="B53" s="290"/>
      <c r="C53" s="430" t="s">
        <v>125</v>
      </c>
      <c r="D53" s="446">
        <v>0.45392999999999994</v>
      </c>
      <c r="E53" s="446">
        <v>7.524379999999999</v>
      </c>
      <c r="F53" s="431">
        <v>11.18270358216607</v>
      </c>
      <c r="G53" s="447">
        <f t="shared" si="9"/>
        <v>0.84142911179578717</v>
      </c>
      <c r="H53" s="448">
        <f t="shared" si="10"/>
        <v>7.9783099999999987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9" t="s">
        <v>611</v>
      </c>
      <c r="C56" s="780"/>
      <c r="D56" s="780"/>
      <c r="E56" s="780"/>
      <c r="F56" s="780"/>
      <c r="G56" s="780"/>
      <c r="H56" s="780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484</v>
      </c>
    </row>
    <row r="58" spans="2:8" s="23" customFormat="1" x14ac:dyDescent="0.2">
      <c r="B58" s="434" t="s">
        <v>92</v>
      </c>
      <c r="C58" s="424" t="s">
        <v>127</v>
      </c>
      <c r="D58" s="453">
        <v>0.51257000000000008</v>
      </c>
      <c r="E58" s="451">
        <v>0.90991999999999995</v>
      </c>
      <c r="F58" s="432">
        <v>32.32</v>
      </c>
      <c r="G58" s="449">
        <f>E58*F58/100</f>
        <v>0.29408614399999999</v>
      </c>
      <c r="H58" s="450">
        <f t="shared" ref="H58:H86" si="11">SUM(D58,E58)</f>
        <v>1.42249</v>
      </c>
    </row>
    <row r="59" spans="2:8" s="23" customFormat="1" x14ac:dyDescent="0.2">
      <c r="B59" s="434"/>
      <c r="C59" s="424" t="s">
        <v>128</v>
      </c>
      <c r="D59" s="453">
        <v>0.35758000000000001</v>
      </c>
      <c r="E59" s="451">
        <v>0.37339999999999995</v>
      </c>
      <c r="F59" s="432">
        <v>28.23</v>
      </c>
      <c r="G59" s="449">
        <f t="shared" ref="G59:G66" si="12">E59*F59/100</f>
        <v>0.10541081999999999</v>
      </c>
      <c r="H59" s="450">
        <f t="shared" si="11"/>
        <v>0.73097999999999996</v>
      </c>
    </row>
    <row r="60" spans="2:8" s="23" customFormat="1" x14ac:dyDescent="0.2">
      <c r="B60" s="434"/>
      <c r="C60" s="424" t="s">
        <v>129</v>
      </c>
      <c r="D60" s="453">
        <v>0.57623000000000002</v>
      </c>
      <c r="E60" s="451">
        <v>0.52488000000000001</v>
      </c>
      <c r="F60" s="432">
        <v>29.61</v>
      </c>
      <c r="G60" s="449">
        <f t="shared" si="12"/>
        <v>0.15541696800000002</v>
      </c>
      <c r="H60" s="450">
        <f t="shared" si="11"/>
        <v>1.10111</v>
      </c>
    </row>
    <row r="61" spans="2:8" s="23" customFormat="1" x14ac:dyDescent="0.2">
      <c r="B61" s="434"/>
      <c r="C61" s="424" t="s">
        <v>130</v>
      </c>
      <c r="D61" s="453">
        <v>0.56346000000000007</v>
      </c>
      <c r="E61" s="451">
        <v>1.1622399999999999</v>
      </c>
      <c r="F61" s="432">
        <v>26.46</v>
      </c>
      <c r="G61" s="449">
        <f t="shared" si="12"/>
        <v>0.30752870399999999</v>
      </c>
      <c r="H61" s="450">
        <f t="shared" si="11"/>
        <v>1.7257</v>
      </c>
    </row>
    <row r="62" spans="2:8" s="23" customFormat="1" x14ac:dyDescent="0.2">
      <c r="B62" s="434"/>
      <c r="C62" s="424" t="s">
        <v>131</v>
      </c>
      <c r="D62" s="453">
        <v>1.2155799999999999</v>
      </c>
      <c r="E62" s="451">
        <v>3.4058000000000002</v>
      </c>
      <c r="F62" s="432">
        <v>15.32</v>
      </c>
      <c r="G62" s="449">
        <f t="shared" si="12"/>
        <v>0.52176856000000005</v>
      </c>
      <c r="H62" s="450">
        <f t="shared" si="11"/>
        <v>4.6213800000000003</v>
      </c>
    </row>
    <row r="63" spans="2:8" s="23" customFormat="1" x14ac:dyDescent="0.2">
      <c r="B63" s="434"/>
      <c r="C63" s="424" t="s">
        <v>132</v>
      </c>
      <c r="D63" s="453">
        <v>1.6413499999999999</v>
      </c>
      <c r="E63" s="451">
        <v>3.5995900000000001</v>
      </c>
      <c r="F63" s="432">
        <v>13.06</v>
      </c>
      <c r="G63" s="449">
        <f t="shared" si="12"/>
        <v>0.47010645400000001</v>
      </c>
      <c r="H63" s="450">
        <f t="shared" si="11"/>
        <v>5.2409400000000002</v>
      </c>
    </row>
    <row r="64" spans="2:8" s="23" customFormat="1" x14ac:dyDescent="0.2">
      <c r="B64" s="434"/>
      <c r="C64" s="424" t="s">
        <v>133</v>
      </c>
      <c r="D64" s="453">
        <v>1.0248599999999999</v>
      </c>
      <c r="E64" s="451">
        <v>3.7271199999999998</v>
      </c>
      <c r="F64" s="432">
        <v>15.69</v>
      </c>
      <c r="G64" s="449">
        <f t="shared" si="12"/>
        <v>0.58478512799999993</v>
      </c>
      <c r="H64" s="450">
        <f t="shared" si="11"/>
        <v>4.7519799999999996</v>
      </c>
    </row>
    <row r="65" spans="2:8" s="23" customFormat="1" x14ac:dyDescent="0.2">
      <c r="B65" s="434"/>
      <c r="C65" s="424" t="s">
        <v>134</v>
      </c>
      <c r="D65" s="453">
        <v>0.10682999999999999</v>
      </c>
      <c r="E65" s="451">
        <v>0.47711999999999999</v>
      </c>
      <c r="F65" s="432">
        <v>49.91</v>
      </c>
      <c r="G65" s="449">
        <f t="shared" si="12"/>
        <v>0.23813059199999997</v>
      </c>
      <c r="H65" s="450">
        <f t="shared" si="11"/>
        <v>0.58394999999999997</v>
      </c>
    </row>
    <row r="66" spans="2:8" s="23" customFormat="1" x14ac:dyDescent="0.2">
      <c r="B66" s="434"/>
      <c r="C66" s="424" t="s">
        <v>135</v>
      </c>
      <c r="D66" s="453">
        <v>4.9329999999999999E-2</v>
      </c>
      <c r="E66" s="451">
        <v>0.39607999999999999</v>
      </c>
      <c r="F66" s="432">
        <v>68.84</v>
      </c>
      <c r="G66" s="449">
        <f t="shared" si="12"/>
        <v>0.27266147200000002</v>
      </c>
      <c r="H66" s="450">
        <f t="shared" si="11"/>
        <v>0.44540999999999997</v>
      </c>
    </row>
    <row r="67" spans="2:8" s="23" customFormat="1" x14ac:dyDescent="0.2">
      <c r="B67" s="434"/>
      <c r="C67" s="424"/>
      <c r="D67" s="453"/>
      <c r="E67" s="451"/>
      <c r="F67" s="432"/>
      <c r="G67" s="451"/>
      <c r="H67" s="452"/>
    </row>
    <row r="68" spans="2:8" s="23" customFormat="1" x14ac:dyDescent="0.2">
      <c r="B68" s="434" t="s">
        <v>105</v>
      </c>
      <c r="C68" s="424" t="s">
        <v>127</v>
      </c>
      <c r="D68" s="453">
        <v>0.20729</v>
      </c>
      <c r="E68" s="451">
        <v>12.650169999999999</v>
      </c>
      <c r="F68" s="432">
        <v>9.77</v>
      </c>
      <c r="G68" s="449">
        <f t="shared" ref="G68:G76" si="13">E68*F68/100</f>
        <v>1.2359216089999998</v>
      </c>
      <c r="H68" s="450">
        <f t="shared" si="11"/>
        <v>12.85746</v>
      </c>
    </row>
    <row r="69" spans="2:8" s="23" customFormat="1" x14ac:dyDescent="0.2">
      <c r="B69" s="434"/>
      <c r="C69" s="424" t="s">
        <v>128</v>
      </c>
      <c r="D69" s="453">
        <v>0.34982000000000002</v>
      </c>
      <c r="E69" s="451">
        <v>14.73888</v>
      </c>
      <c r="F69" s="432">
        <v>7.74</v>
      </c>
      <c r="G69" s="449">
        <f t="shared" si="13"/>
        <v>1.1407893119999999</v>
      </c>
      <c r="H69" s="450">
        <f t="shared" si="11"/>
        <v>15.088699999999999</v>
      </c>
    </row>
    <row r="70" spans="2:8" s="23" customFormat="1" x14ac:dyDescent="0.2">
      <c r="B70" s="434"/>
      <c r="C70" s="424" t="s">
        <v>129</v>
      </c>
      <c r="D70" s="453">
        <v>0.46676999999999996</v>
      </c>
      <c r="E70" s="451">
        <v>9.067260000000001</v>
      </c>
      <c r="F70" s="432">
        <v>8.86</v>
      </c>
      <c r="G70" s="449">
        <f t="shared" si="13"/>
        <v>0.80335923600000003</v>
      </c>
      <c r="H70" s="450">
        <f t="shared" si="11"/>
        <v>9.5340300000000013</v>
      </c>
    </row>
    <row r="71" spans="2:8" s="23" customFormat="1" x14ac:dyDescent="0.2">
      <c r="B71" s="434"/>
      <c r="C71" s="424" t="s">
        <v>130</v>
      </c>
      <c r="D71" s="453">
        <v>0.52497000000000005</v>
      </c>
      <c r="E71" s="451">
        <v>7.6559499999999998</v>
      </c>
      <c r="F71" s="432">
        <v>11.74</v>
      </c>
      <c r="G71" s="449">
        <f t="shared" si="13"/>
        <v>0.89880853000000005</v>
      </c>
      <c r="H71" s="450">
        <f t="shared" si="11"/>
        <v>8.1809200000000004</v>
      </c>
    </row>
    <row r="72" spans="2:8" s="23" customFormat="1" x14ac:dyDescent="0.2">
      <c r="B72" s="434"/>
      <c r="C72" s="424" t="s">
        <v>131</v>
      </c>
      <c r="D72" s="453">
        <v>1.1408900000000002</v>
      </c>
      <c r="E72" s="451">
        <v>11.16634</v>
      </c>
      <c r="F72" s="432">
        <v>8.6</v>
      </c>
      <c r="G72" s="449">
        <f t="shared" si="13"/>
        <v>0.96030523999999995</v>
      </c>
      <c r="H72" s="450">
        <f t="shared" si="11"/>
        <v>12.307230000000001</v>
      </c>
    </row>
    <row r="73" spans="2:8" s="23" customFormat="1" x14ac:dyDescent="0.2">
      <c r="B73" s="434"/>
      <c r="C73" s="424" t="s">
        <v>132</v>
      </c>
      <c r="D73" s="453">
        <v>1.24966</v>
      </c>
      <c r="E73" s="451">
        <v>5.9446599999999998</v>
      </c>
      <c r="F73" s="432">
        <v>10.42</v>
      </c>
      <c r="G73" s="449">
        <f t="shared" si="13"/>
        <v>0.61943357200000004</v>
      </c>
      <c r="H73" s="450">
        <f t="shared" si="11"/>
        <v>7.1943199999999994</v>
      </c>
    </row>
    <row r="74" spans="2:8" s="23" customFormat="1" x14ac:dyDescent="0.2">
      <c r="B74" s="434"/>
      <c r="C74" s="424" t="s">
        <v>133</v>
      </c>
      <c r="D74" s="453">
        <v>0.60045000000000004</v>
      </c>
      <c r="E74" s="451">
        <v>7.3694300000000004</v>
      </c>
      <c r="F74" s="432">
        <v>10.91</v>
      </c>
      <c r="G74" s="449">
        <f t="shared" si="13"/>
        <v>0.80400481300000015</v>
      </c>
      <c r="H74" s="450">
        <f t="shared" si="11"/>
        <v>7.9698800000000007</v>
      </c>
    </row>
    <row r="75" spans="2:8" s="23" customFormat="1" x14ac:dyDescent="0.2">
      <c r="B75" s="434"/>
      <c r="C75" s="424" t="s">
        <v>134</v>
      </c>
      <c r="D75" s="453">
        <v>0.10632</v>
      </c>
      <c r="E75" s="451">
        <v>3.8004799999999999</v>
      </c>
      <c r="F75" s="432">
        <v>14.55</v>
      </c>
      <c r="G75" s="449">
        <f t="shared" si="13"/>
        <v>0.55296984000000005</v>
      </c>
      <c r="H75" s="450">
        <f t="shared" si="11"/>
        <v>3.9068000000000001</v>
      </c>
    </row>
    <row r="76" spans="2:8" s="23" customFormat="1" x14ac:dyDescent="0.2">
      <c r="B76" s="434"/>
      <c r="C76" s="424" t="s">
        <v>135</v>
      </c>
      <c r="D76" s="453">
        <v>6.2700000000000006E-2</v>
      </c>
      <c r="E76" s="451">
        <v>3.3025700000000002</v>
      </c>
      <c r="F76" s="432">
        <v>17.899999999999999</v>
      </c>
      <c r="G76" s="449">
        <f t="shared" si="13"/>
        <v>0.59116002999999995</v>
      </c>
      <c r="H76" s="450">
        <f t="shared" si="11"/>
        <v>3.3652700000000002</v>
      </c>
    </row>
    <row r="77" spans="2:8" s="23" customFormat="1" x14ac:dyDescent="0.2">
      <c r="B77" s="434"/>
      <c r="C77" s="424"/>
      <c r="D77" s="453"/>
      <c r="E77" s="451"/>
      <c r="F77" s="432"/>
      <c r="G77" s="451"/>
      <c r="H77" s="452"/>
    </row>
    <row r="78" spans="2:8" s="23" customFormat="1" x14ac:dyDescent="0.2">
      <c r="B78" s="434" t="s">
        <v>106</v>
      </c>
      <c r="C78" s="424" t="s">
        <v>127</v>
      </c>
      <c r="D78" s="453">
        <v>0.71987000000000001</v>
      </c>
      <c r="E78" s="451">
        <v>13.561030000000001</v>
      </c>
      <c r="F78" s="432">
        <v>9.5299999999999994</v>
      </c>
      <c r="G78" s="449">
        <f t="shared" ref="G78:G86" si="14">E78*F78/100</f>
        <v>1.292366159</v>
      </c>
      <c r="H78" s="450">
        <f t="shared" si="11"/>
        <v>14.280900000000001</v>
      </c>
    </row>
    <row r="79" spans="2:8" s="23" customFormat="1" x14ac:dyDescent="0.2">
      <c r="B79" s="434"/>
      <c r="C79" s="424" t="s">
        <v>128</v>
      </c>
      <c r="D79" s="453">
        <v>0.70740000000000003</v>
      </c>
      <c r="E79" s="451">
        <v>15.113430000000001</v>
      </c>
      <c r="F79" s="432">
        <v>7.57</v>
      </c>
      <c r="G79" s="449">
        <f t="shared" si="14"/>
        <v>1.1440866510000001</v>
      </c>
      <c r="H79" s="450">
        <f t="shared" si="11"/>
        <v>15.820830000000001</v>
      </c>
    </row>
    <row r="80" spans="2:8" s="23" customFormat="1" x14ac:dyDescent="0.2">
      <c r="B80" s="434"/>
      <c r="C80" s="424" t="s">
        <v>129</v>
      </c>
      <c r="D80" s="453">
        <v>1.0429999999999999</v>
      </c>
      <c r="E80" s="451">
        <v>9.5933899999999994</v>
      </c>
      <c r="F80" s="432">
        <v>8.52</v>
      </c>
      <c r="G80" s="449">
        <f t="shared" si="14"/>
        <v>0.81735682799999987</v>
      </c>
      <c r="H80" s="450">
        <f t="shared" si="11"/>
        <v>10.636389999999999</v>
      </c>
    </row>
    <row r="81" spans="2:8" s="23" customFormat="1" x14ac:dyDescent="0.2">
      <c r="B81" s="434"/>
      <c r="C81" s="424" t="s">
        <v>130</v>
      </c>
      <c r="D81" s="453">
        <v>1.08843</v>
      </c>
      <c r="E81" s="451">
        <v>8.8203199999999988</v>
      </c>
      <c r="F81" s="432">
        <v>10.78</v>
      </c>
      <c r="G81" s="449">
        <f t="shared" si="14"/>
        <v>0.9508304959999998</v>
      </c>
      <c r="H81" s="450">
        <f t="shared" si="11"/>
        <v>9.9087499999999995</v>
      </c>
    </row>
    <row r="82" spans="2:8" s="23" customFormat="1" x14ac:dyDescent="0.2">
      <c r="B82" s="434"/>
      <c r="C82" s="424" t="s">
        <v>131</v>
      </c>
      <c r="D82" s="453">
        <v>2.3564699999999998</v>
      </c>
      <c r="E82" s="451">
        <v>14.5519</v>
      </c>
      <c r="F82" s="432">
        <v>7.46</v>
      </c>
      <c r="G82" s="449">
        <f t="shared" si="14"/>
        <v>1.08557174</v>
      </c>
      <c r="H82" s="450">
        <f t="shared" si="11"/>
        <v>16.908369999999998</v>
      </c>
    </row>
    <row r="83" spans="2:8" s="23" customFormat="1" x14ac:dyDescent="0.2">
      <c r="B83" s="434"/>
      <c r="C83" s="424" t="s">
        <v>132</v>
      </c>
      <c r="D83" s="453">
        <v>2.8910100000000001</v>
      </c>
      <c r="E83" s="451">
        <v>9.5455300000000012</v>
      </c>
      <c r="F83" s="432">
        <v>8.32</v>
      </c>
      <c r="G83" s="449">
        <f t="shared" si="14"/>
        <v>0.79418809600000018</v>
      </c>
      <c r="H83" s="450">
        <f t="shared" si="11"/>
        <v>12.436540000000001</v>
      </c>
    </row>
    <row r="84" spans="2:8" s="23" customFormat="1" x14ac:dyDescent="0.2">
      <c r="B84" s="434"/>
      <c r="C84" s="424" t="s">
        <v>133</v>
      </c>
      <c r="D84" s="453">
        <v>1.62531</v>
      </c>
      <c r="E84" s="451">
        <v>11.101749999999999</v>
      </c>
      <c r="F84" s="432">
        <v>8.9700000000000006</v>
      </c>
      <c r="G84" s="449">
        <f t="shared" si="14"/>
        <v>0.99582697499999995</v>
      </c>
      <c r="H84" s="450">
        <f t="shared" si="11"/>
        <v>12.72706</v>
      </c>
    </row>
    <row r="85" spans="2:8" s="23" customFormat="1" x14ac:dyDescent="0.2">
      <c r="B85" s="434"/>
      <c r="C85" s="424" t="s">
        <v>134</v>
      </c>
      <c r="D85" s="453">
        <v>0.21315000000000001</v>
      </c>
      <c r="E85" s="451">
        <v>4.1078999999999999</v>
      </c>
      <c r="F85" s="432">
        <v>14.08</v>
      </c>
      <c r="G85" s="449">
        <f t="shared" si="14"/>
        <v>0.57839231999999996</v>
      </c>
      <c r="H85" s="450">
        <f t="shared" si="11"/>
        <v>4.3210499999999996</v>
      </c>
    </row>
    <row r="86" spans="2:8" ht="13.5" thickBot="1" x14ac:dyDescent="0.25">
      <c r="B86" s="290"/>
      <c r="C86" s="430" t="s">
        <v>135</v>
      </c>
      <c r="D86" s="446">
        <v>0.11203</v>
      </c>
      <c r="E86" s="446">
        <v>3.6952600000000002</v>
      </c>
      <c r="F86" s="431">
        <v>17.52</v>
      </c>
      <c r="G86" s="447">
        <f t="shared" si="14"/>
        <v>0.64740955200000005</v>
      </c>
      <c r="H86" s="448">
        <f t="shared" si="11"/>
        <v>3.8072900000000001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79" t="s">
        <v>612</v>
      </c>
      <c r="C89" s="780"/>
      <c r="D89" s="780"/>
      <c r="E89" s="780"/>
      <c r="F89" s="780"/>
      <c r="G89" s="780"/>
      <c r="H89" s="780"/>
    </row>
    <row r="90" spans="2:8" x14ac:dyDescent="0.2">
      <c r="B90" s="279"/>
      <c r="C90" s="279"/>
      <c r="D90" s="438" t="s">
        <v>78</v>
      </c>
      <c r="E90" s="438" t="s">
        <v>308</v>
      </c>
      <c r="F90" s="438" t="s">
        <v>82</v>
      </c>
      <c r="G90" s="438" t="s">
        <v>309</v>
      </c>
      <c r="H90" s="438" t="s">
        <v>484</v>
      </c>
    </row>
    <row r="91" spans="2:8" ht="13.5" thickBot="1" x14ac:dyDescent="0.25">
      <c r="B91" s="290"/>
      <c r="C91" s="430" t="s">
        <v>613</v>
      </c>
      <c r="D91" s="446">
        <v>0.21414</v>
      </c>
      <c r="E91" s="446">
        <v>0.41102</v>
      </c>
      <c r="F91" s="431">
        <v>42.96</v>
      </c>
      <c r="G91" s="447">
        <f>E91*F91/100</f>
        <v>0.17657419199999999</v>
      </c>
      <c r="H91" s="448">
        <f>SUM(D91,E91)</f>
        <v>0.62515999999999994</v>
      </c>
    </row>
    <row r="94" spans="2:8" x14ac:dyDescent="0.2">
      <c r="B94" s="779" t="s">
        <v>683</v>
      </c>
      <c r="C94" s="780"/>
      <c r="D94" s="780"/>
      <c r="E94" s="780"/>
      <c r="F94" s="780"/>
      <c r="G94" s="780"/>
      <c r="H94" s="780"/>
    </row>
    <row r="95" spans="2:8" x14ac:dyDescent="0.2">
      <c r="B95" s="279"/>
      <c r="C95" s="279"/>
      <c r="D95" s="438"/>
      <c r="E95" s="438"/>
      <c r="F95" s="438"/>
      <c r="G95" s="438"/>
      <c r="H95" s="438" t="s">
        <v>484</v>
      </c>
    </row>
    <row r="96" spans="2:8" x14ac:dyDescent="0.2">
      <c r="B96" s="434"/>
      <c r="C96" s="424" t="s">
        <v>19</v>
      </c>
      <c r="D96" s="513"/>
      <c r="E96" s="449"/>
      <c r="F96" s="514"/>
      <c r="G96" s="449"/>
      <c r="H96" s="452">
        <f>('Table 3'!C8+'Table 3'!C12+'Table 3'!C15+'Table 3'!C16)/1000</f>
        <v>69.290627329298189</v>
      </c>
    </row>
    <row r="97" spans="2:8" ht="13.5" thickBot="1" x14ac:dyDescent="0.25">
      <c r="B97" s="290"/>
      <c r="C97" s="430" t="s">
        <v>20</v>
      </c>
      <c r="D97" s="515"/>
      <c r="E97" s="515"/>
      <c r="F97" s="516"/>
      <c r="G97" s="447"/>
      <c r="H97" s="512">
        <f>('Table 3'!C9+'Table 3'!C13)/1000</f>
        <v>25.398176923034537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799" t="s">
        <v>641</v>
      </c>
      <c r="C3" s="800"/>
      <c r="D3" s="800"/>
      <c r="E3" s="800"/>
      <c r="F3" s="800"/>
      <c r="G3" s="800"/>
      <c r="I3" s="799" t="s">
        <v>643</v>
      </c>
      <c r="J3" s="800"/>
      <c r="K3" s="800"/>
      <c r="L3" s="800"/>
      <c r="M3" s="800"/>
      <c r="N3" s="800"/>
      <c r="P3" s="799" t="s">
        <v>642</v>
      </c>
      <c r="Q3" s="800"/>
      <c r="R3" s="800"/>
      <c r="S3" s="800"/>
      <c r="T3" s="800"/>
      <c r="U3" s="800"/>
    </row>
    <row r="4" spans="2:21" ht="13.5" thickBot="1" x14ac:dyDescent="0.25">
      <c r="B4" s="445"/>
      <c r="C4" s="445" t="s">
        <v>78</v>
      </c>
      <c r="D4" s="445" t="s">
        <v>308</v>
      </c>
      <c r="E4" s="457" t="s">
        <v>82</v>
      </c>
      <c r="F4" s="445" t="s">
        <v>309</v>
      </c>
      <c r="G4" s="445" t="s">
        <v>484</v>
      </c>
      <c r="I4" s="445"/>
      <c r="J4" s="445" t="s">
        <v>78</v>
      </c>
      <c r="K4" s="445" t="s">
        <v>308</v>
      </c>
      <c r="L4" s="457" t="s">
        <v>82</v>
      </c>
      <c r="M4" s="445" t="s">
        <v>309</v>
      </c>
      <c r="N4" s="445" t="s">
        <v>484</v>
      </c>
      <c r="P4" s="445"/>
      <c r="Q4" s="445" t="s">
        <v>78</v>
      </c>
      <c r="R4" s="445" t="s">
        <v>308</v>
      </c>
      <c r="S4" s="457" t="s">
        <v>82</v>
      </c>
      <c r="T4" s="445" t="s">
        <v>309</v>
      </c>
      <c r="U4" s="445" t="s">
        <v>484</v>
      </c>
    </row>
    <row r="5" spans="2:21" x14ac:dyDescent="0.2">
      <c r="B5" s="340" t="s">
        <v>106</v>
      </c>
      <c r="C5" s="341">
        <v>10.756680000000001</v>
      </c>
      <c r="D5" s="341">
        <v>90.090509999999995</v>
      </c>
      <c r="E5" s="458">
        <v>1.65</v>
      </c>
      <c r="F5" s="461">
        <f>D5*E5/100</f>
        <v>1.486493415</v>
      </c>
      <c r="G5" s="462">
        <f>C5+D5</f>
        <v>100.84719</v>
      </c>
      <c r="I5" s="340" t="s">
        <v>106</v>
      </c>
      <c r="J5" s="341">
        <v>2199.4859999999999</v>
      </c>
      <c r="K5" s="341">
        <v>23342.064999999999</v>
      </c>
      <c r="L5" s="458">
        <v>4.28</v>
      </c>
      <c r="M5" s="461">
        <f>K5*L5/100</f>
        <v>999.04038199999991</v>
      </c>
      <c r="N5" s="462">
        <f>J5+K5</f>
        <v>25541.550999999999</v>
      </c>
      <c r="P5" s="340" t="s">
        <v>106</v>
      </c>
      <c r="Q5" s="341">
        <v>8917.5840000000007</v>
      </c>
      <c r="R5" s="341">
        <v>96314.125</v>
      </c>
      <c r="S5" s="458">
        <v>3.66</v>
      </c>
      <c r="T5" s="461">
        <f>R5*S5/100</f>
        <v>3525.0969749999999</v>
      </c>
      <c r="U5" s="462">
        <f>Q5+R5</f>
        <v>105231.709</v>
      </c>
    </row>
    <row r="6" spans="2:21" x14ac:dyDescent="0.2">
      <c r="B6" s="342" t="s">
        <v>92</v>
      </c>
      <c r="C6" s="339">
        <v>6.0478100000000001</v>
      </c>
      <c r="D6" s="339">
        <v>14.57615</v>
      </c>
      <c r="E6" s="459">
        <v>5.34</v>
      </c>
      <c r="F6" s="463">
        <f>D6*E6/100</f>
        <v>0.77836640999999995</v>
      </c>
      <c r="G6" s="464">
        <f>C6+D6</f>
        <v>20.62396</v>
      </c>
      <c r="I6" s="342" t="s">
        <v>92</v>
      </c>
      <c r="J6" s="339">
        <v>1422.7909999999999</v>
      </c>
      <c r="K6" s="339">
        <v>6317.1670000000004</v>
      </c>
      <c r="L6" s="459">
        <v>8.24</v>
      </c>
      <c r="M6" s="463">
        <f>K6*L6/100</f>
        <v>520.53456080000001</v>
      </c>
      <c r="N6" s="464">
        <f>J6+K6</f>
        <v>7739.9580000000005</v>
      </c>
      <c r="P6" s="342" t="s">
        <v>92</v>
      </c>
      <c r="Q6" s="339">
        <v>4918.6819999999998</v>
      </c>
      <c r="R6" s="339">
        <v>10318.472</v>
      </c>
      <c r="S6" s="459">
        <v>8.02</v>
      </c>
      <c r="T6" s="463">
        <f>R6*S6/100</f>
        <v>827.54145439999991</v>
      </c>
      <c r="U6" s="464">
        <f>Q6+R6</f>
        <v>15237.153999999999</v>
      </c>
    </row>
    <row r="7" spans="2:21" x14ac:dyDescent="0.2">
      <c r="B7" s="343" t="s">
        <v>105</v>
      </c>
      <c r="C7" s="339">
        <v>4.7088700000000001</v>
      </c>
      <c r="D7" s="339">
        <v>75.695740000000001</v>
      </c>
      <c r="E7" s="459">
        <v>2.08</v>
      </c>
      <c r="F7" s="463">
        <f>D7*E7/100</f>
        <v>1.5744713920000002</v>
      </c>
      <c r="G7" s="464">
        <f>C7+D7</f>
        <v>80.404610000000005</v>
      </c>
      <c r="I7" s="343" t="s">
        <v>105</v>
      </c>
      <c r="J7" s="339">
        <v>776.69600000000003</v>
      </c>
      <c r="K7" s="339">
        <v>17087.502</v>
      </c>
      <c r="L7" s="459">
        <v>5.19</v>
      </c>
      <c r="M7" s="463">
        <f>K7*L7/100</f>
        <v>886.84135380000009</v>
      </c>
      <c r="N7" s="464">
        <f>J7+K7</f>
        <v>17864.198</v>
      </c>
      <c r="P7" s="343" t="s">
        <v>105</v>
      </c>
      <c r="Q7" s="339">
        <v>3998.9029999999998</v>
      </c>
      <c r="R7" s="339">
        <v>86019.127999999997</v>
      </c>
      <c r="S7" s="459">
        <v>4.0599999999999996</v>
      </c>
      <c r="T7" s="463">
        <f>R7*S7/100</f>
        <v>3492.3765967999998</v>
      </c>
      <c r="U7" s="464">
        <f>Q7+R7</f>
        <v>90018.031000000003</v>
      </c>
    </row>
    <row r="8" spans="2:21" ht="13.5" thickBot="1" x14ac:dyDescent="0.25">
      <c r="B8" s="344" t="s">
        <v>97</v>
      </c>
      <c r="C8" s="345">
        <v>0.2999</v>
      </c>
      <c r="D8" s="345">
        <v>16.321819999999999</v>
      </c>
      <c r="E8" s="460">
        <v>7.5</v>
      </c>
      <c r="F8" s="465">
        <f>D8*E8/100</f>
        <v>1.2241365</v>
      </c>
      <c r="G8" s="466">
        <f>C8+D8</f>
        <v>16.62172</v>
      </c>
      <c r="I8" s="344" t="s">
        <v>97</v>
      </c>
      <c r="J8" s="345">
        <v>46.305999999999997</v>
      </c>
      <c r="K8" s="345">
        <v>4394.8010000000004</v>
      </c>
      <c r="L8" s="460">
        <v>11.41</v>
      </c>
      <c r="M8" s="465">
        <f>K8*L8/100</f>
        <v>501.44679410000003</v>
      </c>
      <c r="N8" s="466">
        <f>J8+K8</f>
        <v>4441.107</v>
      </c>
      <c r="P8" s="344" t="s">
        <v>97</v>
      </c>
      <c r="Q8" s="345">
        <v>197.03</v>
      </c>
      <c r="R8" s="345">
        <v>13424.214</v>
      </c>
      <c r="S8" s="460">
        <v>10.77</v>
      </c>
      <c r="T8" s="465">
        <f>R8*S8/100</f>
        <v>1445.7878477999998</v>
      </c>
      <c r="U8" s="466">
        <f>Q8+R8</f>
        <v>13621.244000000001</v>
      </c>
    </row>
    <row r="11" spans="2:21" ht="38.25" customHeight="1" x14ac:dyDescent="0.2">
      <c r="B11" s="799" t="s">
        <v>664</v>
      </c>
      <c r="C11" s="800"/>
      <c r="D11" s="800"/>
      <c r="E11" s="800"/>
      <c r="F11" s="800"/>
      <c r="G11" s="800"/>
      <c r="I11" s="799" t="s">
        <v>665</v>
      </c>
      <c r="J11" s="800"/>
      <c r="K11" s="800"/>
      <c r="L11" s="800"/>
      <c r="M11" s="800"/>
      <c r="N11" s="800"/>
      <c r="P11" s="799" t="s">
        <v>666</v>
      </c>
      <c r="Q11" s="800"/>
      <c r="R11" s="800"/>
      <c r="S11" s="800"/>
      <c r="T11" s="800"/>
      <c r="U11" s="800"/>
    </row>
    <row r="12" spans="2:21" ht="13.5" thickBot="1" x14ac:dyDescent="0.25">
      <c r="B12" s="445"/>
      <c r="C12" s="445" t="s">
        <v>78</v>
      </c>
      <c r="D12" s="445" t="s">
        <v>308</v>
      </c>
      <c r="E12" s="457" t="s">
        <v>82</v>
      </c>
      <c r="F12" s="445" t="s">
        <v>309</v>
      </c>
      <c r="G12" s="445" t="s">
        <v>484</v>
      </c>
      <c r="I12" s="445"/>
      <c r="J12" s="445" t="s">
        <v>78</v>
      </c>
      <c r="K12" s="445" t="s">
        <v>308</v>
      </c>
      <c r="L12" s="457" t="s">
        <v>82</v>
      </c>
      <c r="M12" s="445" t="s">
        <v>309</v>
      </c>
      <c r="N12" s="445" t="s">
        <v>484</v>
      </c>
      <c r="P12" s="445"/>
      <c r="Q12" s="445" t="s">
        <v>78</v>
      </c>
      <c r="R12" s="445" t="s">
        <v>308</v>
      </c>
      <c r="S12" s="457" t="s">
        <v>82</v>
      </c>
      <c r="T12" s="445" t="s">
        <v>309</v>
      </c>
      <c r="U12" s="445" t="s">
        <v>484</v>
      </c>
    </row>
    <row r="13" spans="2:21" x14ac:dyDescent="0.2">
      <c r="B13" s="340" t="s">
        <v>119</v>
      </c>
      <c r="C13" s="341">
        <v>6.7199999999999994E-3</v>
      </c>
      <c r="D13" s="341">
        <v>2.4043299999999999</v>
      </c>
      <c r="E13" s="458">
        <v>19.04</v>
      </c>
      <c r="F13" s="461">
        <f t="shared" ref="F13:F19" si="0">D13*E13/100</f>
        <v>0.45778443199999996</v>
      </c>
      <c r="G13" s="462">
        <f t="shared" ref="G13:G19" si="1">C13+D13</f>
        <v>2.4110499999999999</v>
      </c>
      <c r="I13" s="340" t="s">
        <v>119</v>
      </c>
      <c r="J13" s="341">
        <v>0</v>
      </c>
      <c r="K13" s="341">
        <v>4.8860000000000001</v>
      </c>
      <c r="L13" s="458">
        <v>52.59</v>
      </c>
      <c r="M13" s="461">
        <f t="shared" ref="M13:M19" si="2">K13*L13/100</f>
        <v>2.5695474000000003</v>
      </c>
      <c r="N13" s="462">
        <f t="shared" ref="N13:N19" si="3">J13+K13</f>
        <v>4.8860000000000001</v>
      </c>
      <c r="P13" s="340" t="s">
        <v>119</v>
      </c>
      <c r="Q13" s="341">
        <v>0</v>
      </c>
      <c r="R13" s="341">
        <v>617.58900000000006</v>
      </c>
      <c r="S13" s="458">
        <v>46.18</v>
      </c>
      <c r="T13" s="461">
        <f t="shared" ref="T13:T19" si="4">R13*S13/100</f>
        <v>285.20260020000001</v>
      </c>
      <c r="U13" s="462">
        <f t="shared" ref="U13:U19" si="5">Q13+R13</f>
        <v>617.58900000000006</v>
      </c>
    </row>
    <row r="14" spans="2:21" x14ac:dyDescent="0.2">
      <c r="B14" s="342" t="s">
        <v>120</v>
      </c>
      <c r="C14" s="339">
        <v>2.2719999999999997E-2</v>
      </c>
      <c r="D14" s="339">
        <v>2.3388100000000001</v>
      </c>
      <c r="E14" s="459">
        <v>28.29</v>
      </c>
      <c r="F14" s="463">
        <f t="shared" si="0"/>
        <v>0.66164934900000005</v>
      </c>
      <c r="G14" s="464">
        <f t="shared" si="1"/>
        <v>2.3615300000000001</v>
      </c>
      <c r="I14" s="342" t="s">
        <v>120</v>
      </c>
      <c r="J14" s="339">
        <v>0.52500000000000002</v>
      </c>
      <c r="K14" s="339">
        <v>111.32599999999999</v>
      </c>
      <c r="L14" s="459">
        <v>29.58</v>
      </c>
      <c r="M14" s="463">
        <f t="shared" si="2"/>
        <v>32.930230799999997</v>
      </c>
      <c r="N14" s="464">
        <f t="shared" si="3"/>
        <v>111.851</v>
      </c>
      <c r="P14" s="342" t="s">
        <v>120</v>
      </c>
      <c r="Q14" s="339">
        <v>57.228999999999999</v>
      </c>
      <c r="R14" s="339">
        <v>4367.3280000000004</v>
      </c>
      <c r="S14" s="459">
        <v>27.4</v>
      </c>
      <c r="T14" s="463">
        <f t="shared" si="4"/>
        <v>1196.647872</v>
      </c>
      <c r="U14" s="464">
        <f t="shared" si="5"/>
        <v>4424.5570000000007</v>
      </c>
    </row>
    <row r="15" spans="2:21" x14ac:dyDescent="0.2">
      <c r="B15" s="343" t="s">
        <v>121</v>
      </c>
      <c r="C15" s="339">
        <v>1.0500000000000001E-2</v>
      </c>
      <c r="D15" s="339">
        <v>3.0410699999999995</v>
      </c>
      <c r="E15" s="459">
        <v>13.442397851594116</v>
      </c>
      <c r="F15" s="463">
        <f t="shared" si="0"/>
        <v>0.40879272834547309</v>
      </c>
      <c r="G15" s="464">
        <f t="shared" si="1"/>
        <v>3.0515699999999994</v>
      </c>
      <c r="I15" s="343" t="s">
        <v>121</v>
      </c>
      <c r="J15" s="339">
        <v>0.95299999999999996</v>
      </c>
      <c r="K15" s="339">
        <v>497.84</v>
      </c>
      <c r="L15" s="459">
        <v>14.39906977125942</v>
      </c>
      <c r="M15" s="463">
        <f t="shared" si="2"/>
        <v>71.684328949237894</v>
      </c>
      <c r="N15" s="464">
        <f t="shared" si="3"/>
        <v>498.79299999999995</v>
      </c>
      <c r="P15" s="343" t="s">
        <v>121</v>
      </c>
      <c r="Q15" s="339">
        <v>11.461</v>
      </c>
      <c r="R15" s="339">
        <v>3832.95</v>
      </c>
      <c r="S15" s="459">
        <v>11.895625096330525</v>
      </c>
      <c r="T15" s="463">
        <f t="shared" si="4"/>
        <v>455.95336212980078</v>
      </c>
      <c r="U15" s="464">
        <f t="shared" si="5"/>
        <v>3844.4109999999996</v>
      </c>
    </row>
    <row r="16" spans="2:21" x14ac:dyDescent="0.2">
      <c r="B16" s="343" t="s">
        <v>122</v>
      </c>
      <c r="C16" s="339">
        <v>0.1191</v>
      </c>
      <c r="D16" s="339">
        <v>3.2772200000000002</v>
      </c>
      <c r="E16" s="459">
        <v>15.053922619529351</v>
      </c>
      <c r="F16" s="463">
        <f t="shared" si="0"/>
        <v>0.49335016287173977</v>
      </c>
      <c r="G16" s="464">
        <f t="shared" si="1"/>
        <v>3.3963200000000002</v>
      </c>
      <c r="I16" s="343" t="s">
        <v>122</v>
      </c>
      <c r="J16" s="339">
        <v>17.238</v>
      </c>
      <c r="K16" s="339">
        <v>983.69100000000003</v>
      </c>
      <c r="L16" s="459">
        <v>16.039715873206568</v>
      </c>
      <c r="M16" s="463">
        <f t="shared" si="2"/>
        <v>157.78124147030442</v>
      </c>
      <c r="N16" s="464">
        <f t="shared" si="3"/>
        <v>1000.9290000000001</v>
      </c>
      <c r="P16" s="343" t="s">
        <v>122</v>
      </c>
      <c r="Q16" s="339">
        <v>80.930000000000007</v>
      </c>
      <c r="R16" s="339">
        <v>2502.6469999999999</v>
      </c>
      <c r="S16" s="459">
        <v>17.969389673277465</v>
      </c>
      <c r="T16" s="463">
        <f t="shared" si="4"/>
        <v>449.71039157658828</v>
      </c>
      <c r="U16" s="464">
        <f t="shared" si="5"/>
        <v>2583.5769999999998</v>
      </c>
    </row>
    <row r="17" spans="2:21" x14ac:dyDescent="0.2">
      <c r="B17" s="343" t="s">
        <v>123</v>
      </c>
      <c r="C17" s="339">
        <v>0.11267000000000001</v>
      </c>
      <c r="D17" s="339">
        <v>2.3382899999999998</v>
      </c>
      <c r="E17" s="459">
        <v>17.48</v>
      </c>
      <c r="F17" s="463">
        <f t="shared" si="0"/>
        <v>0.40873309199999996</v>
      </c>
      <c r="G17" s="464">
        <f t="shared" si="1"/>
        <v>2.4509599999999998</v>
      </c>
      <c r="I17" s="343" t="s">
        <v>123</v>
      </c>
      <c r="J17" s="339">
        <v>22.38</v>
      </c>
      <c r="K17" s="339">
        <v>914.44500000000005</v>
      </c>
      <c r="L17" s="459">
        <v>17.940000000000001</v>
      </c>
      <c r="M17" s="463">
        <f t="shared" si="2"/>
        <v>164.05143300000003</v>
      </c>
      <c r="N17" s="464">
        <f t="shared" si="3"/>
        <v>936.82500000000005</v>
      </c>
      <c r="P17" s="343" t="s">
        <v>123</v>
      </c>
      <c r="Q17" s="339">
        <v>36.118000000000002</v>
      </c>
      <c r="R17" s="339">
        <v>1036.876</v>
      </c>
      <c r="S17" s="459">
        <v>17.53</v>
      </c>
      <c r="T17" s="463">
        <f t="shared" si="4"/>
        <v>181.76436280000001</v>
      </c>
      <c r="U17" s="464">
        <f t="shared" si="5"/>
        <v>1072.9939999999999</v>
      </c>
    </row>
    <row r="18" spans="2:21" x14ac:dyDescent="0.2">
      <c r="B18" s="343" t="s">
        <v>124</v>
      </c>
      <c r="C18" s="339">
        <v>5.4400000000000004E-3</v>
      </c>
      <c r="D18" s="339">
        <v>1.90307</v>
      </c>
      <c r="E18" s="459">
        <v>17.600000000000001</v>
      </c>
      <c r="F18" s="463">
        <f t="shared" si="0"/>
        <v>0.33494032000000007</v>
      </c>
      <c r="G18" s="464">
        <f t="shared" si="1"/>
        <v>1.9085100000000002</v>
      </c>
      <c r="I18" s="343" t="s">
        <v>124</v>
      </c>
      <c r="J18" s="339">
        <v>1.248</v>
      </c>
      <c r="K18" s="339">
        <v>993.12199999999996</v>
      </c>
      <c r="L18" s="459">
        <v>18.399999999999999</v>
      </c>
      <c r="M18" s="463">
        <f t="shared" si="2"/>
        <v>182.73444799999999</v>
      </c>
      <c r="N18" s="464">
        <f t="shared" si="3"/>
        <v>994.37</v>
      </c>
      <c r="P18" s="343" t="s">
        <v>124</v>
      </c>
      <c r="Q18" s="339">
        <v>3.1339999999999999</v>
      </c>
      <c r="R18" s="339">
        <v>740.697</v>
      </c>
      <c r="S18" s="459">
        <v>19.62</v>
      </c>
      <c r="T18" s="463">
        <f t="shared" si="4"/>
        <v>145.3247514</v>
      </c>
      <c r="U18" s="464">
        <f t="shared" si="5"/>
        <v>743.83100000000002</v>
      </c>
    </row>
    <row r="19" spans="2:21" ht="13.5" thickBot="1" x14ac:dyDescent="0.25">
      <c r="B19" s="344" t="s">
        <v>125</v>
      </c>
      <c r="C19" s="345">
        <v>2.2759999999999999E-2</v>
      </c>
      <c r="D19" s="345">
        <v>1.0190300000000001</v>
      </c>
      <c r="E19" s="460">
        <v>33.51201218815477</v>
      </c>
      <c r="F19" s="465">
        <f t="shared" si="0"/>
        <v>0.34149745780095359</v>
      </c>
      <c r="G19" s="466">
        <f t="shared" si="1"/>
        <v>1.04179</v>
      </c>
      <c r="I19" s="344" t="s">
        <v>125</v>
      </c>
      <c r="J19" s="345">
        <v>3.9620000000000002</v>
      </c>
      <c r="K19" s="345">
        <v>889.49199999999996</v>
      </c>
      <c r="L19" s="460">
        <v>47.108233292878708</v>
      </c>
      <c r="M19" s="465">
        <f t="shared" si="2"/>
        <v>419.02396648149266</v>
      </c>
      <c r="N19" s="466">
        <f t="shared" si="3"/>
        <v>893.45399999999995</v>
      </c>
      <c r="P19" s="344" t="s">
        <v>125</v>
      </c>
      <c r="Q19" s="345">
        <v>8.157</v>
      </c>
      <c r="R19" s="345">
        <v>326.12599999999998</v>
      </c>
      <c r="S19" s="460">
        <v>45.298933965986784</v>
      </c>
      <c r="T19" s="465">
        <f t="shared" si="4"/>
        <v>147.73160138591405</v>
      </c>
      <c r="U19" s="466">
        <f t="shared" si="5"/>
        <v>334.28299999999996</v>
      </c>
    </row>
    <row r="22" spans="2:21" ht="38.25" customHeight="1" x14ac:dyDescent="0.2">
      <c r="B22" s="799" t="s">
        <v>667</v>
      </c>
      <c r="C22" s="800"/>
      <c r="D22" s="800"/>
      <c r="E22" s="800"/>
      <c r="F22" s="800"/>
      <c r="G22" s="800"/>
      <c r="I22" s="799" t="s">
        <v>668</v>
      </c>
      <c r="J22" s="800"/>
      <c r="K22" s="800"/>
      <c r="L22" s="800"/>
      <c r="M22" s="800"/>
      <c r="N22" s="800"/>
      <c r="P22" s="799" t="s">
        <v>669</v>
      </c>
      <c r="Q22" s="800"/>
      <c r="R22" s="800"/>
      <c r="S22" s="800"/>
      <c r="T22" s="800"/>
      <c r="U22" s="800"/>
    </row>
    <row r="23" spans="2:21" ht="13.5" thickBot="1" x14ac:dyDescent="0.25">
      <c r="B23" s="445"/>
      <c r="C23" s="445" t="s">
        <v>78</v>
      </c>
      <c r="D23" s="445" t="s">
        <v>308</v>
      </c>
      <c r="E23" s="457" t="s">
        <v>82</v>
      </c>
      <c r="F23" s="445" t="s">
        <v>309</v>
      </c>
      <c r="G23" s="445" t="s">
        <v>484</v>
      </c>
      <c r="I23" s="445"/>
      <c r="J23" s="445" t="s">
        <v>78</v>
      </c>
      <c r="K23" s="445" t="s">
        <v>308</v>
      </c>
      <c r="L23" s="457" t="s">
        <v>82</v>
      </c>
      <c r="M23" s="445" t="s">
        <v>309</v>
      </c>
      <c r="N23" s="445" t="s">
        <v>484</v>
      </c>
      <c r="P23" s="445"/>
      <c r="Q23" s="445" t="s">
        <v>78</v>
      </c>
      <c r="R23" s="445" t="s">
        <v>308</v>
      </c>
      <c r="S23" s="457" t="s">
        <v>82</v>
      </c>
      <c r="T23" s="445" t="s">
        <v>309</v>
      </c>
      <c r="U23" s="445" t="s">
        <v>484</v>
      </c>
    </row>
    <row r="24" spans="2:21" x14ac:dyDescent="0.2">
      <c r="B24" s="340" t="s">
        <v>127</v>
      </c>
      <c r="C24" s="341">
        <v>9.9700000000000014E-3</v>
      </c>
      <c r="D24" s="341">
        <v>2.1452600000000004</v>
      </c>
      <c r="E24" s="458">
        <v>22.68</v>
      </c>
      <c r="F24" s="461">
        <f t="shared" ref="F24:F32" si="6">D24*E24/100</f>
        <v>0.48654496800000013</v>
      </c>
      <c r="G24" s="462">
        <f t="shared" ref="G24:G32" si="7">C24+D24</f>
        <v>2.1552300000000004</v>
      </c>
      <c r="I24" s="340" t="s">
        <v>127</v>
      </c>
      <c r="J24" s="341">
        <v>8.9999999999999993E-3</v>
      </c>
      <c r="K24" s="341">
        <v>3.5790000000000002</v>
      </c>
      <c r="L24" s="458">
        <v>61.93</v>
      </c>
      <c r="M24" s="461">
        <f t="shared" ref="M24:M32" si="8">K24*L24/100</f>
        <v>2.2164747</v>
      </c>
      <c r="N24" s="462">
        <f t="shared" ref="N24:N32" si="9">J24+K24</f>
        <v>3.5880000000000001</v>
      </c>
      <c r="P24" s="340" t="s">
        <v>127</v>
      </c>
      <c r="Q24" s="341">
        <v>10.07</v>
      </c>
      <c r="R24" s="341">
        <v>543.00199999999995</v>
      </c>
      <c r="S24" s="458">
        <v>66.12</v>
      </c>
      <c r="T24" s="461">
        <f t="shared" ref="T24:T32" si="10">R24*S24/100</f>
        <v>359.03292240000002</v>
      </c>
      <c r="U24" s="462">
        <f t="shared" ref="U24:U32" si="11">Q24+R24</f>
        <v>553.072</v>
      </c>
    </row>
    <row r="25" spans="2:21" x14ac:dyDescent="0.2">
      <c r="B25" s="342" t="s">
        <v>128</v>
      </c>
      <c r="C25" s="339">
        <v>2.248E-2</v>
      </c>
      <c r="D25" s="339">
        <v>2.3528699999999998</v>
      </c>
      <c r="E25" s="459">
        <v>26.64</v>
      </c>
      <c r="F25" s="463">
        <f t="shared" si="6"/>
        <v>0.62680456799999995</v>
      </c>
      <c r="G25" s="464">
        <f t="shared" si="7"/>
        <v>2.3753499999999996</v>
      </c>
      <c r="I25" s="342" t="s">
        <v>128</v>
      </c>
      <c r="J25" s="339">
        <v>0.53600000000000003</v>
      </c>
      <c r="K25" s="339">
        <v>51.698999999999998</v>
      </c>
      <c r="L25" s="459">
        <v>17.07</v>
      </c>
      <c r="M25" s="463">
        <f t="shared" si="8"/>
        <v>8.825019300000001</v>
      </c>
      <c r="N25" s="464">
        <f t="shared" si="9"/>
        <v>52.234999999999999</v>
      </c>
      <c r="P25" s="342" t="s">
        <v>128</v>
      </c>
      <c r="Q25" s="339">
        <v>52.392000000000003</v>
      </c>
      <c r="R25" s="339">
        <v>4683.9759999999997</v>
      </c>
      <c r="S25" s="459">
        <v>24.48</v>
      </c>
      <c r="T25" s="463">
        <f t="shared" si="10"/>
        <v>1146.6373248</v>
      </c>
      <c r="U25" s="464">
        <f t="shared" si="11"/>
        <v>4736.3679999999995</v>
      </c>
    </row>
    <row r="26" spans="2:21" x14ac:dyDescent="0.2">
      <c r="B26" s="342" t="s">
        <v>129</v>
      </c>
      <c r="C26" s="339">
        <v>2.6019999999999998E-2</v>
      </c>
      <c r="D26" s="339">
        <v>1.4528099999999999</v>
      </c>
      <c r="E26" s="459">
        <v>20</v>
      </c>
      <c r="F26" s="463">
        <f t="shared" si="6"/>
        <v>0.29056199999999999</v>
      </c>
      <c r="G26" s="464">
        <f t="shared" si="7"/>
        <v>1.4788299999999999</v>
      </c>
      <c r="I26" s="342" t="s">
        <v>129</v>
      </c>
      <c r="J26" s="339">
        <v>3.9239999999999999</v>
      </c>
      <c r="K26" s="339">
        <v>148.452</v>
      </c>
      <c r="L26" s="459">
        <v>22.78</v>
      </c>
      <c r="M26" s="463">
        <f t="shared" si="8"/>
        <v>33.817365600000002</v>
      </c>
      <c r="N26" s="464">
        <f t="shared" si="9"/>
        <v>152.376</v>
      </c>
      <c r="P26" s="342" t="s">
        <v>129</v>
      </c>
      <c r="Q26" s="339">
        <v>61.47</v>
      </c>
      <c r="R26" s="339">
        <v>2130.33</v>
      </c>
      <c r="S26" s="459">
        <v>19.97</v>
      </c>
      <c r="T26" s="463">
        <f t="shared" si="10"/>
        <v>425.42690099999993</v>
      </c>
      <c r="U26" s="464">
        <f t="shared" si="11"/>
        <v>2191.7999999999997</v>
      </c>
    </row>
    <row r="27" spans="2:21" x14ac:dyDescent="0.2">
      <c r="B27" s="342" t="s">
        <v>130</v>
      </c>
      <c r="C27" s="339">
        <v>1.823E-2</v>
      </c>
      <c r="D27" s="339">
        <v>1.4005099999999999</v>
      </c>
      <c r="E27" s="459">
        <v>22.54</v>
      </c>
      <c r="F27" s="463">
        <f t="shared" si="6"/>
        <v>0.31567495400000001</v>
      </c>
      <c r="G27" s="464">
        <f t="shared" si="7"/>
        <v>1.4187399999999999</v>
      </c>
      <c r="I27" s="342" t="s">
        <v>130</v>
      </c>
      <c r="J27" s="339">
        <v>2.2370000000000001</v>
      </c>
      <c r="K27" s="339">
        <v>252.94300000000001</v>
      </c>
      <c r="L27" s="459">
        <v>18.399999999999999</v>
      </c>
      <c r="M27" s="463">
        <f t="shared" si="8"/>
        <v>46.541512000000004</v>
      </c>
      <c r="N27" s="464">
        <f t="shared" si="9"/>
        <v>255.18</v>
      </c>
      <c r="P27" s="342" t="s">
        <v>130</v>
      </c>
      <c r="Q27" s="339">
        <v>16.350999999999999</v>
      </c>
      <c r="R27" s="339">
        <v>1721.26</v>
      </c>
      <c r="S27" s="459">
        <v>20.13</v>
      </c>
      <c r="T27" s="463">
        <f t="shared" si="10"/>
        <v>346.48963799999996</v>
      </c>
      <c r="U27" s="464">
        <f t="shared" si="11"/>
        <v>1737.6109999999999</v>
      </c>
    </row>
    <row r="28" spans="2:21" x14ac:dyDescent="0.2">
      <c r="B28" s="342" t="s">
        <v>131</v>
      </c>
      <c r="C28" s="339">
        <v>7.9670000000000005E-2</v>
      </c>
      <c r="D28" s="339">
        <v>3.48638</v>
      </c>
      <c r="E28" s="459">
        <v>15.32</v>
      </c>
      <c r="F28" s="463">
        <f t="shared" si="6"/>
        <v>0.53411341599999995</v>
      </c>
      <c r="G28" s="464">
        <f t="shared" si="7"/>
        <v>3.5660500000000002</v>
      </c>
      <c r="I28" s="342" t="s">
        <v>131</v>
      </c>
      <c r="J28" s="339">
        <v>11.893000000000001</v>
      </c>
      <c r="K28" s="339">
        <v>995.024</v>
      </c>
      <c r="L28" s="459">
        <v>14.53</v>
      </c>
      <c r="M28" s="463">
        <f t="shared" si="8"/>
        <v>144.57698719999999</v>
      </c>
      <c r="N28" s="464">
        <f t="shared" si="9"/>
        <v>1006.917</v>
      </c>
      <c r="P28" s="342" t="s">
        <v>131</v>
      </c>
      <c r="Q28" s="339">
        <v>33.639000000000003</v>
      </c>
      <c r="R28" s="339">
        <v>2649.3820000000001</v>
      </c>
      <c r="S28" s="459">
        <v>15.77</v>
      </c>
      <c r="T28" s="463">
        <f t="shared" si="10"/>
        <v>417.80754139999999</v>
      </c>
      <c r="U28" s="464">
        <f t="shared" si="11"/>
        <v>2683.0210000000002</v>
      </c>
    </row>
    <row r="29" spans="2:21" x14ac:dyDescent="0.2">
      <c r="B29" s="342" t="s">
        <v>132</v>
      </c>
      <c r="C29" s="339">
        <v>6.1009999999999995E-2</v>
      </c>
      <c r="D29" s="339">
        <v>2.33216</v>
      </c>
      <c r="E29" s="459">
        <v>15.76</v>
      </c>
      <c r="F29" s="463">
        <f t="shared" si="6"/>
        <v>0.36754841599999999</v>
      </c>
      <c r="G29" s="464">
        <f t="shared" si="7"/>
        <v>2.39317</v>
      </c>
      <c r="I29" s="342" t="s">
        <v>132</v>
      </c>
      <c r="J29" s="339">
        <v>8.7799999999999994</v>
      </c>
      <c r="K29" s="339">
        <v>852.149</v>
      </c>
      <c r="L29" s="459">
        <v>16.71</v>
      </c>
      <c r="M29" s="463">
        <f t="shared" si="8"/>
        <v>142.39409790000002</v>
      </c>
      <c r="N29" s="464">
        <f t="shared" si="9"/>
        <v>860.92899999999997</v>
      </c>
      <c r="P29" s="342" t="s">
        <v>132</v>
      </c>
      <c r="Q29" s="339">
        <v>14.414999999999999</v>
      </c>
      <c r="R29" s="339">
        <v>929.57500000000005</v>
      </c>
      <c r="S29" s="459">
        <v>15.53</v>
      </c>
      <c r="T29" s="463">
        <f t="shared" si="10"/>
        <v>144.36299750000001</v>
      </c>
      <c r="U29" s="464">
        <f t="shared" si="11"/>
        <v>943.99</v>
      </c>
    </row>
    <row r="30" spans="2:21" x14ac:dyDescent="0.2">
      <c r="B30" s="342" t="s">
        <v>133</v>
      </c>
      <c r="C30" s="339">
        <v>4.0780000000000004E-2</v>
      </c>
      <c r="D30" s="339">
        <v>2.1711</v>
      </c>
      <c r="E30" s="459">
        <v>18.25</v>
      </c>
      <c r="F30" s="463">
        <f t="shared" si="6"/>
        <v>0.39622574999999999</v>
      </c>
      <c r="G30" s="464">
        <f t="shared" si="7"/>
        <v>2.2118799999999998</v>
      </c>
      <c r="I30" s="342" t="s">
        <v>133</v>
      </c>
      <c r="J30" s="339">
        <v>9.4420000000000002</v>
      </c>
      <c r="K30" s="339">
        <v>1141.211</v>
      </c>
      <c r="L30" s="459">
        <v>17.649999999999999</v>
      </c>
      <c r="M30" s="463">
        <f t="shared" si="8"/>
        <v>201.42374150000001</v>
      </c>
      <c r="N30" s="464">
        <f t="shared" si="9"/>
        <v>1150.653</v>
      </c>
      <c r="P30" s="342" t="s">
        <v>133</v>
      </c>
      <c r="Q30" s="339">
        <v>6.4219999999999997</v>
      </c>
      <c r="R30" s="339">
        <v>643.96299999999997</v>
      </c>
      <c r="S30" s="459">
        <v>17.559999999999999</v>
      </c>
      <c r="T30" s="463">
        <f t="shared" si="10"/>
        <v>113.07990279999999</v>
      </c>
      <c r="U30" s="464">
        <f t="shared" si="11"/>
        <v>650.38499999999999</v>
      </c>
    </row>
    <row r="31" spans="2:21" x14ac:dyDescent="0.2">
      <c r="B31" s="342" t="s">
        <v>134</v>
      </c>
      <c r="C31" s="339">
        <v>1.8949999999999998E-2</v>
      </c>
      <c r="D31" s="339">
        <v>0.32574999999999998</v>
      </c>
      <c r="E31" s="459">
        <v>34.57</v>
      </c>
      <c r="F31" s="463">
        <f t="shared" si="6"/>
        <v>0.11261177499999998</v>
      </c>
      <c r="G31" s="464">
        <f t="shared" si="7"/>
        <v>0.34470000000000001</v>
      </c>
      <c r="I31" s="342" t="s">
        <v>134</v>
      </c>
      <c r="J31" s="339">
        <v>4.07</v>
      </c>
      <c r="K31" s="339">
        <v>225.203</v>
      </c>
      <c r="L31" s="459">
        <v>36.89</v>
      </c>
      <c r="M31" s="463">
        <f t="shared" si="8"/>
        <v>83.077386700000005</v>
      </c>
      <c r="N31" s="464">
        <f t="shared" si="9"/>
        <v>229.273</v>
      </c>
      <c r="P31" s="342" t="s">
        <v>134</v>
      </c>
      <c r="Q31" s="339">
        <v>1.3720000000000001</v>
      </c>
      <c r="R31" s="339">
        <v>54.363</v>
      </c>
      <c r="S31" s="459">
        <v>36.25</v>
      </c>
      <c r="T31" s="463">
        <f t="shared" si="10"/>
        <v>19.706587500000001</v>
      </c>
      <c r="U31" s="464">
        <f t="shared" si="11"/>
        <v>55.734999999999999</v>
      </c>
    </row>
    <row r="32" spans="2:21" ht="13.5" thickBot="1" x14ac:dyDescent="0.25">
      <c r="B32" s="344" t="s">
        <v>135</v>
      </c>
      <c r="C32" s="345">
        <v>2.2800000000000001E-2</v>
      </c>
      <c r="D32" s="345">
        <v>0.65498999999999996</v>
      </c>
      <c r="E32" s="460">
        <v>47.25</v>
      </c>
      <c r="F32" s="465">
        <f t="shared" si="6"/>
        <v>0.30948277499999999</v>
      </c>
      <c r="G32" s="466">
        <f t="shared" si="7"/>
        <v>0.67779</v>
      </c>
      <c r="I32" s="344" t="s">
        <v>135</v>
      </c>
      <c r="J32" s="345">
        <v>5.4160000000000004</v>
      </c>
      <c r="K32" s="345">
        <v>724.54100000000005</v>
      </c>
      <c r="L32" s="460">
        <v>57.17</v>
      </c>
      <c r="M32" s="465">
        <f t="shared" si="8"/>
        <v>414.22008970000002</v>
      </c>
      <c r="N32" s="466">
        <f t="shared" si="9"/>
        <v>729.95700000000011</v>
      </c>
      <c r="P32" s="344" t="s">
        <v>135</v>
      </c>
      <c r="Q32" s="345">
        <v>0.89800000000000002</v>
      </c>
      <c r="R32" s="345">
        <v>68.364000000000004</v>
      </c>
      <c r="S32" s="460">
        <v>56.6</v>
      </c>
      <c r="T32" s="465">
        <f t="shared" si="10"/>
        <v>38.694024000000006</v>
      </c>
      <c r="U32" s="466">
        <f t="shared" si="11"/>
        <v>69.262</v>
      </c>
    </row>
    <row r="35" spans="2:21" ht="29.25" customHeight="1" x14ac:dyDescent="0.2">
      <c r="B35" s="799" t="s">
        <v>382</v>
      </c>
      <c r="C35" s="800"/>
      <c r="D35" s="800"/>
      <c r="E35" s="800"/>
      <c r="F35" s="800"/>
      <c r="G35" s="800"/>
      <c r="I35" s="799" t="s">
        <v>383</v>
      </c>
      <c r="J35" s="800"/>
      <c r="K35" s="800"/>
      <c r="L35" s="800"/>
      <c r="M35" s="800"/>
      <c r="N35" s="800"/>
      <c r="P35" s="799" t="s">
        <v>384</v>
      </c>
      <c r="Q35" s="800"/>
      <c r="R35" s="800"/>
      <c r="S35" s="800"/>
      <c r="T35" s="800"/>
      <c r="U35" s="800"/>
    </row>
    <row r="36" spans="2:21" ht="39" thickBot="1" x14ac:dyDescent="0.25">
      <c r="B36" s="445"/>
      <c r="C36" s="445"/>
      <c r="D36" s="445"/>
      <c r="E36" s="445"/>
      <c r="F36" s="445"/>
      <c r="G36" s="338" t="s">
        <v>475</v>
      </c>
      <c r="I36" s="445"/>
      <c r="J36" s="445"/>
      <c r="K36" s="445"/>
      <c r="L36" s="445"/>
      <c r="M36" s="445"/>
      <c r="N36" s="338" t="s">
        <v>486</v>
      </c>
      <c r="P36" s="445"/>
      <c r="Q36" s="445"/>
      <c r="R36" s="445"/>
      <c r="S36" s="445"/>
      <c r="T36" s="445"/>
      <c r="U36" s="338" t="s">
        <v>476</v>
      </c>
    </row>
    <row r="37" spans="2:21" x14ac:dyDescent="0.2">
      <c r="B37" s="340" t="s">
        <v>97</v>
      </c>
      <c r="C37" s="341"/>
      <c r="D37" s="341"/>
      <c r="E37" s="341"/>
      <c r="F37" s="341"/>
      <c r="G37" s="462">
        <f>G8</f>
        <v>16.62172</v>
      </c>
      <c r="I37" s="340" t="s">
        <v>97</v>
      </c>
      <c r="J37" s="341"/>
      <c r="K37" s="341"/>
      <c r="L37" s="341"/>
      <c r="M37" s="341"/>
      <c r="N37" s="462">
        <f>N8</f>
        <v>4441.107</v>
      </c>
      <c r="P37" s="340" t="s">
        <v>97</v>
      </c>
      <c r="Q37" s="341"/>
      <c r="R37" s="341"/>
      <c r="S37" s="341"/>
      <c r="T37" s="341"/>
      <c r="U37" s="462">
        <f>U8</f>
        <v>13621.244000000001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63.782890000000009</v>
      </c>
      <c r="I38" s="346" t="s">
        <v>381</v>
      </c>
      <c r="J38" s="339"/>
      <c r="K38" s="339"/>
      <c r="L38" s="339"/>
      <c r="M38" s="339"/>
      <c r="N38" s="464">
        <f>N7-N8</f>
        <v>13423.091</v>
      </c>
      <c r="P38" s="346" t="s">
        <v>381</v>
      </c>
      <c r="Q38" s="339"/>
      <c r="R38" s="339"/>
      <c r="S38" s="339"/>
      <c r="T38" s="339"/>
      <c r="U38" s="464">
        <f>U7-U8</f>
        <v>76396.786999999997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20.62396</v>
      </c>
      <c r="I39" s="344" t="s">
        <v>83</v>
      </c>
      <c r="J39" s="345"/>
      <c r="K39" s="345"/>
      <c r="L39" s="345"/>
      <c r="M39" s="345"/>
      <c r="N39" s="466">
        <f>N6</f>
        <v>7739.9580000000005</v>
      </c>
      <c r="P39" s="344" t="s">
        <v>83</v>
      </c>
      <c r="Q39" s="345"/>
      <c r="R39" s="345"/>
      <c r="S39" s="345"/>
      <c r="T39" s="345"/>
      <c r="U39" s="466">
        <f>U6</f>
        <v>15237.153999999999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15" t="s">
        <v>269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6.7000000000000002E-3</v>
      </c>
      <c r="D8" s="642">
        <f>'Section 14 data'!$D$24</f>
        <v>3.1399999999999997E-2</v>
      </c>
      <c r="E8" s="198">
        <f>'Section 14 data'!$E$24</f>
        <v>44.02</v>
      </c>
      <c r="F8" s="643">
        <f>SUM(C8,D8)</f>
        <v>3.8099999999999995E-2</v>
      </c>
    </row>
    <row r="9" spans="2:6" ht="15" customHeight="1" x14ac:dyDescent="0.2">
      <c r="B9" s="95" t="s">
        <v>341</v>
      </c>
      <c r="C9" s="641">
        <f>'Section 14 data'!$C$25</f>
        <v>9.0299999999999998E-3</v>
      </c>
      <c r="D9" s="642">
        <f>'Section 14 data'!$D$25</f>
        <v>3.4299999999999997E-2</v>
      </c>
      <c r="E9" s="198">
        <f>'Section 14 data'!$E$25</f>
        <v>88.43</v>
      </c>
      <c r="F9" s="643">
        <f t="shared" ref="F9:F17" si="0">SUM(C9,D9)</f>
        <v>4.3329999999999994E-2</v>
      </c>
    </row>
    <row r="10" spans="2:6" ht="15" customHeight="1" x14ac:dyDescent="0.2">
      <c r="B10" s="96" t="s">
        <v>342</v>
      </c>
      <c r="C10" s="641">
        <f>'Section 14 data'!$C$26</f>
        <v>2.0000000000000001E-4</v>
      </c>
      <c r="D10" s="642">
        <f>'Section 14 data'!$D$26</f>
        <v>0.12861</v>
      </c>
      <c r="E10" s="198">
        <f>'Section 14 data'!$E$26</f>
        <v>72.39</v>
      </c>
      <c r="F10" s="643">
        <f t="shared" si="0"/>
        <v>0.12881000000000001</v>
      </c>
    </row>
    <row r="11" spans="2:6" ht="15" customHeight="1" x14ac:dyDescent="0.2">
      <c r="B11" s="94" t="s">
        <v>343</v>
      </c>
      <c r="C11" s="641">
        <f>'Section 14 data'!$C$27</f>
        <v>4.2599999999999999E-3</v>
      </c>
      <c r="D11" s="642">
        <f>'Section 14 data'!$D$27</f>
        <v>9.1939999999999994E-2</v>
      </c>
      <c r="E11" s="198">
        <f>'Section 14 data'!$E$27</f>
        <v>51.18</v>
      </c>
      <c r="F11" s="643">
        <f t="shared" si="0"/>
        <v>9.6199999999999994E-2</v>
      </c>
    </row>
    <row r="12" spans="2:6" ht="15" customHeight="1" x14ac:dyDescent="0.2">
      <c r="B12" s="94" t="s">
        <v>344</v>
      </c>
      <c r="C12" s="641">
        <f>'Section 14 data'!$C$28</f>
        <v>1.3359999999999999E-2</v>
      </c>
      <c r="D12" s="642">
        <f>'Section 14 data'!$D$28</f>
        <v>0.15224000000000001</v>
      </c>
      <c r="E12" s="198">
        <f>'Section 14 data'!$E$28</f>
        <v>50.63</v>
      </c>
      <c r="F12" s="643">
        <f t="shared" si="0"/>
        <v>0.16560000000000002</v>
      </c>
    </row>
    <row r="13" spans="2:6" ht="15" customHeight="1" x14ac:dyDescent="0.2">
      <c r="B13" s="94" t="s">
        <v>345</v>
      </c>
      <c r="C13" s="641">
        <f>'Section 14 data'!$C$29</f>
        <v>1.0500000000000002E-3</v>
      </c>
      <c r="D13" s="642">
        <f>'Section 14 data'!$D$29</f>
        <v>5.4920000000000004E-2</v>
      </c>
      <c r="E13" s="198">
        <f>'Section 14 data'!$E$29</f>
        <v>46.89</v>
      </c>
      <c r="F13" s="643">
        <f t="shared" si="0"/>
        <v>5.5970000000000006E-2</v>
      </c>
    </row>
    <row r="14" spans="2:6" ht="15" customHeight="1" x14ac:dyDescent="0.2">
      <c r="B14" s="94" t="s">
        <v>346</v>
      </c>
      <c r="C14" s="641">
        <f>'Section 14 data'!$C$30</f>
        <v>9.8999999999999999E-4</v>
      </c>
      <c r="D14" s="642">
        <f>'Section 14 data'!$D$30</f>
        <v>0.44268999999999997</v>
      </c>
      <c r="E14" s="198">
        <f>'Section 14 data'!$E$30</f>
        <v>54.16</v>
      </c>
      <c r="F14" s="643">
        <f t="shared" si="0"/>
        <v>0.44367999999999996</v>
      </c>
    </row>
    <row r="15" spans="2:6" ht="15" customHeight="1" x14ac:dyDescent="0.2">
      <c r="B15" s="94" t="s">
        <v>347</v>
      </c>
      <c r="C15" s="641">
        <f>'Section 14 data'!$C$31</f>
        <v>3.7299999999999998E-3</v>
      </c>
      <c r="D15" s="642">
        <f>'Section 14 data'!$D$31</f>
        <v>1.7520000000000001E-2</v>
      </c>
      <c r="E15" s="198">
        <f>'Section 14 data'!$E$31</f>
        <v>97.79</v>
      </c>
      <c r="F15" s="643">
        <f t="shared" si="0"/>
        <v>2.1250000000000002E-2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8.7489999999999998E-2</v>
      </c>
      <c r="E16" s="198">
        <f>'Section 14 data'!$E$32</f>
        <v>88.67</v>
      </c>
      <c r="F16" s="643">
        <f t="shared" si="0"/>
        <v>8.7489999999999998E-2</v>
      </c>
    </row>
    <row r="17" spans="2:6" ht="15" customHeight="1" x14ac:dyDescent="0.2">
      <c r="B17" s="97" t="s">
        <v>80</v>
      </c>
      <c r="C17" s="644">
        <f>'Section 14 data'!$C$8</f>
        <v>3.934E-2</v>
      </c>
      <c r="D17" s="644">
        <f>'Section 14 data'!$D$8</f>
        <v>1.04111</v>
      </c>
      <c r="E17" s="314">
        <f>'Section 14 data'!$E$8</f>
        <v>31.85</v>
      </c>
      <c r="F17" s="644">
        <f t="shared" si="0"/>
        <v>1.0804499999999999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198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1.4E-2</v>
      </c>
      <c r="D9" s="634">
        <f>'Section 14 data'!$K$14</f>
        <v>13.773</v>
      </c>
      <c r="E9" s="198">
        <f>'Section 14 data'!$L$14</f>
        <v>59.65</v>
      </c>
      <c r="F9" s="629">
        <f t="shared" ref="F9:F15" si="0">SUM(C9,D9)</f>
        <v>13.786999999999999</v>
      </c>
    </row>
    <row r="10" spans="2:6" ht="15" customHeight="1" x14ac:dyDescent="0.2">
      <c r="B10" s="81" t="s">
        <v>336</v>
      </c>
      <c r="C10" s="67">
        <f>'Section 14 data'!$J$15</f>
        <v>1.508</v>
      </c>
      <c r="D10" s="634">
        <f>'Section 14 data'!$K$15</f>
        <v>30.088000000000001</v>
      </c>
      <c r="E10" s="198">
        <f>'Section 14 data'!$L$15</f>
        <v>63.505112508285208</v>
      </c>
      <c r="F10" s="629">
        <f t="shared" si="0"/>
        <v>31.596</v>
      </c>
    </row>
    <row r="11" spans="2:6" ht="15" customHeight="1" x14ac:dyDescent="0.2">
      <c r="B11" s="81" t="s">
        <v>337</v>
      </c>
      <c r="C11" s="67">
        <f>'Section 14 data'!$J$16</f>
        <v>0.158</v>
      </c>
      <c r="D11" s="634">
        <f>'Section 14 data'!$K$16</f>
        <v>15.675000000000001</v>
      </c>
      <c r="E11" s="198">
        <f>'Section 14 data'!$L$16</f>
        <v>35.792244328896153</v>
      </c>
      <c r="F11" s="629">
        <f t="shared" si="0"/>
        <v>15.833</v>
      </c>
    </row>
    <row r="12" spans="2:6" ht="15" customHeight="1" x14ac:dyDescent="0.2">
      <c r="B12" s="81" t="s">
        <v>338</v>
      </c>
      <c r="C12" s="67">
        <f>'Section 14 data'!$J$17</f>
        <v>5.6180000000000003</v>
      </c>
      <c r="D12" s="634">
        <f>'Section 14 data'!$K$17</f>
        <v>169.512</v>
      </c>
      <c r="E12" s="198">
        <f>'Section 14 data'!$L$17</f>
        <v>48.01</v>
      </c>
      <c r="F12" s="629">
        <f t="shared" si="0"/>
        <v>175.13</v>
      </c>
    </row>
    <row r="13" spans="2:6" ht="15" customHeight="1" x14ac:dyDescent="0.2">
      <c r="B13" s="81" t="s">
        <v>339</v>
      </c>
      <c r="C13" s="67">
        <f>'Section 14 data'!$J$18</f>
        <v>0.373</v>
      </c>
      <c r="D13" s="634">
        <f>'Section 14 data'!$K$18</f>
        <v>148.97200000000001</v>
      </c>
      <c r="E13" s="198">
        <f>'Section 14 data'!$L$18</f>
        <v>63.27</v>
      </c>
      <c r="F13" s="629">
        <f t="shared" si="0"/>
        <v>149.345</v>
      </c>
    </row>
    <row r="14" spans="2:6" ht="15" customHeight="1" x14ac:dyDescent="0.2">
      <c r="B14" s="81" t="s">
        <v>268</v>
      </c>
      <c r="C14" s="67">
        <f>'Section 14 data'!$J$19</f>
        <v>0.92200000000000004</v>
      </c>
      <c r="D14" s="634">
        <f>'Section 14 data'!$K$19</f>
        <v>0</v>
      </c>
      <c r="E14" s="198">
        <f>'Section 14 data'!$L$19</f>
        <v>0</v>
      </c>
      <c r="F14" s="629">
        <f t="shared" si="0"/>
        <v>0.92200000000000004</v>
      </c>
    </row>
    <row r="15" spans="2:6" ht="15" customHeight="1" x14ac:dyDescent="0.2">
      <c r="B15" s="83" t="s">
        <v>80</v>
      </c>
      <c r="C15" s="635">
        <f>'Section 14 data'!$J$8</f>
        <v>8.593</v>
      </c>
      <c r="D15" s="635">
        <f>'Section 14 data'!$K$8</f>
        <v>378.01900000000001</v>
      </c>
      <c r="E15" s="314">
        <f>'Section 14 data'!$L$8</f>
        <v>33.700000000000003</v>
      </c>
      <c r="F15" s="636">
        <f t="shared" si="0"/>
        <v>386.61200000000002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0.11799999999999999</v>
      </c>
      <c r="D8" s="85">
        <f>'Section 14 data'!$K$24</f>
        <v>0.26100000000000001</v>
      </c>
      <c r="E8" s="198">
        <f>'Section 14 data'!$L$24</f>
        <v>55.58</v>
      </c>
      <c r="F8" s="629">
        <f>SUM(C8,D8)</f>
        <v>0.379</v>
      </c>
    </row>
    <row r="9" spans="2:6" ht="15" customHeight="1" x14ac:dyDescent="0.2">
      <c r="B9" s="79" t="s">
        <v>341</v>
      </c>
      <c r="C9" s="67">
        <f>'Section 14 data'!$J$25</f>
        <v>0.89600000000000002</v>
      </c>
      <c r="D9" s="85">
        <f>'Section 14 data'!$K$25</f>
        <v>4.16</v>
      </c>
      <c r="E9" s="198">
        <f>'Section 14 data'!$L$25</f>
        <v>90.71</v>
      </c>
      <c r="F9" s="629">
        <f t="shared" ref="F9:F17" si="0">SUM(C9,D9)</f>
        <v>5.056</v>
      </c>
    </row>
    <row r="10" spans="2:6" ht="15" customHeight="1" x14ac:dyDescent="0.2">
      <c r="B10" s="80" t="s">
        <v>342</v>
      </c>
      <c r="C10" s="67">
        <f>'Section 14 data'!$J$26</f>
        <v>3.6999999999999998E-2</v>
      </c>
      <c r="D10" s="85">
        <f>'Section 14 data'!$K$26</f>
        <v>9.5299999999999994</v>
      </c>
      <c r="E10" s="198">
        <f>'Section 14 data'!$L$26</f>
        <v>76.739999999999995</v>
      </c>
      <c r="F10" s="629">
        <f t="shared" si="0"/>
        <v>9.5670000000000002</v>
      </c>
    </row>
    <row r="11" spans="2:6" ht="15" customHeight="1" x14ac:dyDescent="0.2">
      <c r="B11" s="78" t="s">
        <v>343</v>
      </c>
      <c r="C11" s="67">
        <f>'Section 14 data'!$J$27</f>
        <v>0.629</v>
      </c>
      <c r="D11" s="85">
        <f>'Section 14 data'!$K$27</f>
        <v>10.557</v>
      </c>
      <c r="E11" s="198">
        <f>'Section 14 data'!$L$27</f>
        <v>60.66</v>
      </c>
      <c r="F11" s="629">
        <f t="shared" si="0"/>
        <v>11.186</v>
      </c>
    </row>
    <row r="12" spans="2:6" ht="15" customHeight="1" x14ac:dyDescent="0.2">
      <c r="B12" s="78" t="s">
        <v>344</v>
      </c>
      <c r="C12" s="67">
        <f>'Section 14 data'!$J$28</f>
        <v>5.7809999999999997</v>
      </c>
      <c r="D12" s="85">
        <f>'Section 14 data'!$K$28</f>
        <v>43.774999999999999</v>
      </c>
      <c r="E12" s="198">
        <f>'Section 14 data'!$L$28</f>
        <v>48.88</v>
      </c>
      <c r="F12" s="629">
        <f t="shared" si="0"/>
        <v>49.555999999999997</v>
      </c>
    </row>
    <row r="13" spans="2:6" ht="15" customHeight="1" x14ac:dyDescent="0.2">
      <c r="B13" s="78" t="s">
        <v>345</v>
      </c>
      <c r="C13" s="67">
        <f>'Section 14 data'!$J$29</f>
        <v>0.24</v>
      </c>
      <c r="D13" s="85">
        <f>'Section 14 data'!$K$29</f>
        <v>20.279</v>
      </c>
      <c r="E13" s="198">
        <f>'Section 14 data'!$L$29</f>
        <v>44.29</v>
      </c>
      <c r="F13" s="629">
        <f t="shared" si="0"/>
        <v>20.518999999999998</v>
      </c>
    </row>
    <row r="14" spans="2:6" ht="15" customHeight="1" x14ac:dyDescent="0.2">
      <c r="B14" s="78" t="s">
        <v>346</v>
      </c>
      <c r="C14" s="67">
        <f>'Section 14 data'!$J$30</f>
        <v>0.254</v>
      </c>
      <c r="D14" s="85">
        <f>'Section 14 data'!$K$30</f>
        <v>211.5</v>
      </c>
      <c r="E14" s="198">
        <f>'Section 14 data'!$L$30</f>
        <v>49.54</v>
      </c>
      <c r="F14" s="629">
        <f t="shared" si="0"/>
        <v>211.75399999999999</v>
      </c>
    </row>
    <row r="15" spans="2:6" ht="15" customHeight="1" x14ac:dyDescent="0.2">
      <c r="B15" s="78" t="s">
        <v>347</v>
      </c>
      <c r="C15" s="67">
        <f>'Section 14 data'!$J$31</f>
        <v>0.63800000000000001</v>
      </c>
      <c r="D15" s="85">
        <f>'Section 14 data'!$K$31</f>
        <v>3.6059999999999999</v>
      </c>
      <c r="E15" s="198">
        <f>'Section 14 data'!$L$31</f>
        <v>97.79</v>
      </c>
      <c r="F15" s="629">
        <f t="shared" si="0"/>
        <v>4.2439999999999998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74.350999999999999</v>
      </c>
      <c r="E16" s="198">
        <f>'Section 14 data'!$L$32</f>
        <v>88.67</v>
      </c>
      <c r="F16" s="629">
        <f t="shared" si="0"/>
        <v>74.350999999999999</v>
      </c>
    </row>
    <row r="17" spans="2:6" ht="15" customHeight="1" x14ac:dyDescent="0.2">
      <c r="B17" s="86" t="s">
        <v>80</v>
      </c>
      <c r="C17" s="87">
        <f>'Section 14 data'!$J$8</f>
        <v>8.593</v>
      </c>
      <c r="D17" s="87">
        <f>'Section 14 data'!$K$8</f>
        <v>378.01900000000001</v>
      </c>
      <c r="E17" s="314">
        <f>'Section 14 data'!$L$8</f>
        <v>33.700000000000003</v>
      </c>
      <c r="F17" s="87">
        <f t="shared" si="0"/>
        <v>386.61200000000002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4">
        <f>'Section 14 data'!$R$13</f>
        <v>0</v>
      </c>
      <c r="E8" s="639">
        <f>'Section 14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data'!$Q$14</f>
        <v>3.0760000000000001</v>
      </c>
      <c r="D9" s="634">
        <f>'Section 14 data'!$R$14</f>
        <v>360.04700000000003</v>
      </c>
      <c r="E9" s="639">
        <f>'Section 14 data'!$S$14</f>
        <v>58.15</v>
      </c>
      <c r="F9" s="629">
        <f t="shared" ref="F9:F15" si="0">SUM(C9,D9)</f>
        <v>363.12300000000005</v>
      </c>
    </row>
    <row r="10" spans="2:6" ht="15" customHeight="1" x14ac:dyDescent="0.2">
      <c r="B10" s="81" t="s">
        <v>336</v>
      </c>
      <c r="C10" s="67">
        <f>'Section 14 data'!$Q$15</f>
        <v>57.158999999999999</v>
      </c>
      <c r="D10" s="634">
        <f>'Section 14 data'!$R$15</f>
        <v>165.79599999999999</v>
      </c>
      <c r="E10" s="639">
        <f>'Section 14 data'!$S$15</f>
        <v>56.794950429984361</v>
      </c>
      <c r="F10" s="629">
        <f t="shared" si="0"/>
        <v>222.95499999999998</v>
      </c>
    </row>
    <row r="11" spans="2:6" ht="15" customHeight="1" x14ac:dyDescent="0.2">
      <c r="B11" s="81" t="s">
        <v>337</v>
      </c>
      <c r="C11" s="67">
        <f>'Section 14 data'!$Q$16</f>
        <v>1.2609999999999999</v>
      </c>
      <c r="D11" s="634">
        <f>'Section 14 data'!$R$16</f>
        <v>24.106999999999999</v>
      </c>
      <c r="E11" s="639">
        <f>'Section 14 data'!$S$16</f>
        <v>38.395949236241307</v>
      </c>
      <c r="F11" s="629">
        <f t="shared" si="0"/>
        <v>25.367999999999999</v>
      </c>
    </row>
    <row r="12" spans="2:6" ht="15" customHeight="1" x14ac:dyDescent="0.2">
      <c r="B12" s="81" t="s">
        <v>338</v>
      </c>
      <c r="C12" s="67">
        <f>'Section 14 data'!$Q$17</f>
        <v>14.759</v>
      </c>
      <c r="D12" s="634">
        <f>'Section 14 data'!$R$17</f>
        <v>78.010999999999996</v>
      </c>
      <c r="E12" s="639">
        <f>'Section 14 data'!$S$17</f>
        <v>40.46</v>
      </c>
      <c r="F12" s="629">
        <f t="shared" si="0"/>
        <v>92.77</v>
      </c>
    </row>
    <row r="13" spans="2:6" ht="15" customHeight="1" x14ac:dyDescent="0.2">
      <c r="B13" s="81" t="s">
        <v>339</v>
      </c>
      <c r="C13" s="67">
        <f>'Section 14 data'!$Q$18</f>
        <v>0.20200000000000001</v>
      </c>
      <c r="D13" s="634">
        <f>'Section 14 data'!$R$18</f>
        <v>102.422</v>
      </c>
      <c r="E13" s="639">
        <f>'Section 14 data'!$S$18</f>
        <v>49.18</v>
      </c>
      <c r="F13" s="629">
        <f t="shared" si="0"/>
        <v>102.624</v>
      </c>
    </row>
    <row r="14" spans="2:6" ht="15" customHeight="1" x14ac:dyDescent="0.2">
      <c r="B14" s="81" t="s">
        <v>268</v>
      </c>
      <c r="C14" s="67">
        <f>'Section 14 data'!$Q$19</f>
        <v>0.81100000000000005</v>
      </c>
      <c r="D14" s="634">
        <f>'Section 14 data'!$R$19</f>
        <v>0</v>
      </c>
      <c r="E14" s="639">
        <f>'Section 14 data'!$S$19</f>
        <v>0</v>
      </c>
      <c r="F14" s="629">
        <f t="shared" si="0"/>
        <v>0.81100000000000005</v>
      </c>
    </row>
    <row r="15" spans="2:6" ht="15" customHeight="1" x14ac:dyDescent="0.2">
      <c r="B15" s="83" t="s">
        <v>80</v>
      </c>
      <c r="C15" s="635">
        <f>'Section 14 data'!$Q$8</f>
        <v>77.269000000000005</v>
      </c>
      <c r="D15" s="635">
        <f>'Section 14 data'!$R$8</f>
        <v>730.38300000000004</v>
      </c>
      <c r="E15" s="640">
        <f>'Section 14 data'!$S$8</f>
        <v>33.19</v>
      </c>
      <c r="F15" s="636">
        <f t="shared" si="0"/>
        <v>807.65200000000004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18.853999999999999</v>
      </c>
      <c r="D8" s="631">
        <f>'Section 14 data'!$R$24</f>
        <v>52.466999999999999</v>
      </c>
      <c r="E8" s="198">
        <f>'Section 14 data'!$S$24</f>
        <v>54.32</v>
      </c>
      <c r="F8" s="632">
        <f>SUM(C8,D8)</f>
        <v>71.320999999999998</v>
      </c>
    </row>
    <row r="9" spans="2:6" ht="15" customHeight="1" x14ac:dyDescent="0.2">
      <c r="B9" s="79" t="s">
        <v>341</v>
      </c>
      <c r="C9" s="630">
        <f>'Section 14 data'!$Q$25</f>
        <v>38.938000000000002</v>
      </c>
      <c r="D9" s="631">
        <f>'Section 14 data'!$R$25</f>
        <v>109.503</v>
      </c>
      <c r="E9" s="198">
        <f>'Section 14 data'!$S$25</f>
        <v>85.3</v>
      </c>
      <c r="F9" s="632">
        <f t="shared" ref="F9:F17" si="0">SUM(C9,D9)</f>
        <v>148.441</v>
      </c>
    </row>
    <row r="10" spans="2:6" ht="15" customHeight="1" x14ac:dyDescent="0.2">
      <c r="B10" s="80" t="s">
        <v>342</v>
      </c>
      <c r="C10" s="630">
        <f>'Section 14 data'!$Q$26</f>
        <v>0.52900000000000003</v>
      </c>
      <c r="D10" s="631">
        <f>'Section 14 data'!$R$26</f>
        <v>218.04</v>
      </c>
      <c r="E10" s="198">
        <f>'Section 14 data'!$S$26</f>
        <v>82.46</v>
      </c>
      <c r="F10" s="632">
        <f t="shared" si="0"/>
        <v>218.56899999999999</v>
      </c>
    </row>
    <row r="11" spans="2:6" ht="15" customHeight="1" x14ac:dyDescent="0.2">
      <c r="B11" s="78" t="s">
        <v>343</v>
      </c>
      <c r="C11" s="630">
        <f>'Section 14 data'!$Q$27</f>
        <v>3.1760000000000002</v>
      </c>
      <c r="D11" s="631">
        <f>'Section 14 data'!$R$27</f>
        <v>75.004000000000005</v>
      </c>
      <c r="E11" s="198">
        <f>'Section 14 data'!$S$27</f>
        <v>57.38</v>
      </c>
      <c r="F11" s="632">
        <f t="shared" si="0"/>
        <v>78.180000000000007</v>
      </c>
    </row>
    <row r="12" spans="2:6" ht="15" customHeight="1" x14ac:dyDescent="0.2">
      <c r="B12" s="78" t="s">
        <v>344</v>
      </c>
      <c r="C12" s="630">
        <f>'Section 14 data'!$Q$28</f>
        <v>15.163</v>
      </c>
      <c r="D12" s="631">
        <f>'Section 14 data'!$R$28</f>
        <v>159.21600000000001</v>
      </c>
      <c r="E12" s="198">
        <f>'Section 14 data'!$S$28</f>
        <v>56.12</v>
      </c>
      <c r="F12" s="632">
        <f t="shared" si="0"/>
        <v>174.37900000000002</v>
      </c>
    </row>
    <row r="13" spans="2:6" ht="15" customHeight="1" x14ac:dyDescent="0.2">
      <c r="B13" s="78" t="s">
        <v>345</v>
      </c>
      <c r="C13" s="630">
        <f>'Section 14 data'!$Q$29</f>
        <v>0.29599999999999999</v>
      </c>
      <c r="D13" s="631">
        <f>'Section 14 data'!$R$29</f>
        <v>21.152000000000001</v>
      </c>
      <c r="E13" s="198">
        <f>'Section 14 data'!$S$29</f>
        <v>44.01</v>
      </c>
      <c r="F13" s="632">
        <f t="shared" si="0"/>
        <v>21.448</v>
      </c>
    </row>
    <row r="14" spans="2:6" ht="15" customHeight="1" x14ac:dyDescent="0.2">
      <c r="B14" s="78" t="s">
        <v>346</v>
      </c>
      <c r="C14" s="630">
        <f>'Section 14 data'!$Q$30</f>
        <v>0.114</v>
      </c>
      <c r="D14" s="631">
        <f>'Section 14 data'!$R$30</f>
        <v>82.039000000000001</v>
      </c>
      <c r="E14" s="198">
        <f>'Section 14 data'!$S$30</f>
        <v>45.9</v>
      </c>
      <c r="F14" s="632">
        <f t="shared" si="0"/>
        <v>82.153000000000006</v>
      </c>
    </row>
    <row r="15" spans="2:6" ht="15" customHeight="1" x14ac:dyDescent="0.2">
      <c r="B15" s="78" t="s">
        <v>347</v>
      </c>
      <c r="C15" s="630">
        <f>'Section 14 data'!$Q$31</f>
        <v>0.19900000000000001</v>
      </c>
      <c r="D15" s="631">
        <f>'Section 14 data'!$R$31</f>
        <v>1.113</v>
      </c>
      <c r="E15" s="198">
        <f>'Section 14 data'!$S$31</f>
        <v>97.79</v>
      </c>
      <c r="F15" s="632">
        <f t="shared" si="0"/>
        <v>1.3120000000000001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11.847</v>
      </c>
      <c r="E16" s="198">
        <f>'Section 14 data'!$S$32</f>
        <v>88.67</v>
      </c>
      <c r="F16" s="632">
        <f t="shared" si="0"/>
        <v>11.847</v>
      </c>
    </row>
    <row r="17" spans="2:6" ht="15" customHeight="1" x14ac:dyDescent="0.2">
      <c r="B17" s="72" t="s">
        <v>80</v>
      </c>
      <c r="C17" s="87">
        <f>'Section 14 data'!$Q$8</f>
        <v>77.269000000000005</v>
      </c>
      <c r="D17" s="87">
        <f>'Section 14 data'!$R$8</f>
        <v>730.38300000000004</v>
      </c>
      <c r="E17" s="314">
        <f>'Section 14 data'!$S$8</f>
        <v>33.19</v>
      </c>
      <c r="F17" s="87">
        <f t="shared" si="0"/>
        <v>807.65200000000004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38" t="s">
        <v>376</v>
      </c>
      <c r="C5" s="906" t="s">
        <v>390</v>
      </c>
      <c r="D5" s="906"/>
      <c r="E5" s="906"/>
      <c r="F5" s="898"/>
      <c r="H5" s="838" t="s">
        <v>376</v>
      </c>
      <c r="I5" s="787" t="s">
        <v>274</v>
      </c>
      <c r="J5" s="857"/>
      <c r="K5" s="857"/>
      <c r="L5" s="786"/>
    </row>
    <row r="6" spans="2:12" ht="60" customHeight="1" x14ac:dyDescent="0.2">
      <c r="B6" s="918"/>
      <c r="C6" s="13" t="s">
        <v>78</v>
      </c>
      <c r="D6" s="919" t="s">
        <v>79</v>
      </c>
      <c r="E6" s="919"/>
      <c r="F6" s="30" t="s">
        <v>275</v>
      </c>
      <c r="H6" s="91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18"/>
      <c r="C7" s="31" t="s">
        <v>81</v>
      </c>
      <c r="D7" s="31" t="s">
        <v>81</v>
      </c>
      <c r="E7" s="12" t="s">
        <v>82</v>
      </c>
      <c r="F7" s="32" t="s">
        <v>81</v>
      </c>
      <c r="H7" s="918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57">
        <f>'Section 14 data'!C8</f>
        <v>3.934E-2</v>
      </c>
      <c r="D9" s="57">
        <f>'Section 14 data'!D8</f>
        <v>1.04111</v>
      </c>
      <c r="E9" s="767">
        <f>'Section 14 data'!$E$8</f>
        <v>31.85</v>
      </c>
      <c r="F9" s="76">
        <f>SUM(C9,D9)</f>
        <v>1.0804499999999999</v>
      </c>
      <c r="G9" s="25"/>
      <c r="H9" s="28" t="str">
        <f>Index!$B$4</f>
        <v>Wessex</v>
      </c>
      <c r="I9" s="59">
        <f>'Section 14 data'!$G$7</f>
        <v>80.404610000000005</v>
      </c>
      <c r="J9" s="60">
        <f>'Section 14 data'!$G$5</f>
        <v>100.84719</v>
      </c>
      <c r="K9" s="43">
        <f>IF(I9=0,0,100*F9/I9)</f>
        <v>1.343766234299252</v>
      </c>
      <c r="L9" s="61">
        <f>IF(J9=0,0,100*F9/J9)</f>
        <v>1.0713734314262995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38" t="s">
        <v>376</v>
      </c>
      <c r="C5" s="906" t="s">
        <v>393</v>
      </c>
      <c r="D5" s="906"/>
      <c r="E5" s="906"/>
      <c r="F5" s="898"/>
      <c r="G5" s="25"/>
      <c r="H5" s="838" t="s">
        <v>376</v>
      </c>
      <c r="I5" s="787" t="s">
        <v>282</v>
      </c>
      <c r="J5" s="857"/>
      <c r="K5" s="857"/>
      <c r="L5" s="786"/>
    </row>
    <row r="6" spans="2:12" ht="60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0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Wessex</v>
      </c>
      <c r="C9" s="67">
        <f>'Section 14 data'!$J$8</f>
        <v>8.593</v>
      </c>
      <c r="D9" s="67">
        <f>'Section 14 data'!$K$8</f>
        <v>378.01900000000001</v>
      </c>
      <c r="E9" s="58">
        <f>'Section 14 data'!$L$8</f>
        <v>33.700000000000003</v>
      </c>
      <c r="F9" s="77">
        <f>SUM(C9,D9)</f>
        <v>386.61200000000002</v>
      </c>
      <c r="G9" s="25"/>
      <c r="H9" s="28" t="str">
        <f>Index!$B$4</f>
        <v>Wessex</v>
      </c>
      <c r="I9" s="68">
        <f>'Section 14 data'!$N$7</f>
        <v>17864.198</v>
      </c>
      <c r="J9" s="43">
        <f>'Section 14 data'!$N$5</f>
        <v>25541.550999999999</v>
      </c>
      <c r="K9" s="43">
        <f>IF(I9=0,0,100*F9/I9)</f>
        <v>2.1641721615490379</v>
      </c>
      <c r="L9" s="61">
        <f>IF(J9=0,0,100*F9/J9)</f>
        <v>1.513659056961733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38" t="s">
        <v>380</v>
      </c>
      <c r="C5" s="906" t="s">
        <v>394</v>
      </c>
      <c r="D5" s="906"/>
      <c r="E5" s="906"/>
      <c r="F5" s="898"/>
      <c r="G5" s="25"/>
      <c r="H5" s="838" t="s">
        <v>380</v>
      </c>
      <c r="I5" s="787" t="s">
        <v>284</v>
      </c>
      <c r="J5" s="857"/>
      <c r="K5" s="857"/>
      <c r="L5" s="786"/>
    </row>
    <row r="6" spans="2:12" ht="60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0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67">
        <f>'Section 14 data'!$Q$8</f>
        <v>77.269000000000005</v>
      </c>
      <c r="D9" s="67">
        <f>'Section 14 data'!$R$8</f>
        <v>730.38300000000004</v>
      </c>
      <c r="E9" s="767">
        <f>'Section 14 data'!$S$8</f>
        <v>33.19</v>
      </c>
      <c r="F9" s="77">
        <f>SUM(C9,D9)</f>
        <v>807.65200000000004</v>
      </c>
      <c r="G9" s="648"/>
      <c r="H9" s="649" t="str">
        <f>Index!$B$4</f>
        <v>Wessex</v>
      </c>
      <c r="I9" s="68">
        <f>'Section 14 data'!$U$7</f>
        <v>90018.031000000003</v>
      </c>
      <c r="J9" s="43">
        <f>'Section 14 data'!$U$5</f>
        <v>105231.709</v>
      </c>
      <c r="K9" s="650">
        <f>IF(I9=0,0,100*F9/I9)</f>
        <v>0.89721135979968292</v>
      </c>
      <c r="L9" s="651">
        <f>IF(J9=0,0,100*F9/J9)</f>
        <v>0.76749870136576426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622</v>
      </c>
    </row>
    <row r="5" spans="2:6" ht="15" customHeight="1" x14ac:dyDescent="0.2">
      <c r="B5" s="912" t="s">
        <v>267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2.6030000000000001E-2</v>
      </c>
      <c r="D8" s="646">
        <f>'Section 15 data'!$D$13</f>
        <v>2.1900000000000001E-3</v>
      </c>
      <c r="E8" s="198">
        <f>'Section 15 data'!$E$13</f>
        <v>68.52</v>
      </c>
      <c r="F8" s="647">
        <f>SUM(C8,D8)</f>
        <v>2.8220000000000002E-2</v>
      </c>
    </row>
    <row r="9" spans="2:6" ht="15" customHeight="1" x14ac:dyDescent="0.2">
      <c r="B9" s="100" t="s">
        <v>335</v>
      </c>
      <c r="C9" s="645">
        <f>'Section 15 data'!$C$14</f>
        <v>9.2519999999999991E-2</v>
      </c>
      <c r="D9" s="646">
        <f>'Section 15 data'!$D$14</f>
        <v>1.388E-2</v>
      </c>
      <c r="E9" s="198">
        <f>'Section 15 data'!$E$14</f>
        <v>69.72</v>
      </c>
      <c r="F9" s="647">
        <f t="shared" ref="F9:F15" si="0">SUM(C9,D9)</f>
        <v>0.10639999999999999</v>
      </c>
    </row>
    <row r="10" spans="2:6" ht="15" customHeight="1" x14ac:dyDescent="0.2">
      <c r="B10" s="99" t="s">
        <v>336</v>
      </c>
      <c r="C10" s="645">
        <f>'Section 15 data'!$C$15</f>
        <v>0.10758000000000001</v>
      </c>
      <c r="D10" s="646">
        <f>'Section 15 data'!$D$15</f>
        <v>0.32186999999999999</v>
      </c>
      <c r="E10" s="198">
        <f>'Section 15 data'!$E$15</f>
        <v>35.419245153514787</v>
      </c>
      <c r="F10" s="647">
        <f t="shared" si="0"/>
        <v>0.42945</v>
      </c>
    </row>
    <row r="11" spans="2:6" ht="15" customHeight="1" x14ac:dyDescent="0.2">
      <c r="B11" s="99" t="s">
        <v>337</v>
      </c>
      <c r="C11" s="645">
        <f>'Section 15 data'!$C$16</f>
        <v>0.15418999999999999</v>
      </c>
      <c r="D11" s="646">
        <f>'Section 15 data'!$D$16</f>
        <v>1.3407200000000001</v>
      </c>
      <c r="E11" s="198">
        <f>'Section 15 data'!$E$16</f>
        <v>25.700877344494742</v>
      </c>
      <c r="F11" s="647">
        <f t="shared" si="0"/>
        <v>1.4949100000000002</v>
      </c>
    </row>
    <row r="12" spans="2:6" ht="15" customHeight="1" x14ac:dyDescent="0.2">
      <c r="B12" s="99" t="s">
        <v>338</v>
      </c>
      <c r="C12" s="645">
        <f>'Section 15 data'!$C$17</f>
        <v>5.6240000000000005E-2</v>
      </c>
      <c r="D12" s="646">
        <f>'Section 15 data'!$D$17</f>
        <v>0.55115999999999998</v>
      </c>
      <c r="E12" s="198">
        <f>'Section 15 data'!$E$17</f>
        <v>43.68</v>
      </c>
      <c r="F12" s="647">
        <f t="shared" si="0"/>
        <v>0.60739999999999994</v>
      </c>
    </row>
    <row r="13" spans="2:6" ht="15" customHeight="1" x14ac:dyDescent="0.2">
      <c r="B13" s="99" t="s">
        <v>339</v>
      </c>
      <c r="C13" s="645">
        <f>'Section 15 data'!$C$18</f>
        <v>8.0499999999999999E-3</v>
      </c>
      <c r="D13" s="646">
        <f>'Section 15 data'!$D$18</f>
        <v>4.6920000000000003E-2</v>
      </c>
      <c r="E13" s="198">
        <f>'Section 15 data'!$E$18</f>
        <v>94.68</v>
      </c>
      <c r="F13" s="647">
        <f t="shared" si="0"/>
        <v>5.4970000000000005E-2</v>
      </c>
    </row>
    <row r="14" spans="2:6" ht="15" customHeight="1" x14ac:dyDescent="0.2">
      <c r="B14" s="99" t="s">
        <v>268</v>
      </c>
      <c r="C14" s="645">
        <f>'Section 15 data'!$C$19</f>
        <v>1.09E-3</v>
      </c>
      <c r="D14" s="646">
        <f>'Section 15 data'!$D$19</f>
        <v>0</v>
      </c>
      <c r="E14" s="198">
        <f>'Section 15 data'!$E$19</f>
        <v>0</v>
      </c>
      <c r="F14" s="647">
        <f t="shared" si="0"/>
        <v>1.09E-3</v>
      </c>
    </row>
    <row r="15" spans="2:6" ht="15" customHeight="1" x14ac:dyDescent="0.2">
      <c r="B15" s="101" t="s">
        <v>80</v>
      </c>
      <c r="C15" s="102">
        <f>'Section 15 data'!$C$8</f>
        <v>0.44569999999999999</v>
      </c>
      <c r="D15" s="102">
        <f>'Section 15 data'!$D$8</f>
        <v>2.2767300000000001</v>
      </c>
      <c r="E15" s="314">
        <f>'Section 15 data'!$E$8</f>
        <v>18.86</v>
      </c>
      <c r="F15" s="102">
        <f t="shared" si="0"/>
        <v>2.7224300000000001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9" t="s">
        <v>641</v>
      </c>
      <c r="C3" s="800"/>
      <c r="D3" s="800"/>
      <c r="E3" s="800"/>
      <c r="F3" s="800"/>
      <c r="G3" s="800"/>
      <c r="I3" s="799" t="s">
        <v>643</v>
      </c>
      <c r="J3" s="800"/>
      <c r="K3" s="800"/>
      <c r="L3" s="800"/>
      <c r="M3" s="800"/>
      <c r="N3" s="800"/>
      <c r="P3" s="799" t="s">
        <v>642</v>
      </c>
      <c r="Q3" s="800"/>
      <c r="R3" s="800"/>
      <c r="S3" s="800"/>
      <c r="T3" s="800"/>
      <c r="U3" s="800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484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484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484</v>
      </c>
    </row>
    <row r="5" spans="2:21" x14ac:dyDescent="0.2">
      <c r="B5" s="340" t="s">
        <v>106</v>
      </c>
      <c r="C5" s="341">
        <v>10.756680000000001</v>
      </c>
      <c r="D5" s="341">
        <v>90.090509999999995</v>
      </c>
      <c r="E5" s="458">
        <v>1.65</v>
      </c>
      <c r="F5" s="461">
        <f>D5*E5/100</f>
        <v>1.486493415</v>
      </c>
      <c r="G5" s="462">
        <f>C5+D5</f>
        <v>100.84719</v>
      </c>
      <c r="I5" s="340" t="s">
        <v>106</v>
      </c>
      <c r="J5" s="341">
        <v>2199.4859999999999</v>
      </c>
      <c r="K5" s="341">
        <v>23342.064999999999</v>
      </c>
      <c r="L5" s="458">
        <v>4.28</v>
      </c>
      <c r="M5" s="461">
        <f>K5*L5/100</f>
        <v>999.04038199999991</v>
      </c>
      <c r="N5" s="462">
        <f>J5+K5</f>
        <v>25541.550999999999</v>
      </c>
      <c r="P5" s="340" t="s">
        <v>106</v>
      </c>
      <c r="Q5" s="341">
        <v>8917.5840000000007</v>
      </c>
      <c r="R5" s="341">
        <v>96314.125</v>
      </c>
      <c r="S5" s="458">
        <v>3.66</v>
      </c>
      <c r="T5" s="461">
        <f>R5*S5/100</f>
        <v>3525.0969749999999</v>
      </c>
      <c r="U5" s="462">
        <f>Q5+R5</f>
        <v>105231.709</v>
      </c>
    </row>
    <row r="6" spans="2:21" x14ac:dyDescent="0.2">
      <c r="B6" s="342" t="s">
        <v>92</v>
      </c>
      <c r="C6" s="339">
        <v>6.0478100000000001</v>
      </c>
      <c r="D6" s="339">
        <v>14.57615</v>
      </c>
      <c r="E6" s="459">
        <v>5.34</v>
      </c>
      <c r="F6" s="463">
        <f>D6*E6/100</f>
        <v>0.77836640999999995</v>
      </c>
      <c r="G6" s="464">
        <f>C6+D6</f>
        <v>20.62396</v>
      </c>
      <c r="I6" s="342" t="s">
        <v>92</v>
      </c>
      <c r="J6" s="339">
        <v>1422.7909999999999</v>
      </c>
      <c r="K6" s="339">
        <v>6317.1670000000004</v>
      </c>
      <c r="L6" s="459">
        <v>8.24</v>
      </c>
      <c r="M6" s="463">
        <f>K6*L6/100</f>
        <v>520.53456080000001</v>
      </c>
      <c r="N6" s="464">
        <f>J6+K6</f>
        <v>7739.9580000000005</v>
      </c>
      <c r="P6" s="342" t="s">
        <v>92</v>
      </c>
      <c r="Q6" s="339">
        <v>4918.6819999999998</v>
      </c>
      <c r="R6" s="339">
        <v>10318.472</v>
      </c>
      <c r="S6" s="459">
        <v>8.02</v>
      </c>
      <c r="T6" s="463">
        <f>R6*S6/100</f>
        <v>827.54145439999991</v>
      </c>
      <c r="U6" s="464">
        <f>Q6+R6</f>
        <v>15237.153999999999</v>
      </c>
    </row>
    <row r="7" spans="2:21" x14ac:dyDescent="0.2">
      <c r="B7" s="343" t="s">
        <v>105</v>
      </c>
      <c r="C7" s="339">
        <v>4.7088700000000001</v>
      </c>
      <c r="D7" s="339">
        <v>75.695740000000001</v>
      </c>
      <c r="E7" s="459">
        <v>2.08</v>
      </c>
      <c r="F7" s="463">
        <f>D7*E7/100</f>
        <v>1.5744713920000002</v>
      </c>
      <c r="G7" s="464">
        <f>C7+D7</f>
        <v>80.404610000000005</v>
      </c>
      <c r="I7" s="343" t="s">
        <v>105</v>
      </c>
      <c r="J7" s="339">
        <v>776.69600000000003</v>
      </c>
      <c r="K7" s="339">
        <v>17087.502</v>
      </c>
      <c r="L7" s="459">
        <v>5.19</v>
      </c>
      <c r="M7" s="463">
        <f>K7*L7/100</f>
        <v>886.84135380000009</v>
      </c>
      <c r="N7" s="464">
        <f>J7+K7</f>
        <v>17864.198</v>
      </c>
      <c r="P7" s="343" t="s">
        <v>105</v>
      </c>
      <c r="Q7" s="339">
        <v>3998.9029999999998</v>
      </c>
      <c r="R7" s="339">
        <v>86019.127999999997</v>
      </c>
      <c r="S7" s="459">
        <v>4.0599999999999996</v>
      </c>
      <c r="T7" s="463">
        <f>R7*S7/100</f>
        <v>3492.3765967999998</v>
      </c>
      <c r="U7" s="464">
        <f>Q7+R7</f>
        <v>90018.031000000003</v>
      </c>
    </row>
    <row r="8" spans="2:21" ht="13.5" thickBot="1" x14ac:dyDescent="0.25">
      <c r="B8" s="344" t="s">
        <v>94</v>
      </c>
      <c r="C8" s="345">
        <v>0.83135000000000003</v>
      </c>
      <c r="D8" s="345">
        <v>11.534700000000001</v>
      </c>
      <c r="E8" s="460">
        <v>9.09</v>
      </c>
      <c r="F8" s="465">
        <f>D8*E8/100</f>
        <v>1.04850423</v>
      </c>
      <c r="G8" s="466">
        <f>C8+D8</f>
        <v>12.366050000000001</v>
      </c>
      <c r="I8" s="344" t="s">
        <v>94</v>
      </c>
      <c r="J8" s="345">
        <v>119.658</v>
      </c>
      <c r="K8" s="345">
        <v>4621.2719999999999</v>
      </c>
      <c r="L8" s="460">
        <v>11.67</v>
      </c>
      <c r="M8" s="465">
        <f>K8*L8/100</f>
        <v>539.30244240000002</v>
      </c>
      <c r="N8" s="466">
        <f>J8+K8</f>
        <v>4740.93</v>
      </c>
      <c r="P8" s="344" t="s">
        <v>94</v>
      </c>
      <c r="Q8" s="345">
        <v>799.14700000000005</v>
      </c>
      <c r="R8" s="345">
        <v>6868.2489999999998</v>
      </c>
      <c r="S8" s="460">
        <v>14.15</v>
      </c>
      <c r="T8" s="465">
        <f>R8*S8/100</f>
        <v>971.85723350000001</v>
      </c>
      <c r="U8" s="466">
        <f>Q8+R8</f>
        <v>7667.3959999999997</v>
      </c>
    </row>
    <row r="11" spans="2:21" ht="38.25" customHeight="1" x14ac:dyDescent="0.2">
      <c r="B11" s="799" t="s">
        <v>658</v>
      </c>
      <c r="C11" s="800"/>
      <c r="D11" s="800"/>
      <c r="E11" s="800"/>
      <c r="F11" s="800"/>
      <c r="G11" s="800"/>
      <c r="I11" s="799" t="s">
        <v>659</v>
      </c>
      <c r="J11" s="800"/>
      <c r="K11" s="800"/>
      <c r="L11" s="800"/>
      <c r="M11" s="800"/>
      <c r="N11" s="800"/>
      <c r="P11" s="799" t="s">
        <v>660</v>
      </c>
      <c r="Q11" s="800"/>
      <c r="R11" s="800"/>
      <c r="S11" s="800"/>
      <c r="T11" s="800"/>
      <c r="U11" s="800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484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484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484</v>
      </c>
    </row>
    <row r="13" spans="2:21" x14ac:dyDescent="0.2">
      <c r="B13" s="340" t="s">
        <v>119</v>
      </c>
      <c r="C13" s="341">
        <v>2.8539999999999999E-2</v>
      </c>
      <c r="D13" s="341">
        <v>0.44010000000000005</v>
      </c>
      <c r="E13" s="458">
        <v>50.77</v>
      </c>
      <c r="F13" s="461">
        <f t="shared" ref="F13:F19" si="0">D13*E13/100</f>
        <v>0.22343877000000004</v>
      </c>
      <c r="G13" s="462">
        <f t="shared" ref="G13:G19" si="1">C13+D13</f>
        <v>0.46864000000000006</v>
      </c>
      <c r="I13" s="340" t="s">
        <v>119</v>
      </c>
      <c r="J13" s="341">
        <v>0</v>
      </c>
      <c r="K13" s="341">
        <v>1.284</v>
      </c>
      <c r="L13" s="458">
        <v>65.63</v>
      </c>
      <c r="M13" s="461">
        <f t="shared" ref="M13:M19" si="2">K13*L13/100</f>
        <v>0.84268919999999992</v>
      </c>
      <c r="N13" s="462">
        <f t="shared" ref="N13:N19" si="3">J13+K13</f>
        <v>1.284</v>
      </c>
      <c r="P13" s="340" t="s">
        <v>119</v>
      </c>
      <c r="Q13" s="341">
        <v>0</v>
      </c>
      <c r="R13" s="341">
        <v>65.635999999999996</v>
      </c>
      <c r="S13" s="458">
        <v>82.12</v>
      </c>
      <c r="T13" s="461">
        <f t="shared" ref="T13:T19" si="4">R13*S13/100</f>
        <v>53.900283200000004</v>
      </c>
      <c r="U13" s="462">
        <f t="shared" ref="U13:U19" si="5">Q13+R13</f>
        <v>65.635999999999996</v>
      </c>
    </row>
    <row r="14" spans="2:21" x14ac:dyDescent="0.2">
      <c r="B14" s="342" t="s">
        <v>120</v>
      </c>
      <c r="C14" s="339">
        <v>5.8810000000000001E-2</v>
      </c>
      <c r="D14" s="339">
        <v>0.47036</v>
      </c>
      <c r="E14" s="459">
        <v>31.67</v>
      </c>
      <c r="F14" s="463">
        <f t="shared" si="0"/>
        <v>0.14896301200000001</v>
      </c>
      <c r="G14" s="464">
        <f t="shared" si="1"/>
        <v>0.52917000000000003</v>
      </c>
      <c r="I14" s="342" t="s">
        <v>120</v>
      </c>
      <c r="J14" s="339">
        <v>0.69499999999999995</v>
      </c>
      <c r="K14" s="339">
        <v>17.335000000000001</v>
      </c>
      <c r="L14" s="459">
        <v>30.93</v>
      </c>
      <c r="M14" s="463">
        <f t="shared" si="2"/>
        <v>5.3617154999999999</v>
      </c>
      <c r="N14" s="464">
        <f t="shared" si="3"/>
        <v>18.03</v>
      </c>
      <c r="P14" s="342" t="s">
        <v>120</v>
      </c>
      <c r="Q14" s="339">
        <v>129.047</v>
      </c>
      <c r="R14" s="339">
        <v>1677.297</v>
      </c>
      <c r="S14" s="459">
        <v>41.82</v>
      </c>
      <c r="T14" s="463">
        <f t="shared" si="4"/>
        <v>701.44560540000009</v>
      </c>
      <c r="U14" s="464">
        <f t="shared" si="5"/>
        <v>1806.3440000000001</v>
      </c>
    </row>
    <row r="15" spans="2:21" x14ac:dyDescent="0.2">
      <c r="B15" s="343" t="s">
        <v>121</v>
      </c>
      <c r="C15" s="339">
        <v>4.53E-2</v>
      </c>
      <c r="D15" s="339">
        <v>2.4548999999999994</v>
      </c>
      <c r="E15" s="459">
        <v>23.265307197333151</v>
      </c>
      <c r="F15" s="463">
        <f t="shared" si="0"/>
        <v>0.57114002638733141</v>
      </c>
      <c r="G15" s="464">
        <f t="shared" si="1"/>
        <v>2.5001999999999995</v>
      </c>
      <c r="I15" s="343" t="s">
        <v>121</v>
      </c>
      <c r="J15" s="339">
        <v>1.4750000000000001</v>
      </c>
      <c r="K15" s="339">
        <v>291.45</v>
      </c>
      <c r="L15" s="459">
        <v>31.361825684005463</v>
      </c>
      <c r="M15" s="463">
        <f t="shared" si="2"/>
        <v>91.40404095603391</v>
      </c>
      <c r="N15" s="464">
        <f t="shared" si="3"/>
        <v>292.92500000000001</v>
      </c>
      <c r="P15" s="343" t="s">
        <v>121</v>
      </c>
      <c r="Q15" s="339">
        <v>168.86699999999999</v>
      </c>
      <c r="R15" s="339">
        <v>2197.518</v>
      </c>
      <c r="S15" s="459">
        <v>24.316557327750854</v>
      </c>
      <c r="T15" s="463">
        <f t="shared" si="4"/>
        <v>534.36072425764405</v>
      </c>
      <c r="U15" s="464">
        <f t="shared" si="5"/>
        <v>2366.3850000000002</v>
      </c>
    </row>
    <row r="16" spans="2:21" x14ac:dyDescent="0.2">
      <c r="B16" s="343" t="s">
        <v>122</v>
      </c>
      <c r="C16" s="339">
        <v>0.26715</v>
      </c>
      <c r="D16" s="339">
        <v>1.4132799999999999</v>
      </c>
      <c r="E16" s="459">
        <v>31.746069406543008</v>
      </c>
      <c r="F16" s="463">
        <f t="shared" si="0"/>
        <v>0.448660849708791</v>
      </c>
      <c r="G16" s="464">
        <f t="shared" si="1"/>
        <v>1.6804299999999999</v>
      </c>
      <c r="I16" s="343" t="s">
        <v>122</v>
      </c>
      <c r="J16" s="339">
        <v>40.796999999999997</v>
      </c>
      <c r="K16" s="339">
        <v>425.98</v>
      </c>
      <c r="L16" s="459">
        <v>32.037078949077788</v>
      </c>
      <c r="M16" s="463">
        <f t="shared" si="2"/>
        <v>136.47154890728157</v>
      </c>
      <c r="N16" s="464">
        <f t="shared" si="3"/>
        <v>466.77700000000004</v>
      </c>
      <c r="P16" s="343" t="s">
        <v>122</v>
      </c>
      <c r="Q16" s="339">
        <v>224.20500000000001</v>
      </c>
      <c r="R16" s="339">
        <v>942.69399999999996</v>
      </c>
      <c r="S16" s="459">
        <v>34.810854733361325</v>
      </c>
      <c r="T16" s="463">
        <f t="shared" si="4"/>
        <v>328.1598389201132</v>
      </c>
      <c r="U16" s="464">
        <f t="shared" si="5"/>
        <v>1166.8989999999999</v>
      </c>
    </row>
    <row r="17" spans="2:21" x14ac:dyDescent="0.2">
      <c r="B17" s="343" t="s">
        <v>123</v>
      </c>
      <c r="C17" s="339">
        <v>0.25683</v>
      </c>
      <c r="D17" s="339">
        <v>1.1769499999999999</v>
      </c>
      <c r="E17" s="459">
        <v>19.89</v>
      </c>
      <c r="F17" s="463">
        <f t="shared" si="0"/>
        <v>0.234095355</v>
      </c>
      <c r="G17" s="464">
        <f t="shared" si="1"/>
        <v>1.4337800000000001</v>
      </c>
      <c r="I17" s="343" t="s">
        <v>123</v>
      </c>
      <c r="J17" s="339">
        <v>43.670999999999999</v>
      </c>
      <c r="K17" s="339">
        <v>432.84899999999999</v>
      </c>
      <c r="L17" s="459">
        <v>25.39</v>
      </c>
      <c r="M17" s="463">
        <f t="shared" si="2"/>
        <v>109.9003611</v>
      </c>
      <c r="N17" s="464">
        <f t="shared" si="3"/>
        <v>476.52</v>
      </c>
      <c r="P17" s="343" t="s">
        <v>123</v>
      </c>
      <c r="Q17" s="339">
        <v>127.444</v>
      </c>
      <c r="R17" s="339">
        <v>536.58000000000004</v>
      </c>
      <c r="S17" s="459">
        <v>24.52</v>
      </c>
      <c r="T17" s="463">
        <f t="shared" si="4"/>
        <v>131.56941599999999</v>
      </c>
      <c r="U17" s="464">
        <f t="shared" si="5"/>
        <v>664.024</v>
      </c>
    </row>
    <row r="18" spans="2:21" x14ac:dyDescent="0.2">
      <c r="B18" s="343" t="s">
        <v>124</v>
      </c>
      <c r="C18" s="339">
        <v>1.4800000000000001E-2</v>
      </c>
      <c r="D18" s="339">
        <v>2.1683699999999999</v>
      </c>
      <c r="E18" s="459">
        <v>23.3</v>
      </c>
      <c r="F18" s="463">
        <f t="shared" si="0"/>
        <v>0.50523021000000001</v>
      </c>
      <c r="G18" s="464">
        <f t="shared" si="1"/>
        <v>2.1831700000000001</v>
      </c>
      <c r="I18" s="343" t="s">
        <v>124</v>
      </c>
      <c r="J18" s="339">
        <v>2.6890000000000001</v>
      </c>
      <c r="K18" s="339">
        <v>1198.7090000000001</v>
      </c>
      <c r="L18" s="459">
        <v>23.42</v>
      </c>
      <c r="M18" s="463">
        <f t="shared" si="2"/>
        <v>280.73764780000005</v>
      </c>
      <c r="N18" s="464">
        <f t="shared" si="3"/>
        <v>1201.3980000000001</v>
      </c>
      <c r="P18" s="343" t="s">
        <v>124</v>
      </c>
      <c r="Q18" s="339">
        <v>7.1840000000000002</v>
      </c>
      <c r="R18" s="339">
        <v>682.48099999999999</v>
      </c>
      <c r="S18" s="459">
        <v>29.98</v>
      </c>
      <c r="T18" s="463">
        <f t="shared" si="4"/>
        <v>204.6078038</v>
      </c>
      <c r="U18" s="464">
        <f t="shared" si="5"/>
        <v>689.66499999999996</v>
      </c>
    </row>
    <row r="19" spans="2:21" ht="13.5" thickBot="1" x14ac:dyDescent="0.25">
      <c r="B19" s="344" t="s">
        <v>125</v>
      </c>
      <c r="C19" s="345">
        <v>0.15992000000000001</v>
      </c>
      <c r="D19" s="345">
        <v>3.4107500000000002</v>
      </c>
      <c r="E19" s="460">
        <v>16.289331312475063</v>
      </c>
      <c r="F19" s="465">
        <f t="shared" si="0"/>
        <v>0.55558836774024334</v>
      </c>
      <c r="G19" s="466">
        <f t="shared" si="1"/>
        <v>3.5706700000000002</v>
      </c>
      <c r="I19" s="344" t="s">
        <v>125</v>
      </c>
      <c r="J19" s="345">
        <v>30.331</v>
      </c>
      <c r="K19" s="345">
        <v>2253.665</v>
      </c>
      <c r="L19" s="460">
        <v>18.739245056483455</v>
      </c>
      <c r="M19" s="465">
        <f t="shared" si="2"/>
        <v>422.31980710219779</v>
      </c>
      <c r="N19" s="466">
        <f t="shared" si="3"/>
        <v>2283.9960000000001</v>
      </c>
      <c r="P19" s="344" t="s">
        <v>125</v>
      </c>
      <c r="Q19" s="345">
        <v>142.4</v>
      </c>
      <c r="R19" s="345">
        <v>766.04200000000003</v>
      </c>
      <c r="S19" s="460">
        <v>17.927374077534417</v>
      </c>
      <c r="T19" s="465">
        <f t="shared" si="4"/>
        <v>137.33121493102621</v>
      </c>
      <c r="U19" s="466">
        <f t="shared" si="5"/>
        <v>908.44200000000001</v>
      </c>
    </row>
    <row r="22" spans="2:21" ht="38.25" customHeight="1" x14ac:dyDescent="0.2">
      <c r="B22" s="799" t="s">
        <v>661</v>
      </c>
      <c r="C22" s="800"/>
      <c r="D22" s="800"/>
      <c r="E22" s="800"/>
      <c r="F22" s="800"/>
      <c r="G22" s="800"/>
      <c r="I22" s="799" t="s">
        <v>662</v>
      </c>
      <c r="J22" s="800"/>
      <c r="K22" s="800"/>
      <c r="L22" s="800"/>
      <c r="M22" s="800"/>
      <c r="N22" s="800"/>
      <c r="P22" s="799" t="s">
        <v>663</v>
      </c>
      <c r="Q22" s="800"/>
      <c r="R22" s="800"/>
      <c r="S22" s="800"/>
      <c r="T22" s="800"/>
      <c r="U22" s="800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484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484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484</v>
      </c>
    </row>
    <row r="24" spans="2:21" x14ac:dyDescent="0.2">
      <c r="B24" s="340" t="s">
        <v>127</v>
      </c>
      <c r="C24" s="341">
        <v>8.8939999999999991E-2</v>
      </c>
      <c r="D24" s="341">
        <v>0.81867000000000001</v>
      </c>
      <c r="E24" s="458">
        <v>31.18</v>
      </c>
      <c r="F24" s="461">
        <f t="shared" ref="F24:F32" si="6">D24*E24/100</f>
        <v>0.25526130599999997</v>
      </c>
      <c r="G24" s="462">
        <f t="shared" ref="G24:G32" si="7">C24+D24</f>
        <v>0.90761000000000003</v>
      </c>
      <c r="I24" s="340" t="s">
        <v>127</v>
      </c>
      <c r="J24" s="341">
        <v>0.71499999999999997</v>
      </c>
      <c r="K24" s="341">
        <v>12.074</v>
      </c>
      <c r="L24" s="458">
        <v>41.6</v>
      </c>
      <c r="M24" s="461">
        <f t="shared" ref="M24:M32" si="8">K24*L24/100</f>
        <v>5.0227840000000006</v>
      </c>
      <c r="N24" s="462">
        <f t="shared" ref="N24:N32" si="9">J24+K24</f>
        <v>12.789</v>
      </c>
      <c r="P24" s="340" t="s">
        <v>127</v>
      </c>
      <c r="Q24" s="341">
        <v>138.791</v>
      </c>
      <c r="R24" s="341">
        <v>1683.3879999999999</v>
      </c>
      <c r="S24" s="458">
        <v>42.63</v>
      </c>
      <c r="T24" s="461">
        <f t="shared" ref="T24:T32" si="10">R24*S24/100</f>
        <v>717.62830440000005</v>
      </c>
      <c r="U24" s="462">
        <f t="shared" ref="U24:U32" si="11">Q24+R24</f>
        <v>1822.1789999999999</v>
      </c>
    </row>
    <row r="25" spans="2:21" x14ac:dyDescent="0.2">
      <c r="B25" s="342" t="s">
        <v>128</v>
      </c>
      <c r="C25" s="339">
        <v>6.8890000000000007E-2</v>
      </c>
      <c r="D25" s="339">
        <v>0.44085000000000002</v>
      </c>
      <c r="E25" s="459">
        <v>63.56</v>
      </c>
      <c r="F25" s="463">
        <f t="shared" si="6"/>
        <v>0.28020425999999998</v>
      </c>
      <c r="G25" s="464">
        <f t="shared" si="7"/>
        <v>0.50974000000000008</v>
      </c>
      <c r="I25" s="342" t="s">
        <v>128</v>
      </c>
      <c r="J25" s="339">
        <v>3.6779999999999999</v>
      </c>
      <c r="K25" s="339">
        <v>5.5579999999999998</v>
      </c>
      <c r="L25" s="459">
        <v>32.700000000000003</v>
      </c>
      <c r="M25" s="463">
        <f t="shared" si="8"/>
        <v>1.817466</v>
      </c>
      <c r="N25" s="464">
        <f t="shared" si="9"/>
        <v>9.2360000000000007</v>
      </c>
      <c r="P25" s="342" t="s">
        <v>128</v>
      </c>
      <c r="Q25" s="339">
        <v>273.87200000000001</v>
      </c>
      <c r="R25" s="339">
        <v>349.58199999999999</v>
      </c>
      <c r="S25" s="459">
        <v>29.59</v>
      </c>
      <c r="T25" s="463">
        <f t="shared" si="10"/>
        <v>103.44131379999999</v>
      </c>
      <c r="U25" s="464">
        <f t="shared" si="11"/>
        <v>623.45399999999995</v>
      </c>
    </row>
    <row r="26" spans="2:21" x14ac:dyDescent="0.2">
      <c r="B26" s="342" t="s">
        <v>129</v>
      </c>
      <c r="C26" s="339">
        <v>3.3110000000000001E-2</v>
      </c>
      <c r="D26" s="339">
        <v>0.63122</v>
      </c>
      <c r="E26" s="459">
        <v>30.08</v>
      </c>
      <c r="F26" s="463">
        <f t="shared" si="6"/>
        <v>0.189870976</v>
      </c>
      <c r="G26" s="464">
        <f t="shared" si="7"/>
        <v>0.66432999999999998</v>
      </c>
      <c r="I26" s="342" t="s">
        <v>129</v>
      </c>
      <c r="J26" s="339">
        <v>4.8550000000000004</v>
      </c>
      <c r="K26" s="339">
        <v>46.692</v>
      </c>
      <c r="L26" s="459">
        <v>26</v>
      </c>
      <c r="M26" s="463">
        <f t="shared" si="8"/>
        <v>12.13992</v>
      </c>
      <c r="N26" s="464">
        <f t="shared" si="9"/>
        <v>51.546999999999997</v>
      </c>
      <c r="P26" s="342" t="s">
        <v>129</v>
      </c>
      <c r="Q26" s="339">
        <v>88.738</v>
      </c>
      <c r="R26" s="339">
        <v>845.29700000000003</v>
      </c>
      <c r="S26" s="459">
        <v>27.92</v>
      </c>
      <c r="T26" s="463">
        <f t="shared" si="10"/>
        <v>236.00692240000004</v>
      </c>
      <c r="U26" s="464">
        <f t="shared" si="11"/>
        <v>934.03500000000008</v>
      </c>
    </row>
    <row r="27" spans="2:21" x14ac:dyDescent="0.2">
      <c r="B27" s="342" t="s">
        <v>130</v>
      </c>
      <c r="C27" s="339">
        <v>8.8090000000000002E-2</v>
      </c>
      <c r="D27" s="339">
        <v>0.96060999999999996</v>
      </c>
      <c r="E27" s="459">
        <v>38.07</v>
      </c>
      <c r="F27" s="463">
        <f t="shared" si="6"/>
        <v>0.36570422699999999</v>
      </c>
      <c r="G27" s="464">
        <f t="shared" si="7"/>
        <v>1.0487</v>
      </c>
      <c r="I27" s="342" t="s">
        <v>130</v>
      </c>
      <c r="J27" s="339">
        <v>12.112</v>
      </c>
      <c r="K27" s="339">
        <v>141.184</v>
      </c>
      <c r="L27" s="459">
        <v>40.96</v>
      </c>
      <c r="M27" s="463">
        <f t="shared" si="8"/>
        <v>57.828966399999999</v>
      </c>
      <c r="N27" s="464">
        <f t="shared" si="9"/>
        <v>153.29599999999999</v>
      </c>
      <c r="P27" s="342" t="s">
        <v>130</v>
      </c>
      <c r="Q27" s="339">
        <v>80.78</v>
      </c>
      <c r="R27" s="339">
        <v>1043.0309999999999</v>
      </c>
      <c r="S27" s="459">
        <v>41.57</v>
      </c>
      <c r="T27" s="463">
        <f t="shared" si="10"/>
        <v>433.58798669999999</v>
      </c>
      <c r="U27" s="464">
        <f t="shared" si="11"/>
        <v>1123.8109999999999</v>
      </c>
    </row>
    <row r="28" spans="2:21" x14ac:dyDescent="0.2">
      <c r="B28" s="342" t="s">
        <v>131</v>
      </c>
      <c r="C28" s="339">
        <v>0.36816000000000004</v>
      </c>
      <c r="D28" s="339">
        <v>2.04956</v>
      </c>
      <c r="E28" s="459">
        <v>28.9</v>
      </c>
      <c r="F28" s="463">
        <f t="shared" si="6"/>
        <v>0.59232284000000002</v>
      </c>
      <c r="G28" s="464">
        <f t="shared" si="7"/>
        <v>2.4177200000000001</v>
      </c>
      <c r="I28" s="342" t="s">
        <v>131</v>
      </c>
      <c r="J28" s="339">
        <v>64.799000000000007</v>
      </c>
      <c r="K28" s="339">
        <v>478.70600000000002</v>
      </c>
      <c r="L28" s="459">
        <v>31.79</v>
      </c>
      <c r="M28" s="463">
        <f t="shared" si="8"/>
        <v>152.18063739999999</v>
      </c>
      <c r="N28" s="464">
        <f t="shared" si="9"/>
        <v>543.505</v>
      </c>
      <c r="P28" s="342" t="s">
        <v>131</v>
      </c>
      <c r="Q28" s="339">
        <v>185.19800000000001</v>
      </c>
      <c r="R28" s="339">
        <v>1276.546</v>
      </c>
      <c r="S28" s="459">
        <v>29.73</v>
      </c>
      <c r="T28" s="463">
        <f t="shared" si="10"/>
        <v>379.51712579999997</v>
      </c>
      <c r="U28" s="464">
        <f t="shared" si="11"/>
        <v>1461.7440000000001</v>
      </c>
    </row>
    <row r="29" spans="2:21" x14ac:dyDescent="0.2">
      <c r="B29" s="342" t="s">
        <v>132</v>
      </c>
      <c r="C29" s="339">
        <v>7.579000000000001E-2</v>
      </c>
      <c r="D29" s="339">
        <v>0.97835000000000005</v>
      </c>
      <c r="E29" s="459">
        <v>24.72</v>
      </c>
      <c r="F29" s="463">
        <f t="shared" si="6"/>
        <v>0.24184812</v>
      </c>
      <c r="G29" s="464">
        <f t="shared" si="7"/>
        <v>1.0541400000000001</v>
      </c>
      <c r="I29" s="342" t="s">
        <v>132</v>
      </c>
      <c r="J29" s="339">
        <v>14.492000000000001</v>
      </c>
      <c r="K29" s="339">
        <v>357.88299999999998</v>
      </c>
      <c r="L29" s="459">
        <v>30.97</v>
      </c>
      <c r="M29" s="463">
        <f t="shared" si="8"/>
        <v>110.83636509999998</v>
      </c>
      <c r="N29" s="464">
        <f t="shared" si="9"/>
        <v>372.375</v>
      </c>
      <c r="P29" s="342" t="s">
        <v>132</v>
      </c>
      <c r="Q29" s="339">
        <v>20.224</v>
      </c>
      <c r="R29" s="339">
        <v>489.31099999999998</v>
      </c>
      <c r="S29" s="459">
        <v>28.89</v>
      </c>
      <c r="T29" s="463">
        <f t="shared" si="10"/>
        <v>141.36194789999999</v>
      </c>
      <c r="U29" s="464">
        <f t="shared" si="11"/>
        <v>509.53499999999997</v>
      </c>
    </row>
    <row r="30" spans="2:21" x14ac:dyDescent="0.2">
      <c r="B30" s="342" t="s">
        <v>133</v>
      </c>
      <c r="C30" s="339">
        <v>9.9390000000000006E-2</v>
      </c>
      <c r="D30" s="339">
        <v>2.19964</v>
      </c>
      <c r="E30" s="459">
        <v>18.170000000000002</v>
      </c>
      <c r="F30" s="463">
        <f t="shared" si="6"/>
        <v>0.39967458800000005</v>
      </c>
      <c r="G30" s="464">
        <f t="shared" si="7"/>
        <v>2.2990300000000001</v>
      </c>
      <c r="I30" s="342" t="s">
        <v>133</v>
      </c>
      <c r="J30" s="339">
        <v>17.535</v>
      </c>
      <c r="K30" s="339">
        <v>1105.934</v>
      </c>
      <c r="L30" s="459">
        <v>18.739999999999998</v>
      </c>
      <c r="M30" s="463">
        <f t="shared" si="8"/>
        <v>207.25203159999998</v>
      </c>
      <c r="N30" s="464">
        <f t="shared" si="9"/>
        <v>1123.4690000000001</v>
      </c>
      <c r="P30" s="342" t="s">
        <v>133</v>
      </c>
      <c r="Q30" s="339">
        <v>11.218999999999999</v>
      </c>
      <c r="R30" s="339">
        <v>630.16</v>
      </c>
      <c r="S30" s="459">
        <v>18.77</v>
      </c>
      <c r="T30" s="463">
        <f t="shared" si="10"/>
        <v>118.281032</v>
      </c>
      <c r="U30" s="464">
        <f t="shared" si="11"/>
        <v>641.37900000000002</v>
      </c>
    </row>
    <row r="31" spans="2:21" x14ac:dyDescent="0.2">
      <c r="B31" s="342" t="s">
        <v>134</v>
      </c>
      <c r="C31" s="339">
        <v>5.4200000000000003E-3</v>
      </c>
      <c r="D31" s="339">
        <v>2.1608499999999999</v>
      </c>
      <c r="E31" s="459">
        <v>20.6</v>
      </c>
      <c r="F31" s="463">
        <f t="shared" si="6"/>
        <v>0.44513510000000006</v>
      </c>
      <c r="G31" s="464">
        <f t="shared" si="7"/>
        <v>2.1662699999999999</v>
      </c>
      <c r="I31" s="342" t="s">
        <v>134</v>
      </c>
      <c r="J31" s="339">
        <v>0.90100000000000002</v>
      </c>
      <c r="K31" s="339">
        <v>1584.4390000000001</v>
      </c>
      <c r="L31" s="459">
        <v>23.97</v>
      </c>
      <c r="M31" s="463">
        <f t="shared" si="8"/>
        <v>379.79002829999996</v>
      </c>
      <c r="N31" s="464">
        <f t="shared" si="9"/>
        <v>1585.3400000000001</v>
      </c>
      <c r="P31" s="342" t="s">
        <v>134</v>
      </c>
      <c r="Q31" s="339">
        <v>0.249</v>
      </c>
      <c r="R31" s="339">
        <v>424.166</v>
      </c>
      <c r="S31" s="459">
        <v>23.4</v>
      </c>
      <c r="T31" s="463">
        <f t="shared" si="10"/>
        <v>99.254843999999991</v>
      </c>
      <c r="U31" s="464">
        <f t="shared" si="11"/>
        <v>424.41500000000002</v>
      </c>
    </row>
    <row r="32" spans="2:21" ht="13.5" thickBot="1" x14ac:dyDescent="0.25">
      <c r="B32" s="344" t="s">
        <v>135</v>
      </c>
      <c r="C32" s="345">
        <v>3.5600000000000002E-3</v>
      </c>
      <c r="D32" s="345">
        <v>1.29494</v>
      </c>
      <c r="E32" s="460">
        <v>28.59</v>
      </c>
      <c r="F32" s="465">
        <f t="shared" si="6"/>
        <v>0.37022334600000001</v>
      </c>
      <c r="G32" s="466">
        <f t="shared" si="7"/>
        <v>1.2985</v>
      </c>
      <c r="I32" s="344" t="s">
        <v>135</v>
      </c>
      <c r="J32" s="345">
        <v>0.56999999999999995</v>
      </c>
      <c r="K32" s="345">
        <v>888.80200000000002</v>
      </c>
      <c r="L32" s="460">
        <v>31.1</v>
      </c>
      <c r="M32" s="465">
        <f t="shared" si="8"/>
        <v>276.41742199999999</v>
      </c>
      <c r="N32" s="466">
        <f t="shared" si="9"/>
        <v>889.37200000000007</v>
      </c>
      <c r="P32" s="344" t="s">
        <v>135</v>
      </c>
      <c r="Q32" s="345">
        <v>7.5999999999999998E-2</v>
      </c>
      <c r="R32" s="345">
        <v>126.768</v>
      </c>
      <c r="S32" s="460">
        <v>31.81</v>
      </c>
      <c r="T32" s="465">
        <f t="shared" si="10"/>
        <v>40.324900800000002</v>
      </c>
      <c r="U32" s="466">
        <f t="shared" si="11"/>
        <v>126.84399999999999</v>
      </c>
    </row>
    <row r="35" spans="2:21" ht="29.25" customHeight="1" x14ac:dyDescent="0.2">
      <c r="B35" s="799" t="s">
        <v>382</v>
      </c>
      <c r="C35" s="800"/>
      <c r="D35" s="800"/>
      <c r="E35" s="800"/>
      <c r="F35" s="800"/>
      <c r="G35" s="800"/>
      <c r="I35" s="799" t="s">
        <v>383</v>
      </c>
      <c r="J35" s="800"/>
      <c r="K35" s="800"/>
      <c r="L35" s="800"/>
      <c r="M35" s="800"/>
      <c r="N35" s="800"/>
      <c r="P35" s="799" t="s">
        <v>384</v>
      </c>
      <c r="Q35" s="800"/>
      <c r="R35" s="800"/>
      <c r="S35" s="800"/>
      <c r="T35" s="800"/>
      <c r="U35" s="800"/>
    </row>
    <row r="36" spans="2:21" ht="39" thickBot="1" x14ac:dyDescent="0.25">
      <c r="B36" s="437"/>
      <c r="C36" s="437"/>
      <c r="D36" s="437"/>
      <c r="E36" s="437"/>
      <c r="F36" s="437"/>
      <c r="G36" s="338" t="s">
        <v>475</v>
      </c>
      <c r="I36" s="437"/>
      <c r="J36" s="437"/>
      <c r="K36" s="437"/>
      <c r="L36" s="437"/>
      <c r="M36" s="437"/>
      <c r="N36" s="338" t="s">
        <v>486</v>
      </c>
      <c r="P36" s="437"/>
      <c r="Q36" s="437"/>
      <c r="R36" s="437"/>
      <c r="S36" s="437"/>
      <c r="T36" s="437"/>
      <c r="U36" s="338" t="s">
        <v>476</v>
      </c>
    </row>
    <row r="37" spans="2:21" x14ac:dyDescent="0.2">
      <c r="B37" s="340" t="s">
        <v>94</v>
      </c>
      <c r="C37" s="341"/>
      <c r="D37" s="341"/>
      <c r="E37" s="341"/>
      <c r="F37" s="341"/>
      <c r="G37" s="462">
        <f>G8</f>
        <v>12.366050000000001</v>
      </c>
      <c r="I37" s="340" t="s">
        <v>94</v>
      </c>
      <c r="J37" s="341"/>
      <c r="K37" s="341"/>
      <c r="L37" s="341"/>
      <c r="M37" s="341"/>
      <c r="N37" s="462">
        <f>N8</f>
        <v>4740.93</v>
      </c>
      <c r="P37" s="340" t="s">
        <v>94</v>
      </c>
      <c r="Q37" s="341"/>
      <c r="R37" s="341"/>
      <c r="S37" s="341"/>
      <c r="T37" s="341"/>
      <c r="U37" s="462">
        <f>U8</f>
        <v>7667.3959999999997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68.038560000000004</v>
      </c>
      <c r="I38" s="346" t="s">
        <v>381</v>
      </c>
      <c r="J38" s="339"/>
      <c r="K38" s="339"/>
      <c r="L38" s="339"/>
      <c r="M38" s="339"/>
      <c r="N38" s="464">
        <f>N7-N8</f>
        <v>13123.268</v>
      </c>
      <c r="P38" s="346" t="s">
        <v>381</v>
      </c>
      <c r="Q38" s="339"/>
      <c r="R38" s="339"/>
      <c r="S38" s="339"/>
      <c r="T38" s="339"/>
      <c r="U38" s="464">
        <f>U7-U8</f>
        <v>82350.635000000009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20.62396</v>
      </c>
      <c r="I39" s="344" t="s">
        <v>83</v>
      </c>
      <c r="J39" s="345"/>
      <c r="K39" s="345"/>
      <c r="L39" s="345"/>
      <c r="M39" s="345"/>
      <c r="N39" s="466">
        <f>N6</f>
        <v>7739.9580000000005</v>
      </c>
      <c r="P39" s="344" t="s">
        <v>83</v>
      </c>
      <c r="Q39" s="345"/>
      <c r="R39" s="345"/>
      <c r="S39" s="345"/>
      <c r="T39" s="345"/>
      <c r="U39" s="466">
        <f>U6</f>
        <v>15237.153999999999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15" t="s">
        <v>269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1.9089999999999999E-2</v>
      </c>
      <c r="D8" s="642">
        <f>'Section 15 data'!$D$24</f>
        <v>2.1900000000000001E-3</v>
      </c>
      <c r="E8" s="198">
        <f>'Section 15 data'!$E$24</f>
        <v>68.52</v>
      </c>
      <c r="F8" s="643">
        <f>SUM(C8,D8)</f>
        <v>2.128E-2</v>
      </c>
    </row>
    <row r="9" spans="2:6" ht="15" customHeight="1" x14ac:dyDescent="0.2">
      <c r="B9" s="95" t="s">
        <v>341</v>
      </c>
      <c r="C9" s="641">
        <f>'Section 15 data'!$C$25</f>
        <v>4.0559999999999999E-2</v>
      </c>
      <c r="D9" s="642">
        <f>'Section 15 data'!$D$25</f>
        <v>6.2599999999999999E-3</v>
      </c>
      <c r="E9" s="198">
        <f>'Section 15 data'!$E$25</f>
        <v>71.92</v>
      </c>
      <c r="F9" s="643">
        <f t="shared" ref="F9:F17" si="0">SUM(C9,D9)</f>
        <v>4.6820000000000001E-2</v>
      </c>
    </row>
    <row r="10" spans="2:6" ht="15" customHeight="1" x14ac:dyDescent="0.2">
      <c r="B10" s="96" t="s">
        <v>342</v>
      </c>
      <c r="C10" s="641">
        <f>'Section 15 data'!$C$26</f>
        <v>9.0310000000000001E-2</v>
      </c>
      <c r="D10" s="642">
        <f>'Section 15 data'!$D$26</f>
        <v>1.388E-2</v>
      </c>
      <c r="E10" s="198">
        <f>'Section 15 data'!$E$26</f>
        <v>69.72</v>
      </c>
      <c r="F10" s="643">
        <f t="shared" si="0"/>
        <v>0.10419</v>
      </c>
    </row>
    <row r="11" spans="2:6" ht="15" customHeight="1" x14ac:dyDescent="0.2">
      <c r="B11" s="94" t="s">
        <v>343</v>
      </c>
      <c r="C11" s="641">
        <f>'Section 15 data'!$C$27</f>
        <v>1.9800000000000002E-2</v>
      </c>
      <c r="D11" s="642">
        <f>'Section 15 data'!$D$27</f>
        <v>0.22917999999999999</v>
      </c>
      <c r="E11" s="198">
        <f>'Section 15 data'!$E$27</f>
        <v>42.94</v>
      </c>
      <c r="F11" s="643">
        <f t="shared" si="0"/>
        <v>0.24898000000000001</v>
      </c>
    </row>
    <row r="12" spans="2:6" ht="15" customHeight="1" x14ac:dyDescent="0.2">
      <c r="B12" s="94" t="s">
        <v>344</v>
      </c>
      <c r="C12" s="641">
        <f>'Section 15 data'!$C$28</f>
        <v>7.1169999999999997E-2</v>
      </c>
      <c r="D12" s="642">
        <f>'Section 15 data'!$D$28</f>
        <v>0.66820000000000002</v>
      </c>
      <c r="E12" s="198">
        <f>'Section 15 data'!$E$28</f>
        <v>31.72</v>
      </c>
      <c r="F12" s="643">
        <f t="shared" si="0"/>
        <v>0.73936999999999997</v>
      </c>
    </row>
    <row r="13" spans="2:6" ht="15" customHeight="1" x14ac:dyDescent="0.2">
      <c r="B13" s="94" t="s">
        <v>345</v>
      </c>
      <c r="C13" s="641">
        <f>'Section 15 data'!$C$29</f>
        <v>0.10759000000000001</v>
      </c>
      <c r="D13" s="642">
        <f>'Section 15 data'!$D$29</f>
        <v>0.72690999999999995</v>
      </c>
      <c r="E13" s="198">
        <f>'Section 15 data'!$E$29</f>
        <v>35.32</v>
      </c>
      <c r="F13" s="643">
        <f t="shared" si="0"/>
        <v>0.83449999999999991</v>
      </c>
    </row>
    <row r="14" spans="2:6" ht="15" customHeight="1" x14ac:dyDescent="0.2">
      <c r="B14" s="94" t="s">
        <v>346</v>
      </c>
      <c r="C14" s="641">
        <f>'Section 15 data'!$C$30</f>
        <v>9.3909999999999993E-2</v>
      </c>
      <c r="D14" s="642">
        <f>'Section 15 data'!$D$30</f>
        <v>0.60982000000000003</v>
      </c>
      <c r="E14" s="198">
        <f>'Section 15 data'!$E$30</f>
        <v>42.29</v>
      </c>
      <c r="F14" s="643">
        <f t="shared" si="0"/>
        <v>0.70372999999999997</v>
      </c>
    </row>
    <row r="15" spans="2:6" ht="15" customHeight="1" x14ac:dyDescent="0.2">
      <c r="B15" s="94" t="s">
        <v>347</v>
      </c>
      <c r="C15" s="641">
        <f>'Section 15 data'!$C$31</f>
        <v>6.6E-4</v>
      </c>
      <c r="D15" s="642">
        <f>'Section 15 data'!$D$31</f>
        <v>2.0289999999999999E-2</v>
      </c>
      <c r="E15" s="198">
        <f>'Section 15 data'!$E$31</f>
        <v>59.65</v>
      </c>
      <c r="F15" s="643">
        <f t="shared" si="0"/>
        <v>2.095E-2</v>
      </c>
    </row>
    <row r="16" spans="2:6" ht="15" customHeight="1" x14ac:dyDescent="0.2">
      <c r="B16" s="94" t="s">
        <v>270</v>
      </c>
      <c r="C16" s="641">
        <f>'Section 15 data'!$C$32</f>
        <v>2.6099999999999999E-3</v>
      </c>
      <c r="D16" s="642">
        <f>'Section 15 data'!$D$32</f>
        <v>0</v>
      </c>
      <c r="E16" s="198">
        <f>'Section 15 data'!$E$32</f>
        <v>0</v>
      </c>
      <c r="F16" s="643">
        <f t="shared" si="0"/>
        <v>2.6099999999999999E-3</v>
      </c>
    </row>
    <row r="17" spans="2:6" ht="15" customHeight="1" x14ac:dyDescent="0.2">
      <c r="B17" s="97" t="s">
        <v>80</v>
      </c>
      <c r="C17" s="644">
        <f>'Section 15 data'!$C$8</f>
        <v>0.44569999999999999</v>
      </c>
      <c r="D17" s="644">
        <f>'Section 15 data'!$D$8</f>
        <v>2.2767300000000001</v>
      </c>
      <c r="E17" s="314">
        <f>'Section 15 data'!$E$8</f>
        <v>18.86</v>
      </c>
      <c r="F17" s="644">
        <f t="shared" si="0"/>
        <v>2.7224300000000001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0.216</v>
      </c>
      <c r="D8" s="634">
        <f>'Section 15 data'!$K$13</f>
        <v>0</v>
      </c>
      <c r="E8" s="198">
        <f>'Section 15 data'!$L$13</f>
        <v>0</v>
      </c>
      <c r="F8" s="629">
        <f>SUM(C8,D8)</f>
        <v>0.216</v>
      </c>
    </row>
    <row r="9" spans="2:6" ht="15" customHeight="1" x14ac:dyDescent="0.2">
      <c r="B9" s="82" t="s">
        <v>335</v>
      </c>
      <c r="C9" s="67">
        <f>'Section 15 data'!$J$14</f>
        <v>7.4320000000000004</v>
      </c>
      <c r="D9" s="634">
        <f>'Section 15 data'!$K$14</f>
        <v>3.073</v>
      </c>
      <c r="E9" s="198">
        <f>'Section 15 data'!$L$14</f>
        <v>72.680000000000007</v>
      </c>
      <c r="F9" s="629">
        <f t="shared" ref="F9:F15" si="0">SUM(C9,D9)</f>
        <v>10.505000000000001</v>
      </c>
    </row>
    <row r="10" spans="2:6" ht="15" customHeight="1" x14ac:dyDescent="0.2">
      <c r="B10" s="81" t="s">
        <v>336</v>
      </c>
      <c r="C10" s="67">
        <f>'Section 15 data'!$J$15</f>
        <v>17.718</v>
      </c>
      <c r="D10" s="634">
        <f>'Section 15 data'!$K$15</f>
        <v>116.476</v>
      </c>
      <c r="E10" s="198">
        <f>'Section 15 data'!$L$15</f>
        <v>35.395553115462903</v>
      </c>
      <c r="F10" s="629">
        <f t="shared" si="0"/>
        <v>134.19399999999999</v>
      </c>
    </row>
    <row r="11" spans="2:6" ht="15" customHeight="1" x14ac:dyDescent="0.2">
      <c r="B11" s="81" t="s">
        <v>337</v>
      </c>
      <c r="C11" s="67">
        <f>'Section 15 data'!$J$16</f>
        <v>38.755000000000003</v>
      </c>
      <c r="D11" s="634">
        <f>'Section 15 data'!$K$16</f>
        <v>626.97299999999996</v>
      </c>
      <c r="E11" s="198">
        <f>'Section 15 data'!$L$16</f>
        <v>26.867656851883879</v>
      </c>
      <c r="F11" s="629">
        <f t="shared" si="0"/>
        <v>665.72799999999995</v>
      </c>
    </row>
    <row r="12" spans="2:6" ht="15" customHeight="1" x14ac:dyDescent="0.2">
      <c r="B12" s="81" t="s">
        <v>338</v>
      </c>
      <c r="C12" s="67">
        <f>'Section 15 data'!$J$17</f>
        <v>14.39</v>
      </c>
      <c r="D12" s="634">
        <f>'Section 15 data'!$K$17</f>
        <v>268.94600000000003</v>
      </c>
      <c r="E12" s="198">
        <f>'Section 15 data'!$L$17</f>
        <v>41.41</v>
      </c>
      <c r="F12" s="629">
        <f t="shared" si="0"/>
        <v>283.33600000000001</v>
      </c>
    </row>
    <row r="13" spans="2:6" ht="15" customHeight="1" x14ac:dyDescent="0.2">
      <c r="B13" s="81" t="s">
        <v>339</v>
      </c>
      <c r="C13" s="67">
        <f>'Section 15 data'!$J$18</f>
        <v>1.925</v>
      </c>
      <c r="D13" s="634">
        <f>'Section 15 data'!$K$18</f>
        <v>26.923999999999999</v>
      </c>
      <c r="E13" s="198">
        <f>'Section 15 data'!$L$18</f>
        <v>94.91</v>
      </c>
      <c r="F13" s="629">
        <f t="shared" si="0"/>
        <v>28.849</v>
      </c>
    </row>
    <row r="14" spans="2:6" ht="15" customHeight="1" x14ac:dyDescent="0.2">
      <c r="B14" s="81" t="s">
        <v>268</v>
      </c>
      <c r="C14" s="67">
        <f>'Section 15 data'!$J$19</f>
        <v>0.35399999999999998</v>
      </c>
      <c r="D14" s="634">
        <f>'Section 15 data'!$K$19</f>
        <v>0</v>
      </c>
      <c r="E14" s="198">
        <f>'Section 15 data'!$L$19</f>
        <v>0</v>
      </c>
      <c r="F14" s="629">
        <f t="shared" si="0"/>
        <v>0.35399999999999998</v>
      </c>
    </row>
    <row r="15" spans="2:6" ht="15" customHeight="1" x14ac:dyDescent="0.2">
      <c r="B15" s="83" t="s">
        <v>80</v>
      </c>
      <c r="C15" s="635">
        <f>'Section 15 data'!$J$8</f>
        <v>80.790999999999997</v>
      </c>
      <c r="D15" s="635">
        <f>'Section 15 data'!$K$8</f>
        <v>1042.3920000000001</v>
      </c>
      <c r="E15" s="314">
        <f>'Section 15 data'!$L$8</f>
        <v>19.45</v>
      </c>
      <c r="F15" s="636">
        <f t="shared" si="0"/>
        <v>1123.183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4.2999999999999997E-2</v>
      </c>
      <c r="D8" s="85">
        <f>'Section 15 data'!$K$24</f>
        <v>0</v>
      </c>
      <c r="E8" s="198">
        <f>'Section 15 data'!$L$24</f>
        <v>0</v>
      </c>
      <c r="F8" s="629">
        <f>SUM(C8,D8)</f>
        <v>4.2999999999999997E-2</v>
      </c>
    </row>
    <row r="9" spans="2:6" ht="15" customHeight="1" x14ac:dyDescent="0.2">
      <c r="B9" s="79" t="s">
        <v>341</v>
      </c>
      <c r="C9" s="67">
        <f>'Section 15 data'!$J$25</f>
        <v>1.637</v>
      </c>
      <c r="D9" s="85">
        <f>'Section 15 data'!$K$25</f>
        <v>0.248</v>
      </c>
      <c r="E9" s="198">
        <f>'Section 15 data'!$L$25</f>
        <v>79.680000000000007</v>
      </c>
      <c r="F9" s="629">
        <f t="shared" ref="F9:F17" si="0">SUM(C9,D9)</f>
        <v>1.885</v>
      </c>
    </row>
    <row r="10" spans="2:6" ht="15" customHeight="1" x14ac:dyDescent="0.2">
      <c r="B10" s="80" t="s">
        <v>342</v>
      </c>
      <c r="C10" s="67">
        <f>'Section 15 data'!$J$26</f>
        <v>9.9019999999999992</v>
      </c>
      <c r="D10" s="85">
        <f>'Section 15 data'!$K$26</f>
        <v>3.073</v>
      </c>
      <c r="E10" s="198">
        <f>'Section 15 data'!$L$26</f>
        <v>72.680000000000007</v>
      </c>
      <c r="F10" s="629">
        <f t="shared" si="0"/>
        <v>12.975</v>
      </c>
    </row>
    <row r="11" spans="2:6" ht="15" customHeight="1" x14ac:dyDescent="0.2">
      <c r="B11" s="78" t="s">
        <v>343</v>
      </c>
      <c r="C11" s="67">
        <f>'Section 15 data'!$J$27</f>
        <v>3.0640000000000001</v>
      </c>
      <c r="D11" s="85">
        <f>'Section 15 data'!$K$27</f>
        <v>69.209999999999994</v>
      </c>
      <c r="E11" s="198">
        <f>'Section 15 data'!$L$27</f>
        <v>41.17</v>
      </c>
      <c r="F11" s="629">
        <f t="shared" si="0"/>
        <v>72.274000000000001</v>
      </c>
    </row>
    <row r="12" spans="2:6" ht="15" customHeight="1" x14ac:dyDescent="0.2">
      <c r="B12" s="78" t="s">
        <v>344</v>
      </c>
      <c r="C12" s="67">
        <f>'Section 15 data'!$J$28</f>
        <v>13.202999999999999</v>
      </c>
      <c r="D12" s="85">
        <f>'Section 15 data'!$K$28</f>
        <v>245.131</v>
      </c>
      <c r="E12" s="198">
        <f>'Section 15 data'!$L$28</f>
        <v>26.63</v>
      </c>
      <c r="F12" s="629">
        <f t="shared" si="0"/>
        <v>258.334</v>
      </c>
    </row>
    <row r="13" spans="2:6" ht="15" customHeight="1" x14ac:dyDescent="0.2">
      <c r="B13" s="78" t="s">
        <v>345</v>
      </c>
      <c r="C13" s="67">
        <f>'Section 15 data'!$J$29</f>
        <v>23.69</v>
      </c>
      <c r="D13" s="85">
        <f>'Section 15 data'!$K$29</f>
        <v>391.14800000000002</v>
      </c>
      <c r="E13" s="198">
        <f>'Section 15 data'!$L$29</f>
        <v>34.229999999999997</v>
      </c>
      <c r="F13" s="629">
        <f t="shared" si="0"/>
        <v>414.83800000000002</v>
      </c>
    </row>
    <row r="14" spans="2:6" ht="15" customHeight="1" x14ac:dyDescent="0.2">
      <c r="B14" s="78" t="s">
        <v>346</v>
      </c>
      <c r="C14" s="67">
        <f>'Section 15 data'!$J$30</f>
        <v>28.186</v>
      </c>
      <c r="D14" s="85">
        <f>'Section 15 data'!$K$30</f>
        <v>318.19799999999998</v>
      </c>
      <c r="E14" s="198">
        <f>'Section 15 data'!$L$30</f>
        <v>40.71</v>
      </c>
      <c r="F14" s="629">
        <f t="shared" si="0"/>
        <v>346.38399999999996</v>
      </c>
    </row>
    <row r="15" spans="2:6" ht="15" customHeight="1" x14ac:dyDescent="0.2">
      <c r="B15" s="78" t="s">
        <v>347</v>
      </c>
      <c r="C15" s="67">
        <f>'Section 15 data'!$J$31</f>
        <v>0.13900000000000001</v>
      </c>
      <c r="D15" s="85">
        <f>'Section 15 data'!$K$31</f>
        <v>15.382999999999999</v>
      </c>
      <c r="E15" s="198">
        <f>'Section 15 data'!$L$31</f>
        <v>59.08</v>
      </c>
      <c r="F15" s="629">
        <f t="shared" si="0"/>
        <v>15.521999999999998</v>
      </c>
    </row>
    <row r="16" spans="2:6" ht="15" customHeight="1" x14ac:dyDescent="0.2">
      <c r="B16" s="78" t="s">
        <v>270</v>
      </c>
      <c r="C16" s="67">
        <f>'Section 15 data'!$J$32</f>
        <v>0.92600000000000005</v>
      </c>
      <c r="D16" s="85">
        <f>'Section 15 data'!$K$32</f>
        <v>0</v>
      </c>
      <c r="E16" s="198">
        <f>'Section 15 data'!$L$32</f>
        <v>0</v>
      </c>
      <c r="F16" s="629">
        <f t="shared" si="0"/>
        <v>0.92600000000000005</v>
      </c>
    </row>
    <row r="17" spans="2:6" ht="15" customHeight="1" x14ac:dyDescent="0.2">
      <c r="B17" s="86" t="s">
        <v>80</v>
      </c>
      <c r="C17" s="87">
        <f>'Section 15 data'!$J$8</f>
        <v>80.790999999999997</v>
      </c>
      <c r="D17" s="87">
        <f>'Section 15 data'!$K$8</f>
        <v>1042.3920000000001</v>
      </c>
      <c r="E17" s="314">
        <f>'Section 15 data'!$L$8</f>
        <v>19.45</v>
      </c>
      <c r="F17" s="87">
        <f t="shared" si="0"/>
        <v>1123.183</v>
      </c>
    </row>
    <row r="18" spans="2:6" ht="15" customHeight="1" x14ac:dyDescent="0.2">
      <c r="C18" s="768"/>
      <c r="D18" s="768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63C97CC-7D24-41E6-9DCC-B4C93B160BD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78F8B9D4-29C8-4937-A3DC-641D30039F6A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627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40.17</v>
      </c>
      <c r="D8" s="634">
        <f>'Section 15 data'!$R$13</f>
        <v>0</v>
      </c>
      <c r="E8" s="198">
        <f>'Section 15 data'!$S$13</f>
        <v>0</v>
      </c>
      <c r="F8" s="629">
        <f>SUM(C8,D8)</f>
        <v>40.17</v>
      </c>
    </row>
    <row r="9" spans="2:6" ht="15" customHeight="1" x14ac:dyDescent="0.2">
      <c r="B9" s="82" t="s">
        <v>335</v>
      </c>
      <c r="C9" s="67">
        <f>'Section 15 data'!$Q$14</f>
        <v>242.82</v>
      </c>
      <c r="D9" s="634">
        <f>'Section 15 data'!$R$14</f>
        <v>34.344000000000001</v>
      </c>
      <c r="E9" s="198">
        <f>'Section 15 data'!$S$14</f>
        <v>69.010000000000005</v>
      </c>
      <c r="F9" s="629">
        <f t="shared" ref="F9:F15" si="0">SUM(C9,D9)</f>
        <v>277.16399999999999</v>
      </c>
    </row>
    <row r="10" spans="2:6" ht="15" customHeight="1" x14ac:dyDescent="0.2">
      <c r="B10" s="81" t="s">
        <v>336</v>
      </c>
      <c r="C10" s="67">
        <f>'Section 15 data'!$Q$15</f>
        <v>98.137</v>
      </c>
      <c r="D10" s="634">
        <f>'Section 15 data'!$R$15</f>
        <v>348.02300000000002</v>
      </c>
      <c r="E10" s="198">
        <f>'Section 15 data'!$S$15</f>
        <v>36.163636476168563</v>
      </c>
      <c r="F10" s="629">
        <f t="shared" si="0"/>
        <v>446.16</v>
      </c>
    </row>
    <row r="11" spans="2:6" ht="15" customHeight="1" x14ac:dyDescent="0.2">
      <c r="B11" s="81" t="s">
        <v>337</v>
      </c>
      <c r="C11" s="67">
        <f>'Section 15 data'!$Q$16</f>
        <v>54.33</v>
      </c>
      <c r="D11" s="634">
        <f>'Section 15 data'!$R$16</f>
        <v>874.52</v>
      </c>
      <c r="E11" s="198">
        <f>'Section 15 data'!$S$16</f>
        <v>25.652855056917428</v>
      </c>
      <c r="F11" s="629">
        <f t="shared" si="0"/>
        <v>928.85</v>
      </c>
    </row>
    <row r="12" spans="2:6" ht="15" customHeight="1" x14ac:dyDescent="0.2">
      <c r="B12" s="81" t="s">
        <v>338</v>
      </c>
      <c r="C12" s="67">
        <f>'Section 15 data'!$Q$17</f>
        <v>15.066000000000001</v>
      </c>
      <c r="D12" s="634">
        <f>'Section 15 data'!$R$17</f>
        <v>217.71700000000001</v>
      </c>
      <c r="E12" s="198">
        <f>'Section 15 data'!$S$17</f>
        <v>44.71</v>
      </c>
      <c r="F12" s="629">
        <f t="shared" si="0"/>
        <v>232.78300000000002</v>
      </c>
    </row>
    <row r="13" spans="2:6" ht="15" customHeight="1" x14ac:dyDescent="0.2">
      <c r="B13" s="81" t="s">
        <v>339</v>
      </c>
      <c r="C13" s="67">
        <f>'Section 15 data'!$Q$18</f>
        <v>1.224</v>
      </c>
      <c r="D13" s="634">
        <f>'Section 15 data'!$R$18</f>
        <v>23.792000000000002</v>
      </c>
      <c r="E13" s="198">
        <f>'Section 15 data'!$S$18</f>
        <v>94.61</v>
      </c>
      <c r="F13" s="629">
        <f t="shared" si="0"/>
        <v>25.016000000000002</v>
      </c>
    </row>
    <row r="14" spans="2:6" ht="15" customHeight="1" x14ac:dyDescent="0.2">
      <c r="B14" s="81" t="s">
        <v>268</v>
      </c>
      <c r="C14" s="67">
        <f>'Section 15 data'!$Q$19</f>
        <v>0.17699999999999999</v>
      </c>
      <c r="D14" s="634">
        <f>'Section 15 data'!$R$19</f>
        <v>0</v>
      </c>
      <c r="E14" s="198">
        <f>'Section 15 data'!$S$19</f>
        <v>0</v>
      </c>
      <c r="F14" s="629">
        <f t="shared" si="0"/>
        <v>0.17699999999999999</v>
      </c>
    </row>
    <row r="15" spans="2:6" ht="15" customHeight="1" x14ac:dyDescent="0.2">
      <c r="B15" s="83" t="s">
        <v>80</v>
      </c>
      <c r="C15" s="635">
        <f>'Section 15 data'!$Q$8</f>
        <v>451.92399999999998</v>
      </c>
      <c r="D15" s="635">
        <f>'Section 15 data'!$R$8</f>
        <v>1498.3969999999999</v>
      </c>
      <c r="E15" s="314">
        <f>'Section 15 data'!$S$8</f>
        <v>17.77</v>
      </c>
      <c r="F15" s="636">
        <f t="shared" si="0"/>
        <v>1950.3209999999999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626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21.366</v>
      </c>
      <c r="D8" s="631">
        <f>'Section 15 data'!$R$24</f>
        <v>0</v>
      </c>
      <c r="E8" s="198">
        <f>'Section 15 data'!$S$24</f>
        <v>0</v>
      </c>
      <c r="F8" s="632">
        <f>SUM(C8,D8)</f>
        <v>21.366</v>
      </c>
    </row>
    <row r="9" spans="2:6" ht="15" customHeight="1" x14ac:dyDescent="0.2">
      <c r="B9" s="79" t="s">
        <v>341</v>
      </c>
      <c r="C9" s="630">
        <f>'Section 15 data'!$Q$25</f>
        <v>104.499</v>
      </c>
      <c r="D9" s="631">
        <f>'Section 15 data'!$R$25</f>
        <v>12.922000000000001</v>
      </c>
      <c r="E9" s="198">
        <f>'Section 15 data'!$S$25</f>
        <v>72.06</v>
      </c>
      <c r="F9" s="632">
        <f t="shared" ref="F9:F17" si="0">SUM(C9,D9)</f>
        <v>117.42099999999999</v>
      </c>
    </row>
    <row r="10" spans="2:6" ht="15" customHeight="1" x14ac:dyDescent="0.2">
      <c r="B10" s="80" t="s">
        <v>342</v>
      </c>
      <c r="C10" s="630">
        <f>'Section 15 data'!$Q$26</f>
        <v>229.67400000000001</v>
      </c>
      <c r="D10" s="631">
        <f>'Section 15 data'!$R$26</f>
        <v>34.344000000000001</v>
      </c>
      <c r="E10" s="198">
        <f>'Section 15 data'!$S$26</f>
        <v>69.010000000000005</v>
      </c>
      <c r="F10" s="632">
        <f t="shared" si="0"/>
        <v>264.01800000000003</v>
      </c>
    </row>
    <row r="11" spans="2:6" ht="15" customHeight="1" x14ac:dyDescent="0.2">
      <c r="B11" s="78" t="s">
        <v>343</v>
      </c>
      <c r="C11" s="630">
        <f>'Section 15 data'!$Q$27</f>
        <v>20.370999999999999</v>
      </c>
      <c r="D11" s="631">
        <f>'Section 15 data'!$R$27</f>
        <v>408.65199999999999</v>
      </c>
      <c r="E11" s="198">
        <f>'Section 15 data'!$S$27</f>
        <v>41.12</v>
      </c>
      <c r="F11" s="632">
        <f t="shared" si="0"/>
        <v>429.02299999999997</v>
      </c>
    </row>
    <row r="12" spans="2:6" ht="15" customHeight="1" x14ac:dyDescent="0.2">
      <c r="B12" s="78" t="s">
        <v>344</v>
      </c>
      <c r="C12" s="630">
        <f>'Section 15 data'!$Q$28</f>
        <v>31.536999999999999</v>
      </c>
      <c r="D12" s="631">
        <f>'Section 15 data'!$R$28</f>
        <v>534.04899999999998</v>
      </c>
      <c r="E12" s="198">
        <f>'Section 15 data'!$S$28</f>
        <v>28.2</v>
      </c>
      <c r="F12" s="632">
        <f t="shared" si="0"/>
        <v>565.58600000000001</v>
      </c>
    </row>
    <row r="13" spans="2:6" ht="15" customHeight="1" x14ac:dyDescent="0.2">
      <c r="B13" s="78" t="s">
        <v>345</v>
      </c>
      <c r="C13" s="630">
        <f>'Section 15 data'!$Q$29</f>
        <v>27.466000000000001</v>
      </c>
      <c r="D13" s="631">
        <f>'Section 15 data'!$R$29</f>
        <v>337.255</v>
      </c>
      <c r="E13" s="198">
        <f>'Section 15 data'!$S$29</f>
        <v>34.75</v>
      </c>
      <c r="F13" s="632">
        <f t="shared" si="0"/>
        <v>364.721</v>
      </c>
    </row>
    <row r="14" spans="2:6" ht="15" customHeight="1" x14ac:dyDescent="0.2">
      <c r="B14" s="78" t="s">
        <v>346</v>
      </c>
      <c r="C14" s="630">
        <f>'Section 15 data'!$Q$30</f>
        <v>16.823</v>
      </c>
      <c r="D14" s="631">
        <f>'Section 15 data'!$R$30</f>
        <v>167.255</v>
      </c>
      <c r="E14" s="198">
        <f>'Section 15 data'!$S$30</f>
        <v>41.69</v>
      </c>
      <c r="F14" s="632">
        <f t="shared" si="0"/>
        <v>184.078</v>
      </c>
    </row>
    <row r="15" spans="2:6" ht="15" customHeight="1" x14ac:dyDescent="0.2">
      <c r="B15" s="78" t="s">
        <v>347</v>
      </c>
      <c r="C15" s="630">
        <f>'Section 15 data'!$Q$31</f>
        <v>3.7999999999999999E-2</v>
      </c>
      <c r="D15" s="631">
        <f>'Section 15 data'!$R$31</f>
        <v>3.92</v>
      </c>
      <c r="E15" s="198">
        <f>'Section 15 data'!$S$31</f>
        <v>58.54</v>
      </c>
      <c r="F15" s="632">
        <f t="shared" si="0"/>
        <v>3.9579999999999997</v>
      </c>
    </row>
    <row r="16" spans="2:6" ht="15" customHeight="1" x14ac:dyDescent="0.2">
      <c r="B16" s="78" t="s">
        <v>270</v>
      </c>
      <c r="C16" s="630">
        <f>'Section 15 data'!$Q$32</f>
        <v>0.15</v>
      </c>
      <c r="D16" s="631">
        <f>'Section 15 data'!$R$32</f>
        <v>0</v>
      </c>
      <c r="E16" s="198">
        <f>'Section 15 data'!$S$32</f>
        <v>0</v>
      </c>
      <c r="F16" s="632">
        <f t="shared" si="0"/>
        <v>0.15</v>
      </c>
    </row>
    <row r="17" spans="2:6" ht="15" customHeight="1" x14ac:dyDescent="0.2">
      <c r="B17" s="72" t="s">
        <v>80</v>
      </c>
      <c r="C17" s="87">
        <f>'Section 15 data'!$Q$8</f>
        <v>451.92399999999998</v>
      </c>
      <c r="D17" s="87">
        <f>'Section 15 data'!$R$8</f>
        <v>1498.3969999999999</v>
      </c>
      <c r="E17" s="314">
        <f>'Section 15 data'!$S$8</f>
        <v>17.77</v>
      </c>
      <c r="F17" s="87">
        <f t="shared" si="0"/>
        <v>1950.3209999999999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652</v>
      </c>
      <c r="C3" t="s">
        <v>633</v>
      </c>
    </row>
    <row r="5" spans="2:12" ht="15" customHeight="1" x14ac:dyDescent="0.2">
      <c r="B5" s="838" t="s">
        <v>376</v>
      </c>
      <c r="C5" s="906" t="s">
        <v>634</v>
      </c>
      <c r="D5" s="906"/>
      <c r="E5" s="906"/>
      <c r="F5" s="898"/>
      <c r="H5" s="838" t="s">
        <v>376</v>
      </c>
      <c r="I5" s="787" t="s">
        <v>763</v>
      </c>
      <c r="J5" s="857"/>
      <c r="K5" s="857"/>
      <c r="L5" s="786"/>
    </row>
    <row r="6" spans="2:12" ht="60" customHeight="1" x14ac:dyDescent="0.2">
      <c r="B6" s="918"/>
      <c r="C6" s="13" t="s">
        <v>78</v>
      </c>
      <c r="D6" s="919" t="s">
        <v>79</v>
      </c>
      <c r="E6" s="919"/>
      <c r="F6" s="30" t="s">
        <v>275</v>
      </c>
      <c r="H6" s="918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18"/>
      <c r="C7" s="31" t="s">
        <v>81</v>
      </c>
      <c r="D7" s="31" t="s">
        <v>81</v>
      </c>
      <c r="E7" s="12" t="s">
        <v>82</v>
      </c>
      <c r="F7" s="32" t="s">
        <v>81</v>
      </c>
      <c r="H7" s="918"/>
      <c r="I7" s="347" t="s">
        <v>81</v>
      </c>
      <c r="J7" s="36" t="s">
        <v>81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57">
        <f>'Section 15 data'!$C$8</f>
        <v>0.44569999999999999</v>
      </c>
      <c r="D9" s="57">
        <f>'Section 15 data'!$D$8</f>
        <v>2.2767300000000001</v>
      </c>
      <c r="E9" s="58">
        <f>'Section 15 data'!$E$8</f>
        <v>18.86</v>
      </c>
      <c r="F9" s="76">
        <f>SUM(C9,D9)</f>
        <v>2.7224300000000001</v>
      </c>
      <c r="G9" s="25"/>
      <c r="H9" s="28" t="str">
        <f>Index!$B$4</f>
        <v>Wessex</v>
      </c>
      <c r="I9" s="59">
        <f>'Section 15 data'!$G$6</f>
        <v>20.62396</v>
      </c>
      <c r="J9" s="60">
        <f>'Section 15 data'!$G$5</f>
        <v>100.84719</v>
      </c>
      <c r="K9" s="43">
        <f>IF(I9=0,0,100*F9/I9)</f>
        <v>13.200326222510128</v>
      </c>
      <c r="L9" s="61">
        <f>IF(J9=0,0,100*F9/J9)</f>
        <v>2.6995596010161513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655</v>
      </c>
      <c r="C3" t="s">
        <v>636</v>
      </c>
    </row>
    <row r="5" spans="2:12" ht="15" customHeight="1" x14ac:dyDescent="0.2">
      <c r="B5" s="838" t="s">
        <v>376</v>
      </c>
      <c r="C5" s="906" t="s">
        <v>637</v>
      </c>
      <c r="D5" s="906"/>
      <c r="E5" s="906"/>
      <c r="F5" s="898"/>
      <c r="G5" s="25"/>
      <c r="H5" s="838" t="s">
        <v>376</v>
      </c>
      <c r="I5" s="787" t="s">
        <v>764</v>
      </c>
      <c r="J5" s="857"/>
      <c r="K5" s="857"/>
      <c r="L5" s="786"/>
    </row>
    <row r="6" spans="2:12" ht="60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0"/>
      <c r="I7" s="347" t="s">
        <v>325</v>
      </c>
      <c r="J7" s="36" t="s">
        <v>325</v>
      </c>
      <c r="K7" s="348" t="s">
        <v>280</v>
      </c>
      <c r="L7" s="349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Wessex</v>
      </c>
      <c r="C9" s="67">
        <f>'Section 15 data'!$J$8</f>
        <v>80.790999999999997</v>
      </c>
      <c r="D9" s="67">
        <f>'Section 15 data'!$K$8</f>
        <v>1042.3920000000001</v>
      </c>
      <c r="E9" s="767">
        <f>'Section 15 data'!$L$8</f>
        <v>19.45</v>
      </c>
      <c r="F9" s="77">
        <f>SUM(C9,D9)</f>
        <v>1123.183</v>
      </c>
      <c r="G9" s="25"/>
      <c r="H9" s="28" t="str">
        <f>Index!$B$4</f>
        <v>Wessex</v>
      </c>
      <c r="I9" s="67">
        <f>'Section 15 data'!$N$6</f>
        <v>7739.9580000000005</v>
      </c>
      <c r="J9" s="67">
        <f>'Section 15 data'!$N$5</f>
        <v>25541.550999999999</v>
      </c>
      <c r="K9" s="637">
        <f>IF(I9=0,0,100*F9/I9)</f>
        <v>14.511487013237023</v>
      </c>
      <c r="L9" s="77">
        <f>IF(J9=0,0,100*F9/J9)</f>
        <v>4.3974737477767114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638</v>
      </c>
    </row>
    <row r="5" spans="2:12" ht="15" customHeight="1" x14ac:dyDescent="0.2">
      <c r="B5" s="838" t="s">
        <v>380</v>
      </c>
      <c r="C5" s="906" t="s">
        <v>639</v>
      </c>
      <c r="D5" s="906"/>
      <c r="E5" s="906"/>
      <c r="F5" s="898"/>
      <c r="G5" s="25"/>
      <c r="H5" s="838" t="s">
        <v>380</v>
      </c>
      <c r="I5" s="787" t="s">
        <v>765</v>
      </c>
      <c r="J5" s="857"/>
      <c r="K5" s="857"/>
      <c r="L5" s="786"/>
    </row>
    <row r="6" spans="2:12" ht="60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45" customHeight="1" x14ac:dyDescent="0.2">
      <c r="B7" s="92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0"/>
      <c r="I7" s="347" t="s">
        <v>271</v>
      </c>
      <c r="J7" s="36" t="s">
        <v>271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67">
        <f>'Section 15 data'!$Q$8</f>
        <v>451.92399999999998</v>
      </c>
      <c r="D9" s="67">
        <f>'Section 15 data'!$R$8</f>
        <v>1498.3969999999999</v>
      </c>
      <c r="E9" s="767">
        <f>'Section 15 data'!$S$8</f>
        <v>17.77</v>
      </c>
      <c r="F9" s="77">
        <f>SUM(C9,D9)</f>
        <v>1950.3209999999999</v>
      </c>
      <c r="G9" s="638"/>
      <c r="H9" s="28" t="str">
        <f>Index!$B$4</f>
        <v>Wessex</v>
      </c>
      <c r="I9" s="68">
        <f>'Section 15 data'!$U$6</f>
        <v>15237.153999999999</v>
      </c>
      <c r="J9" s="43">
        <f>'Section 15 data'!$U$5</f>
        <v>105231.709</v>
      </c>
      <c r="K9" s="43">
        <f>IF(I9=0,0,100*F9/I9)</f>
        <v>12.799772188428364</v>
      </c>
      <c r="L9" s="61">
        <f>IF(J9=0,0,100*F9/J9)</f>
        <v>1.8533586677756984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702</v>
      </c>
      <c r="D3" t="s">
        <v>701</v>
      </c>
      <c r="E3" t="s">
        <v>700</v>
      </c>
      <c r="F3" t="s">
        <v>699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9" t="s">
        <v>641</v>
      </c>
      <c r="C3" s="800"/>
      <c r="D3" s="800"/>
      <c r="E3" s="800"/>
      <c r="F3" s="800"/>
      <c r="G3" s="800"/>
      <c r="I3" s="799" t="s">
        <v>643</v>
      </c>
      <c r="J3" s="800"/>
      <c r="K3" s="800"/>
      <c r="L3" s="800"/>
      <c r="M3" s="800"/>
      <c r="N3" s="800"/>
      <c r="P3" s="799" t="s">
        <v>642</v>
      </c>
      <c r="Q3" s="800"/>
      <c r="R3" s="800"/>
      <c r="S3" s="800"/>
      <c r="T3" s="800"/>
      <c r="U3" s="800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484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484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484</v>
      </c>
    </row>
    <row r="5" spans="2:21" x14ac:dyDescent="0.2">
      <c r="B5" s="340" t="s">
        <v>106</v>
      </c>
      <c r="C5" s="341">
        <v>10.756680000000001</v>
      </c>
      <c r="D5" s="23">
        <v>90.090509999999995</v>
      </c>
      <c r="E5" s="458">
        <v>1.65</v>
      </c>
      <c r="F5" s="461">
        <f>C5*E5/100</f>
        <v>0.17748522</v>
      </c>
      <c r="G5" s="462">
        <f>C5+D5</f>
        <v>100.84719</v>
      </c>
      <c r="I5" s="340" t="s">
        <v>106</v>
      </c>
      <c r="J5" s="341">
        <v>2199.4859999999999</v>
      </c>
      <c r="K5" s="341">
        <v>23342.064999999999</v>
      </c>
      <c r="L5" s="458">
        <v>4.28</v>
      </c>
      <c r="M5" s="461">
        <f>K5*L5/100</f>
        <v>999.04038199999991</v>
      </c>
      <c r="N5" s="462">
        <f>J5+K5</f>
        <v>25541.550999999999</v>
      </c>
      <c r="P5" s="340" t="s">
        <v>106</v>
      </c>
      <c r="Q5" s="341">
        <v>8917.5840000000007</v>
      </c>
      <c r="R5" s="341">
        <v>96314.125</v>
      </c>
      <c r="S5" s="458">
        <v>3.66</v>
      </c>
      <c r="T5" s="461">
        <f>R5*S5/100</f>
        <v>3525.0969749999999</v>
      </c>
      <c r="U5" s="462">
        <f>Q5+R5</f>
        <v>105231.709</v>
      </c>
    </row>
    <row r="6" spans="2:21" x14ac:dyDescent="0.2">
      <c r="B6" s="342" t="s">
        <v>92</v>
      </c>
      <c r="C6" s="339">
        <v>6.0478100000000001</v>
      </c>
      <c r="D6" s="23">
        <v>14.57615</v>
      </c>
      <c r="E6" s="459">
        <v>5.34</v>
      </c>
      <c r="F6" s="463">
        <f>C6*E6/100</f>
        <v>0.32295305399999996</v>
      </c>
      <c r="G6" s="464">
        <f t="shared" ref="G6:G8" si="0">C6+D6</f>
        <v>20.62396</v>
      </c>
      <c r="I6" s="342" t="s">
        <v>92</v>
      </c>
      <c r="J6" s="339">
        <v>1422.7909999999999</v>
      </c>
      <c r="K6" s="339">
        <v>6317.1670000000004</v>
      </c>
      <c r="L6" s="459">
        <v>8.24</v>
      </c>
      <c r="M6" s="463">
        <f>K6*L6/100</f>
        <v>520.53456080000001</v>
      </c>
      <c r="N6" s="464">
        <f>J6+K6</f>
        <v>7739.9580000000005</v>
      </c>
      <c r="P6" s="342" t="s">
        <v>92</v>
      </c>
      <c r="Q6" s="339">
        <v>4918.6819999999998</v>
      </c>
      <c r="R6" s="339">
        <v>10318.472</v>
      </c>
      <c r="S6" s="459">
        <v>8.02</v>
      </c>
      <c r="T6" s="463">
        <f>R6*S6/100</f>
        <v>827.54145439999991</v>
      </c>
      <c r="U6" s="464">
        <f>Q6+R6</f>
        <v>15237.153999999999</v>
      </c>
    </row>
    <row r="7" spans="2:21" x14ac:dyDescent="0.2">
      <c r="B7" s="343" t="s">
        <v>105</v>
      </c>
      <c r="C7" s="339">
        <v>4.7088700000000001</v>
      </c>
      <c r="D7" s="23">
        <v>75.695740000000001</v>
      </c>
      <c r="E7" s="459">
        <v>2.08</v>
      </c>
      <c r="F7" s="463">
        <f>C7*E7/100</f>
        <v>9.7944496000000006E-2</v>
      </c>
      <c r="G7" s="464">
        <f t="shared" si="0"/>
        <v>80.404610000000005</v>
      </c>
      <c r="I7" s="343" t="s">
        <v>105</v>
      </c>
      <c r="J7" s="339">
        <v>776.69600000000003</v>
      </c>
      <c r="K7" s="339">
        <v>17087.502</v>
      </c>
      <c r="L7" s="459">
        <v>5.19</v>
      </c>
      <c r="M7" s="463">
        <f>K7*L7/100</f>
        <v>886.84135380000009</v>
      </c>
      <c r="N7" s="464">
        <f>J7+K7</f>
        <v>17864.198</v>
      </c>
      <c r="P7" s="343" t="s">
        <v>105</v>
      </c>
      <c r="Q7" s="339">
        <v>3998.9029999999998</v>
      </c>
      <c r="R7" s="339">
        <v>86019.127999999997</v>
      </c>
      <c r="S7" s="459">
        <v>4.0599999999999996</v>
      </c>
      <c r="T7" s="463">
        <f>R7*S7/100</f>
        <v>3492.3765967999998</v>
      </c>
      <c r="U7" s="464">
        <f>Q7+R7</f>
        <v>90018.031000000003</v>
      </c>
    </row>
    <row r="8" spans="2:21" ht="13.5" thickBot="1" x14ac:dyDescent="0.25">
      <c r="B8" s="344" t="s">
        <v>99</v>
      </c>
      <c r="C8" s="345">
        <v>3.934E-2</v>
      </c>
      <c r="D8" s="23">
        <v>1.04111</v>
      </c>
      <c r="E8" s="460">
        <v>31.85</v>
      </c>
      <c r="F8" s="465">
        <f>C8*E8/100</f>
        <v>1.2529790000000001E-2</v>
      </c>
      <c r="G8" s="466">
        <f t="shared" si="0"/>
        <v>1.0804499999999999</v>
      </c>
      <c r="I8" s="344" t="s">
        <v>99</v>
      </c>
      <c r="J8" s="578">
        <v>8.593</v>
      </c>
      <c r="K8" s="345">
        <v>378.01900000000001</v>
      </c>
      <c r="L8" s="460">
        <v>33.700000000000003</v>
      </c>
      <c r="M8" s="465">
        <f>K8*L8/100</f>
        <v>127.39240300000002</v>
      </c>
      <c r="N8" s="466">
        <f>J8+K8</f>
        <v>386.61200000000002</v>
      </c>
      <c r="P8" s="344" t="s">
        <v>99</v>
      </c>
      <c r="Q8" s="345">
        <v>77.269000000000005</v>
      </c>
      <c r="R8" s="345">
        <v>730.38300000000004</v>
      </c>
      <c r="S8" s="460">
        <v>33.19</v>
      </c>
      <c r="T8" s="465">
        <f>R8*S8/100</f>
        <v>242.41411769999999</v>
      </c>
      <c r="U8" s="466">
        <f>Q8+R8</f>
        <v>807.65200000000004</v>
      </c>
    </row>
    <row r="9" spans="2:21" x14ac:dyDescent="0.2">
      <c r="D9" s="579"/>
      <c r="J9" s="579"/>
    </row>
    <row r="11" spans="2:21" ht="38.25" customHeight="1" x14ac:dyDescent="0.2">
      <c r="B11" s="799" t="s">
        <v>472</v>
      </c>
      <c r="C11" s="800"/>
      <c r="D11" s="800"/>
      <c r="E11" s="800"/>
      <c r="F11" s="800"/>
      <c r="G11" s="800"/>
      <c r="I11" s="799" t="s">
        <v>485</v>
      </c>
      <c r="J11" s="800"/>
      <c r="K11" s="800"/>
      <c r="L11" s="800"/>
      <c r="M11" s="800"/>
      <c r="N11" s="800"/>
      <c r="P11" s="799" t="s">
        <v>473</v>
      </c>
      <c r="Q11" s="800"/>
      <c r="R11" s="800"/>
      <c r="S11" s="800"/>
      <c r="T11" s="800"/>
      <c r="U11" s="800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484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484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484</v>
      </c>
    </row>
    <row r="13" spans="2:21" x14ac:dyDescent="0.2">
      <c r="B13" s="340" t="s">
        <v>119</v>
      </c>
      <c r="C13" s="546">
        <v>2.3500000000000001E-3</v>
      </c>
      <c r="D13" s="341">
        <v>1.1169999999999999E-2</v>
      </c>
      <c r="E13" s="458">
        <v>76.59</v>
      </c>
      <c r="F13" s="461">
        <f t="shared" ref="F13:F19" si="1">D13*E13/100</f>
        <v>8.5551029999999997E-3</v>
      </c>
      <c r="G13" s="462">
        <f t="shared" ref="G13:G19" si="2">C13+D13</f>
        <v>1.3519999999999999E-2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3">K13*L13/100</f>
        <v>0</v>
      </c>
      <c r="N13" s="462">
        <f t="shared" ref="N13:N19" si="4">J13+K13</f>
        <v>0</v>
      </c>
      <c r="P13" s="340" t="s">
        <v>119</v>
      </c>
      <c r="Q13" s="341">
        <v>0</v>
      </c>
      <c r="R13" s="341">
        <v>0</v>
      </c>
      <c r="S13" s="458">
        <v>0</v>
      </c>
      <c r="T13" s="461">
        <f t="shared" ref="T13:T19" si="5">R13*S13/100</f>
        <v>0</v>
      </c>
      <c r="U13" s="462">
        <f t="shared" ref="U13:U19" si="6">Q13+R13</f>
        <v>0</v>
      </c>
    </row>
    <row r="14" spans="2:21" x14ac:dyDescent="0.2">
      <c r="B14" s="342" t="s">
        <v>120</v>
      </c>
      <c r="C14" s="546">
        <v>1.31E-3</v>
      </c>
      <c r="D14" s="339">
        <v>0.12414</v>
      </c>
      <c r="E14" s="459">
        <v>49.1</v>
      </c>
      <c r="F14" s="463">
        <f t="shared" si="1"/>
        <v>6.0952739999999998E-2</v>
      </c>
      <c r="G14" s="464">
        <f t="shared" si="2"/>
        <v>0.12545000000000001</v>
      </c>
      <c r="I14" s="342" t="s">
        <v>120</v>
      </c>
      <c r="J14" s="339">
        <v>1.4E-2</v>
      </c>
      <c r="K14" s="339">
        <v>13.773</v>
      </c>
      <c r="L14" s="459">
        <v>59.65</v>
      </c>
      <c r="M14" s="463">
        <f t="shared" si="3"/>
        <v>8.2155944999999999</v>
      </c>
      <c r="N14" s="464">
        <f t="shared" si="4"/>
        <v>13.786999999999999</v>
      </c>
      <c r="P14" s="342" t="s">
        <v>120</v>
      </c>
      <c r="Q14" s="339">
        <v>3.0760000000000001</v>
      </c>
      <c r="R14" s="339">
        <v>360.04700000000003</v>
      </c>
      <c r="S14" s="459">
        <v>58.15</v>
      </c>
      <c r="T14" s="463">
        <f t="shared" si="5"/>
        <v>209.36733050000004</v>
      </c>
      <c r="U14" s="464">
        <f t="shared" si="6"/>
        <v>363.12300000000005</v>
      </c>
    </row>
    <row r="15" spans="2:21" x14ac:dyDescent="0.2">
      <c r="B15" s="343" t="s">
        <v>121</v>
      </c>
      <c r="C15" s="546">
        <v>1.54E-2</v>
      </c>
      <c r="D15" s="339">
        <v>0.22862000000000002</v>
      </c>
      <c r="E15" s="459">
        <v>50.041239637052456</v>
      </c>
      <c r="F15" s="463">
        <f t="shared" si="1"/>
        <v>0.11440428205822933</v>
      </c>
      <c r="G15" s="464">
        <f t="shared" si="2"/>
        <v>0.24402000000000001</v>
      </c>
      <c r="I15" s="343" t="s">
        <v>121</v>
      </c>
      <c r="J15" s="339">
        <v>1.508</v>
      </c>
      <c r="K15" s="339">
        <v>30.088000000000001</v>
      </c>
      <c r="L15" s="459">
        <v>63.505112508285208</v>
      </c>
      <c r="M15" s="463">
        <f t="shared" si="3"/>
        <v>19.107418251492856</v>
      </c>
      <c r="N15" s="464">
        <f t="shared" si="4"/>
        <v>31.596</v>
      </c>
      <c r="P15" s="343" t="s">
        <v>121</v>
      </c>
      <c r="Q15" s="339">
        <v>57.158999999999999</v>
      </c>
      <c r="R15" s="339">
        <v>165.79599999999999</v>
      </c>
      <c r="S15" s="459">
        <v>56.794950429984361</v>
      </c>
      <c r="T15" s="463">
        <f t="shared" si="5"/>
        <v>94.163756014896862</v>
      </c>
      <c r="U15" s="464">
        <f t="shared" si="6"/>
        <v>222.95499999999998</v>
      </c>
    </row>
    <row r="16" spans="2:21" x14ac:dyDescent="0.2">
      <c r="B16" s="343" t="s">
        <v>122</v>
      </c>
      <c r="C16" s="546">
        <v>1.16E-3</v>
      </c>
      <c r="D16" s="339">
        <v>5.5640000000000002E-2</v>
      </c>
      <c r="E16" s="459">
        <v>42.891499400780766</v>
      </c>
      <c r="F16" s="463">
        <f t="shared" si="1"/>
        <v>2.386483026659442E-2</v>
      </c>
      <c r="G16" s="464">
        <f t="shared" si="2"/>
        <v>5.6800000000000003E-2</v>
      </c>
      <c r="I16" s="343" t="s">
        <v>122</v>
      </c>
      <c r="J16" s="339">
        <v>0.158</v>
      </c>
      <c r="K16" s="339">
        <v>15.675000000000001</v>
      </c>
      <c r="L16" s="459">
        <v>35.792244328896153</v>
      </c>
      <c r="M16" s="463">
        <f t="shared" si="3"/>
        <v>5.6104342985544724</v>
      </c>
      <c r="N16" s="464">
        <f t="shared" si="4"/>
        <v>15.833</v>
      </c>
      <c r="P16" s="343" t="s">
        <v>122</v>
      </c>
      <c r="Q16" s="339">
        <v>1.2609999999999999</v>
      </c>
      <c r="R16" s="339">
        <v>24.106999999999999</v>
      </c>
      <c r="S16" s="459">
        <v>38.395949236241307</v>
      </c>
      <c r="T16" s="463">
        <f t="shared" si="5"/>
        <v>9.2561114823806925</v>
      </c>
      <c r="U16" s="464">
        <f t="shared" si="6"/>
        <v>25.367999999999999</v>
      </c>
    </row>
    <row r="17" spans="2:21" x14ac:dyDescent="0.2">
      <c r="B17" s="343" t="s">
        <v>123</v>
      </c>
      <c r="C17" s="546">
        <v>1.349E-2</v>
      </c>
      <c r="D17" s="339">
        <v>0.19384999999999999</v>
      </c>
      <c r="E17" s="459">
        <v>47.27</v>
      </c>
      <c r="F17" s="463">
        <f t="shared" si="1"/>
        <v>9.1632895000000006E-2</v>
      </c>
      <c r="G17" s="464">
        <f t="shared" si="2"/>
        <v>0.20734</v>
      </c>
      <c r="I17" s="343" t="s">
        <v>123</v>
      </c>
      <c r="J17" s="339">
        <v>5.6180000000000003</v>
      </c>
      <c r="K17" s="339">
        <v>169.512</v>
      </c>
      <c r="L17" s="459">
        <v>48.01</v>
      </c>
      <c r="M17" s="463">
        <f t="shared" si="3"/>
        <v>81.382711199999989</v>
      </c>
      <c r="N17" s="464">
        <f t="shared" si="4"/>
        <v>175.13</v>
      </c>
      <c r="P17" s="343" t="s">
        <v>123</v>
      </c>
      <c r="Q17" s="339">
        <v>14.759</v>
      </c>
      <c r="R17" s="339">
        <v>78.010999999999996</v>
      </c>
      <c r="S17" s="459">
        <v>40.46</v>
      </c>
      <c r="T17" s="463">
        <f t="shared" si="5"/>
        <v>31.563250599999996</v>
      </c>
      <c r="U17" s="464">
        <f t="shared" si="6"/>
        <v>92.77</v>
      </c>
    </row>
    <row r="18" spans="2:21" x14ac:dyDescent="0.2">
      <c r="B18" s="343" t="s">
        <v>124</v>
      </c>
      <c r="C18" s="546">
        <v>1.56E-3</v>
      </c>
      <c r="D18" s="339">
        <v>0.42769000000000001</v>
      </c>
      <c r="E18" s="459">
        <v>55.75</v>
      </c>
      <c r="F18" s="463">
        <f t="shared" si="1"/>
        <v>0.238437175</v>
      </c>
      <c r="G18" s="464">
        <f t="shared" si="2"/>
        <v>0.42925000000000002</v>
      </c>
      <c r="I18" s="343" t="s">
        <v>124</v>
      </c>
      <c r="J18" s="339">
        <v>0.373</v>
      </c>
      <c r="K18" s="339">
        <v>148.97200000000001</v>
      </c>
      <c r="L18" s="459">
        <v>63.27</v>
      </c>
      <c r="M18" s="463">
        <f t="shared" si="3"/>
        <v>94.254584399999999</v>
      </c>
      <c r="N18" s="464">
        <f t="shared" si="4"/>
        <v>149.345</v>
      </c>
      <c r="P18" s="343" t="s">
        <v>124</v>
      </c>
      <c r="Q18" s="339">
        <v>0.20200000000000001</v>
      </c>
      <c r="R18" s="339">
        <v>102.422</v>
      </c>
      <c r="S18" s="459">
        <v>49.18</v>
      </c>
      <c r="T18" s="463">
        <f t="shared" si="5"/>
        <v>50.371139599999999</v>
      </c>
      <c r="U18" s="464">
        <f t="shared" si="6"/>
        <v>102.624</v>
      </c>
    </row>
    <row r="19" spans="2:21" ht="13.5" thickBot="1" x14ac:dyDescent="0.25">
      <c r="B19" s="344" t="s">
        <v>125</v>
      </c>
      <c r="C19" s="546">
        <v>4.0499999999999998E-3</v>
      </c>
      <c r="D19" s="345">
        <v>0</v>
      </c>
      <c r="E19" s="460">
        <v>0</v>
      </c>
      <c r="F19" s="465">
        <f t="shared" si="1"/>
        <v>0</v>
      </c>
      <c r="G19" s="466">
        <f t="shared" si="2"/>
        <v>4.0499999999999998E-3</v>
      </c>
      <c r="I19" s="344" t="s">
        <v>125</v>
      </c>
      <c r="J19" s="345">
        <v>0.92200000000000004</v>
      </c>
      <c r="K19" s="345">
        <v>0</v>
      </c>
      <c r="L19" s="460">
        <v>0</v>
      </c>
      <c r="M19" s="465">
        <f t="shared" si="3"/>
        <v>0</v>
      </c>
      <c r="N19" s="466">
        <f t="shared" si="4"/>
        <v>0.92200000000000004</v>
      </c>
      <c r="P19" s="344" t="s">
        <v>125</v>
      </c>
      <c r="Q19" s="345">
        <v>0.81100000000000005</v>
      </c>
      <c r="R19" s="345">
        <v>0</v>
      </c>
      <c r="S19" s="460">
        <v>0</v>
      </c>
      <c r="T19" s="465">
        <f t="shared" si="5"/>
        <v>0</v>
      </c>
      <c r="U19" s="466">
        <f t="shared" si="6"/>
        <v>0.81100000000000005</v>
      </c>
    </row>
    <row r="20" spans="2:21" x14ac:dyDescent="0.2">
      <c r="C20" s="579"/>
    </row>
    <row r="22" spans="2:21" ht="38.25" customHeight="1" x14ac:dyDescent="0.2">
      <c r="B22" s="799" t="s">
        <v>471</v>
      </c>
      <c r="C22" s="800"/>
      <c r="D22" s="800"/>
      <c r="E22" s="800"/>
      <c r="F22" s="800"/>
      <c r="G22" s="800"/>
      <c r="I22" s="799" t="s">
        <v>657</v>
      </c>
      <c r="J22" s="800"/>
      <c r="K22" s="800"/>
      <c r="L22" s="800"/>
      <c r="M22" s="800"/>
      <c r="N22" s="800"/>
      <c r="P22" s="799" t="s">
        <v>474</v>
      </c>
      <c r="Q22" s="800"/>
      <c r="R22" s="800"/>
      <c r="S22" s="800"/>
      <c r="T22" s="800"/>
      <c r="U22" s="800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484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484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484</v>
      </c>
    </row>
    <row r="24" spans="2:21" x14ac:dyDescent="0.2">
      <c r="B24" s="340" t="s">
        <v>127</v>
      </c>
      <c r="C24" s="341">
        <v>6.7000000000000002E-3</v>
      </c>
      <c r="D24" s="341">
        <v>3.1399999999999997E-2</v>
      </c>
      <c r="E24" s="458">
        <v>44.02</v>
      </c>
      <c r="F24" s="461">
        <f t="shared" ref="F24:F32" si="7">D24*E24/100</f>
        <v>1.3822279999999999E-2</v>
      </c>
      <c r="G24" s="462">
        <f t="shared" ref="G24:G32" si="8">C24+D24</f>
        <v>3.8099999999999995E-2</v>
      </c>
      <c r="I24" s="340" t="s">
        <v>127</v>
      </c>
      <c r="J24" s="341">
        <v>0.11799999999999999</v>
      </c>
      <c r="K24" s="341">
        <v>0.26100000000000001</v>
      </c>
      <c r="L24" s="458">
        <v>55.58</v>
      </c>
      <c r="M24" s="461">
        <f t="shared" ref="M24:M32" si="9">K24*L24/100</f>
        <v>0.14506379999999999</v>
      </c>
      <c r="N24" s="462">
        <f t="shared" ref="N24:N32" si="10">J24+K24</f>
        <v>0.379</v>
      </c>
      <c r="P24" s="340" t="s">
        <v>127</v>
      </c>
      <c r="Q24" s="341">
        <v>18.853999999999999</v>
      </c>
      <c r="R24" s="341">
        <v>52.466999999999999</v>
      </c>
      <c r="S24" s="458">
        <v>54.32</v>
      </c>
      <c r="T24" s="461">
        <f t="shared" ref="T24:T32" si="11">R24*S24/100</f>
        <v>28.500074399999999</v>
      </c>
      <c r="U24" s="462">
        <f t="shared" ref="U24:U32" si="12">Q24+R24</f>
        <v>71.320999999999998</v>
      </c>
    </row>
    <row r="25" spans="2:21" x14ac:dyDescent="0.2">
      <c r="B25" s="342" t="s">
        <v>128</v>
      </c>
      <c r="C25" s="339">
        <v>9.0299999999999998E-3</v>
      </c>
      <c r="D25" s="339">
        <v>3.4299999999999997E-2</v>
      </c>
      <c r="E25" s="459">
        <v>88.43</v>
      </c>
      <c r="F25" s="463">
        <f t="shared" si="7"/>
        <v>3.0331489999999999E-2</v>
      </c>
      <c r="G25" s="464">
        <f t="shared" si="8"/>
        <v>4.3329999999999994E-2</v>
      </c>
      <c r="I25" s="342" t="s">
        <v>128</v>
      </c>
      <c r="J25" s="339">
        <v>0.89600000000000002</v>
      </c>
      <c r="K25" s="339">
        <v>4.16</v>
      </c>
      <c r="L25" s="459">
        <v>90.71</v>
      </c>
      <c r="M25" s="463">
        <f t="shared" si="9"/>
        <v>3.7735359999999996</v>
      </c>
      <c r="N25" s="464">
        <f t="shared" si="10"/>
        <v>5.056</v>
      </c>
      <c r="P25" s="342" t="s">
        <v>128</v>
      </c>
      <c r="Q25" s="339">
        <v>38.938000000000002</v>
      </c>
      <c r="R25" s="339">
        <v>109.503</v>
      </c>
      <c r="S25" s="459">
        <v>85.3</v>
      </c>
      <c r="T25" s="463">
        <f t="shared" si="11"/>
        <v>93.406058999999999</v>
      </c>
      <c r="U25" s="464">
        <f t="shared" si="12"/>
        <v>148.441</v>
      </c>
    </row>
    <row r="26" spans="2:21" x14ac:dyDescent="0.2">
      <c r="B26" s="342" t="s">
        <v>129</v>
      </c>
      <c r="C26" s="339">
        <v>2.0000000000000001E-4</v>
      </c>
      <c r="D26" s="339">
        <v>0.12861</v>
      </c>
      <c r="E26" s="459">
        <v>72.39</v>
      </c>
      <c r="F26" s="463">
        <f t="shared" si="7"/>
        <v>9.3100778999999995E-2</v>
      </c>
      <c r="G26" s="464">
        <f t="shared" si="8"/>
        <v>0.12881000000000001</v>
      </c>
      <c r="I26" s="342" t="s">
        <v>129</v>
      </c>
      <c r="J26" s="339">
        <v>3.6999999999999998E-2</v>
      </c>
      <c r="K26" s="339">
        <v>9.5299999999999994</v>
      </c>
      <c r="L26" s="459">
        <v>76.739999999999995</v>
      </c>
      <c r="M26" s="463">
        <f t="shared" si="9"/>
        <v>7.3133219999999994</v>
      </c>
      <c r="N26" s="464">
        <f t="shared" si="10"/>
        <v>9.5670000000000002</v>
      </c>
      <c r="P26" s="342" t="s">
        <v>129</v>
      </c>
      <c r="Q26" s="339">
        <v>0.52900000000000003</v>
      </c>
      <c r="R26" s="339">
        <v>218.04</v>
      </c>
      <c r="S26" s="459">
        <v>82.46</v>
      </c>
      <c r="T26" s="463">
        <f t="shared" si="11"/>
        <v>179.795784</v>
      </c>
      <c r="U26" s="464">
        <f t="shared" si="12"/>
        <v>218.56899999999999</v>
      </c>
    </row>
    <row r="27" spans="2:21" x14ac:dyDescent="0.2">
      <c r="B27" s="342" t="s">
        <v>130</v>
      </c>
      <c r="C27" s="339">
        <v>4.2599999999999999E-3</v>
      </c>
      <c r="D27" s="339">
        <v>9.1939999999999994E-2</v>
      </c>
      <c r="E27" s="459">
        <v>51.18</v>
      </c>
      <c r="F27" s="463">
        <f t="shared" si="7"/>
        <v>4.7054891999999994E-2</v>
      </c>
      <c r="G27" s="464">
        <f t="shared" si="8"/>
        <v>9.6199999999999994E-2</v>
      </c>
      <c r="I27" s="342" t="s">
        <v>130</v>
      </c>
      <c r="J27" s="339">
        <v>0.629</v>
      </c>
      <c r="K27" s="339">
        <v>10.557</v>
      </c>
      <c r="L27" s="459">
        <v>60.66</v>
      </c>
      <c r="M27" s="463">
        <f t="shared" si="9"/>
        <v>6.4038762</v>
      </c>
      <c r="N27" s="464">
        <f t="shared" si="10"/>
        <v>11.186</v>
      </c>
      <c r="P27" s="342" t="s">
        <v>130</v>
      </c>
      <c r="Q27" s="339">
        <v>3.1760000000000002</v>
      </c>
      <c r="R27" s="339">
        <v>75.004000000000005</v>
      </c>
      <c r="S27" s="459">
        <v>57.38</v>
      </c>
      <c r="T27" s="463">
        <f t="shared" si="11"/>
        <v>43.03729520000001</v>
      </c>
      <c r="U27" s="464">
        <f t="shared" si="12"/>
        <v>78.180000000000007</v>
      </c>
    </row>
    <row r="28" spans="2:21" x14ac:dyDescent="0.2">
      <c r="B28" s="342" t="s">
        <v>131</v>
      </c>
      <c r="C28" s="339">
        <v>1.3359999999999999E-2</v>
      </c>
      <c r="D28" s="339">
        <v>0.15224000000000001</v>
      </c>
      <c r="E28" s="459">
        <v>50.63</v>
      </c>
      <c r="F28" s="463">
        <f t="shared" si="7"/>
        <v>7.7079112000000005E-2</v>
      </c>
      <c r="G28" s="464">
        <f t="shared" si="8"/>
        <v>0.16560000000000002</v>
      </c>
      <c r="I28" s="342" t="s">
        <v>131</v>
      </c>
      <c r="J28" s="339">
        <v>5.7809999999999997</v>
      </c>
      <c r="K28" s="339">
        <v>43.774999999999999</v>
      </c>
      <c r="L28" s="459">
        <v>48.88</v>
      </c>
      <c r="M28" s="463">
        <f t="shared" si="9"/>
        <v>21.397220000000001</v>
      </c>
      <c r="N28" s="464">
        <f t="shared" si="10"/>
        <v>49.555999999999997</v>
      </c>
      <c r="P28" s="342" t="s">
        <v>131</v>
      </c>
      <c r="Q28" s="339">
        <v>15.163</v>
      </c>
      <c r="R28" s="339">
        <v>159.21600000000001</v>
      </c>
      <c r="S28" s="459">
        <v>56.12</v>
      </c>
      <c r="T28" s="463">
        <f t="shared" si="11"/>
        <v>89.352019200000001</v>
      </c>
      <c r="U28" s="464">
        <f t="shared" si="12"/>
        <v>174.37900000000002</v>
      </c>
    </row>
    <row r="29" spans="2:21" x14ac:dyDescent="0.2">
      <c r="B29" s="342" t="s">
        <v>132</v>
      </c>
      <c r="C29" s="339">
        <v>1.0500000000000002E-3</v>
      </c>
      <c r="D29" s="339">
        <v>5.4920000000000004E-2</v>
      </c>
      <c r="E29" s="459">
        <v>46.89</v>
      </c>
      <c r="F29" s="463">
        <f t="shared" si="7"/>
        <v>2.5751988000000003E-2</v>
      </c>
      <c r="G29" s="464">
        <f t="shared" si="8"/>
        <v>5.5970000000000006E-2</v>
      </c>
      <c r="I29" s="342" t="s">
        <v>132</v>
      </c>
      <c r="J29" s="339">
        <v>0.24</v>
      </c>
      <c r="K29" s="339">
        <v>20.279</v>
      </c>
      <c r="L29" s="459">
        <v>44.29</v>
      </c>
      <c r="M29" s="463">
        <f t="shared" si="9"/>
        <v>8.9815690999999998</v>
      </c>
      <c r="N29" s="464">
        <f t="shared" si="10"/>
        <v>20.518999999999998</v>
      </c>
      <c r="P29" s="342" t="s">
        <v>132</v>
      </c>
      <c r="Q29" s="339">
        <v>0.29599999999999999</v>
      </c>
      <c r="R29" s="339">
        <v>21.152000000000001</v>
      </c>
      <c r="S29" s="459">
        <v>44.01</v>
      </c>
      <c r="T29" s="463">
        <f t="shared" si="11"/>
        <v>9.3089952</v>
      </c>
      <c r="U29" s="464">
        <f t="shared" si="12"/>
        <v>21.448</v>
      </c>
    </row>
    <row r="30" spans="2:21" x14ac:dyDescent="0.2">
      <c r="B30" s="342" t="s">
        <v>133</v>
      </c>
      <c r="C30" s="339">
        <v>9.8999999999999999E-4</v>
      </c>
      <c r="D30" s="339">
        <v>0.44268999999999997</v>
      </c>
      <c r="E30" s="459">
        <v>54.16</v>
      </c>
      <c r="F30" s="463">
        <f t="shared" si="7"/>
        <v>0.23976090399999997</v>
      </c>
      <c r="G30" s="464">
        <f t="shared" si="8"/>
        <v>0.44367999999999996</v>
      </c>
      <c r="I30" s="342" t="s">
        <v>133</v>
      </c>
      <c r="J30" s="339">
        <v>0.254</v>
      </c>
      <c r="K30" s="339">
        <v>211.5</v>
      </c>
      <c r="L30" s="459">
        <v>49.54</v>
      </c>
      <c r="M30" s="463">
        <f t="shared" si="9"/>
        <v>104.77709999999999</v>
      </c>
      <c r="N30" s="464">
        <f t="shared" si="10"/>
        <v>211.75399999999999</v>
      </c>
      <c r="P30" s="342" t="s">
        <v>133</v>
      </c>
      <c r="Q30" s="339">
        <v>0.114</v>
      </c>
      <c r="R30" s="339">
        <v>82.039000000000001</v>
      </c>
      <c r="S30" s="459">
        <v>45.9</v>
      </c>
      <c r="T30" s="463">
        <f t="shared" si="11"/>
        <v>37.655901</v>
      </c>
      <c r="U30" s="464">
        <f t="shared" si="12"/>
        <v>82.153000000000006</v>
      </c>
    </row>
    <row r="31" spans="2:21" x14ac:dyDescent="0.2">
      <c r="B31" s="342" t="s">
        <v>134</v>
      </c>
      <c r="C31" s="339">
        <v>3.7299999999999998E-3</v>
      </c>
      <c r="D31" s="339">
        <v>1.7520000000000001E-2</v>
      </c>
      <c r="E31" s="459">
        <v>97.79</v>
      </c>
      <c r="F31" s="463">
        <f t="shared" si="7"/>
        <v>1.7132808000000003E-2</v>
      </c>
      <c r="G31" s="464">
        <f t="shared" si="8"/>
        <v>2.1250000000000002E-2</v>
      </c>
      <c r="I31" s="342" t="s">
        <v>134</v>
      </c>
      <c r="J31" s="339">
        <v>0.63800000000000001</v>
      </c>
      <c r="K31" s="339">
        <v>3.6059999999999999</v>
      </c>
      <c r="L31" s="459">
        <v>97.79</v>
      </c>
      <c r="M31" s="463">
        <f t="shared" si="9"/>
        <v>3.5263073999999999</v>
      </c>
      <c r="N31" s="464">
        <f t="shared" si="10"/>
        <v>4.2439999999999998</v>
      </c>
      <c r="P31" s="342" t="s">
        <v>134</v>
      </c>
      <c r="Q31" s="339">
        <v>0.19900000000000001</v>
      </c>
      <c r="R31" s="339">
        <v>1.113</v>
      </c>
      <c r="S31" s="459">
        <v>97.79</v>
      </c>
      <c r="T31" s="463">
        <f t="shared" si="11"/>
        <v>1.0884027000000001</v>
      </c>
      <c r="U31" s="464">
        <f t="shared" si="12"/>
        <v>1.3120000000000001</v>
      </c>
    </row>
    <row r="32" spans="2:21" ht="13.5" thickBot="1" x14ac:dyDescent="0.25">
      <c r="B32" s="344" t="s">
        <v>135</v>
      </c>
      <c r="C32" s="345">
        <v>0</v>
      </c>
      <c r="D32" s="345">
        <v>8.7489999999999998E-2</v>
      </c>
      <c r="E32" s="460">
        <v>88.67</v>
      </c>
      <c r="F32" s="465">
        <f t="shared" si="7"/>
        <v>7.7577383E-2</v>
      </c>
      <c r="G32" s="466">
        <f t="shared" si="8"/>
        <v>8.7489999999999998E-2</v>
      </c>
      <c r="I32" s="344" t="s">
        <v>135</v>
      </c>
      <c r="J32" s="345">
        <v>0</v>
      </c>
      <c r="K32" s="345">
        <v>74.350999999999999</v>
      </c>
      <c r="L32" s="460">
        <v>88.67</v>
      </c>
      <c r="M32" s="465">
        <f t="shared" si="9"/>
        <v>65.927031700000001</v>
      </c>
      <c r="N32" s="466">
        <f t="shared" si="10"/>
        <v>74.350999999999999</v>
      </c>
      <c r="P32" s="344" t="s">
        <v>135</v>
      </c>
      <c r="Q32" s="345">
        <v>0</v>
      </c>
      <c r="R32" s="345">
        <v>11.847</v>
      </c>
      <c r="S32" s="460">
        <v>88.67</v>
      </c>
      <c r="T32" s="465">
        <f t="shared" si="11"/>
        <v>10.504734900000001</v>
      </c>
      <c r="U32" s="466">
        <f t="shared" si="12"/>
        <v>11.847</v>
      </c>
    </row>
    <row r="35" spans="2:21" ht="29.25" customHeight="1" x14ac:dyDescent="0.2">
      <c r="B35" s="799" t="s">
        <v>382</v>
      </c>
      <c r="C35" s="800"/>
      <c r="D35" s="800"/>
      <c r="E35" s="800"/>
      <c r="F35" s="800"/>
      <c r="G35" s="800"/>
      <c r="I35" s="799" t="s">
        <v>383</v>
      </c>
      <c r="J35" s="800"/>
      <c r="K35" s="800"/>
      <c r="L35" s="800"/>
      <c r="M35" s="800"/>
      <c r="N35" s="800"/>
      <c r="P35" s="799" t="s">
        <v>384</v>
      </c>
      <c r="Q35" s="800"/>
      <c r="R35" s="800"/>
      <c r="S35" s="800"/>
      <c r="T35" s="800"/>
      <c r="U35" s="800"/>
    </row>
    <row r="36" spans="2:21" ht="39" thickBot="1" x14ac:dyDescent="0.25">
      <c r="B36" s="437"/>
      <c r="C36" s="437"/>
      <c r="D36" s="437"/>
      <c r="E36" s="437"/>
      <c r="F36" s="437"/>
      <c r="G36" s="338" t="s">
        <v>475</v>
      </c>
      <c r="I36" s="437"/>
      <c r="J36" s="437"/>
      <c r="K36" s="437"/>
      <c r="L36" s="437"/>
      <c r="M36" s="437"/>
      <c r="N36" s="338" t="s">
        <v>486</v>
      </c>
      <c r="P36" s="437"/>
      <c r="Q36" s="437"/>
      <c r="R36" s="437"/>
      <c r="S36" s="437"/>
      <c r="T36" s="437"/>
      <c r="U36" s="338" t="s">
        <v>476</v>
      </c>
    </row>
    <row r="37" spans="2:21" x14ac:dyDescent="0.2">
      <c r="B37" s="340" t="s">
        <v>99</v>
      </c>
      <c r="C37" s="341"/>
      <c r="D37" s="341"/>
      <c r="E37" s="341"/>
      <c r="F37" s="341"/>
      <c r="G37" s="462">
        <f>G8</f>
        <v>1.0804499999999999</v>
      </c>
      <c r="I37" s="340" t="s">
        <v>99</v>
      </c>
      <c r="J37" s="341"/>
      <c r="K37" s="341"/>
      <c r="L37" s="341"/>
      <c r="M37" s="341"/>
      <c r="N37" s="462">
        <f>N8</f>
        <v>386.61200000000002</v>
      </c>
      <c r="P37" s="340" t="s">
        <v>99</v>
      </c>
      <c r="Q37" s="341"/>
      <c r="R37" s="341"/>
      <c r="S37" s="341"/>
      <c r="T37" s="341"/>
      <c r="U37" s="462">
        <f>U8</f>
        <v>807.65200000000004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79.324160000000006</v>
      </c>
      <c r="I38" s="346" t="s">
        <v>381</v>
      </c>
      <c r="J38" s="339"/>
      <c r="K38" s="339"/>
      <c r="L38" s="339"/>
      <c r="M38" s="339"/>
      <c r="N38" s="464">
        <f>N7-N8</f>
        <v>17477.585999999999</v>
      </c>
      <c r="P38" s="346" t="s">
        <v>381</v>
      </c>
      <c r="Q38" s="339"/>
      <c r="R38" s="339"/>
      <c r="S38" s="339"/>
      <c r="T38" s="339"/>
      <c r="U38" s="464">
        <f>U7-U8</f>
        <v>89210.379000000001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20.62396</v>
      </c>
      <c r="I39" s="344" t="s">
        <v>83</v>
      </c>
      <c r="J39" s="345"/>
      <c r="K39" s="345"/>
      <c r="L39" s="345"/>
      <c r="M39" s="345"/>
      <c r="N39" s="466">
        <f>N6</f>
        <v>7739.9580000000005</v>
      </c>
      <c r="P39" s="344" t="s">
        <v>83</v>
      </c>
      <c r="Q39" s="345"/>
      <c r="R39" s="345"/>
      <c r="S39" s="345"/>
      <c r="T39" s="345"/>
      <c r="U39" s="466">
        <f>U6</f>
        <v>15237.153999999999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9" t="s">
        <v>641</v>
      </c>
      <c r="C3" s="800"/>
      <c r="D3" s="800"/>
      <c r="E3" s="800"/>
      <c r="F3" s="800"/>
      <c r="G3" s="800"/>
      <c r="I3" s="799" t="s">
        <v>643</v>
      </c>
      <c r="J3" s="800"/>
      <c r="K3" s="800"/>
      <c r="L3" s="800"/>
      <c r="M3" s="800"/>
      <c r="N3" s="800"/>
      <c r="P3" s="799" t="s">
        <v>642</v>
      </c>
      <c r="Q3" s="800"/>
      <c r="R3" s="800"/>
      <c r="S3" s="800"/>
      <c r="T3" s="800"/>
      <c r="U3" s="800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484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484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484</v>
      </c>
    </row>
    <row r="5" spans="2:21" x14ac:dyDescent="0.2">
      <c r="B5" s="340" t="s">
        <v>106</v>
      </c>
      <c r="C5" s="341">
        <v>10.756680000000001</v>
      </c>
      <c r="D5" s="341">
        <v>90.090509999999995</v>
      </c>
      <c r="E5" s="458">
        <v>1.65</v>
      </c>
      <c r="F5" s="461">
        <f>D5*E5/100</f>
        <v>1.486493415</v>
      </c>
      <c r="G5" s="462">
        <f>C5+D5</f>
        <v>100.84719</v>
      </c>
      <c r="I5" s="340" t="s">
        <v>106</v>
      </c>
      <c r="J5" s="341">
        <v>2199.4859999999999</v>
      </c>
      <c r="K5" s="341">
        <v>23342.064999999999</v>
      </c>
      <c r="L5" s="458">
        <v>4.28</v>
      </c>
      <c r="M5" s="461">
        <f>K5*L5/100</f>
        <v>999.04038199999991</v>
      </c>
      <c r="N5" s="462">
        <f>J5+K5</f>
        <v>25541.550999999999</v>
      </c>
      <c r="P5" s="340" t="s">
        <v>106</v>
      </c>
      <c r="Q5" s="341">
        <v>8917.5840000000007</v>
      </c>
      <c r="R5" s="341">
        <v>96314.125</v>
      </c>
      <c r="S5" s="458">
        <v>3.66</v>
      </c>
      <c r="T5" s="461">
        <f>R5*S5/100</f>
        <v>3525.0969749999999</v>
      </c>
      <c r="U5" s="462">
        <f>Q5+R5</f>
        <v>105231.709</v>
      </c>
    </row>
    <row r="6" spans="2:21" x14ac:dyDescent="0.2">
      <c r="B6" s="342" t="s">
        <v>92</v>
      </c>
      <c r="C6" s="339">
        <v>6.0478100000000001</v>
      </c>
      <c r="D6" s="339">
        <v>14.57615</v>
      </c>
      <c r="E6" s="459">
        <v>5.34</v>
      </c>
      <c r="F6" s="463">
        <f>D6*E6/100</f>
        <v>0.77836640999999995</v>
      </c>
      <c r="G6" s="464">
        <f>C6+D6</f>
        <v>20.62396</v>
      </c>
      <c r="I6" s="342" t="s">
        <v>92</v>
      </c>
      <c r="J6" s="339">
        <v>1422.7909999999999</v>
      </c>
      <c r="K6" s="339">
        <v>6317.1670000000004</v>
      </c>
      <c r="L6" s="459">
        <v>8.24</v>
      </c>
      <c r="M6" s="463">
        <f>K6*L6/100</f>
        <v>520.53456080000001</v>
      </c>
      <c r="N6" s="464">
        <f>J6+K6</f>
        <v>7739.9580000000005</v>
      </c>
      <c r="P6" s="342" t="s">
        <v>92</v>
      </c>
      <c r="Q6" s="339">
        <v>4918.6819999999998</v>
      </c>
      <c r="R6" s="339">
        <v>10318.472</v>
      </c>
      <c r="S6" s="459">
        <v>8.02</v>
      </c>
      <c r="T6" s="463">
        <f>R6*S6/100</f>
        <v>827.54145439999991</v>
      </c>
      <c r="U6" s="464">
        <f>Q6+R6</f>
        <v>15237.153999999999</v>
      </c>
    </row>
    <row r="7" spans="2:21" x14ac:dyDescent="0.2">
      <c r="B7" s="343" t="s">
        <v>105</v>
      </c>
      <c r="C7" s="339">
        <v>4.7088700000000001</v>
      </c>
      <c r="D7" s="339">
        <v>75.695740000000001</v>
      </c>
      <c r="E7" s="459">
        <v>2.08</v>
      </c>
      <c r="F7" s="463">
        <f>D7*E7/100</f>
        <v>1.5744713920000002</v>
      </c>
      <c r="G7" s="464">
        <f>C7+D7</f>
        <v>80.404610000000005</v>
      </c>
      <c r="I7" s="343" t="s">
        <v>105</v>
      </c>
      <c r="J7" s="339">
        <v>776.69600000000003</v>
      </c>
      <c r="K7" s="339">
        <v>17087.502</v>
      </c>
      <c r="L7" s="459">
        <v>5.19</v>
      </c>
      <c r="M7" s="463">
        <f>K7*L7/100</f>
        <v>886.84135380000009</v>
      </c>
      <c r="N7" s="464">
        <f>J7+K7</f>
        <v>17864.198</v>
      </c>
      <c r="P7" s="343" t="s">
        <v>105</v>
      </c>
      <c r="Q7" s="339">
        <v>3998.9029999999998</v>
      </c>
      <c r="R7" s="339">
        <v>86019.127999999997</v>
      </c>
      <c r="S7" s="459">
        <v>4.0599999999999996</v>
      </c>
      <c r="T7" s="463">
        <f>R7*S7/100</f>
        <v>3492.3765967999998</v>
      </c>
      <c r="U7" s="464">
        <f>Q7+R7</f>
        <v>90018.031000000003</v>
      </c>
    </row>
    <row r="8" spans="2:21" ht="13.5" thickBot="1" x14ac:dyDescent="0.25">
      <c r="B8" s="344" t="s">
        <v>632</v>
      </c>
      <c r="C8" s="345">
        <v>0.44569999999999999</v>
      </c>
      <c r="D8" s="345">
        <v>2.2767300000000001</v>
      </c>
      <c r="E8" s="460">
        <v>18.86</v>
      </c>
      <c r="F8" s="465">
        <f>D8*E8/100</f>
        <v>0.42939127799999999</v>
      </c>
      <c r="G8" s="466">
        <f>C8+D8</f>
        <v>2.7224300000000001</v>
      </c>
      <c r="I8" s="344" t="s">
        <v>632</v>
      </c>
      <c r="J8" s="345">
        <v>80.790999999999997</v>
      </c>
      <c r="K8" s="345">
        <v>1042.3920000000001</v>
      </c>
      <c r="L8" s="460">
        <v>19.45</v>
      </c>
      <c r="M8" s="465">
        <f>K8*L8/100</f>
        <v>202.74524400000001</v>
      </c>
      <c r="N8" s="466">
        <f>J8+K8</f>
        <v>1123.183</v>
      </c>
      <c r="P8" s="344" t="s">
        <v>632</v>
      </c>
      <c r="Q8" s="345">
        <v>451.92399999999998</v>
      </c>
      <c r="R8" s="345">
        <v>1498.3969999999999</v>
      </c>
      <c r="S8" s="460">
        <v>17.77</v>
      </c>
      <c r="T8" s="465">
        <f>R8*S8/100</f>
        <v>266.26514689999999</v>
      </c>
      <c r="U8" s="466">
        <f>Q8+R8</f>
        <v>1950.3209999999999</v>
      </c>
    </row>
    <row r="11" spans="2:21" ht="38.25" customHeight="1" x14ac:dyDescent="0.2">
      <c r="B11" s="799" t="s">
        <v>628</v>
      </c>
      <c r="C11" s="800"/>
      <c r="D11" s="800"/>
      <c r="E11" s="800"/>
      <c r="F11" s="800"/>
      <c r="G11" s="800"/>
      <c r="I11" s="799" t="s">
        <v>644</v>
      </c>
      <c r="J11" s="800"/>
      <c r="K11" s="800"/>
      <c r="L11" s="800"/>
      <c r="M11" s="800"/>
      <c r="N11" s="800"/>
      <c r="P11" s="799" t="s">
        <v>629</v>
      </c>
      <c r="Q11" s="800"/>
      <c r="R11" s="800"/>
      <c r="S11" s="800"/>
      <c r="T11" s="800"/>
      <c r="U11" s="800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484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484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484</v>
      </c>
    </row>
    <row r="13" spans="2:21" x14ac:dyDescent="0.2">
      <c r="B13" s="340" t="s">
        <v>119</v>
      </c>
      <c r="C13" s="546">
        <v>2.6030000000000001E-2</v>
      </c>
      <c r="D13" s="341">
        <v>2.1900000000000001E-3</v>
      </c>
      <c r="E13" s="458">
        <v>68.52</v>
      </c>
      <c r="F13" s="461">
        <f t="shared" ref="F13:F19" si="0">D13*E13/100</f>
        <v>1.500588E-3</v>
      </c>
      <c r="G13" s="462">
        <f t="shared" ref="G13:G19" si="1">C13+D13</f>
        <v>2.8220000000000002E-2</v>
      </c>
      <c r="I13" s="340" t="s">
        <v>119</v>
      </c>
      <c r="J13" s="341">
        <v>0.216</v>
      </c>
      <c r="K13" s="341">
        <v>0</v>
      </c>
      <c r="L13" s="458">
        <v>0</v>
      </c>
      <c r="M13" s="461">
        <f t="shared" ref="M13:M19" si="2">K13*L13/100</f>
        <v>0</v>
      </c>
      <c r="N13" s="462">
        <f t="shared" ref="N13:N19" si="3">J13+K13</f>
        <v>0.216</v>
      </c>
      <c r="P13" s="340" t="s">
        <v>119</v>
      </c>
      <c r="Q13" s="341">
        <v>40.17</v>
      </c>
      <c r="R13" s="341">
        <v>0</v>
      </c>
      <c r="S13" s="458">
        <v>0</v>
      </c>
      <c r="T13" s="461">
        <f t="shared" ref="T13:T19" si="4">R13*S13/100</f>
        <v>0</v>
      </c>
      <c r="U13" s="462">
        <f t="shared" ref="U13:U19" si="5">Q13+R13</f>
        <v>40.17</v>
      </c>
    </row>
    <row r="14" spans="2:21" x14ac:dyDescent="0.2">
      <c r="B14" s="342" t="s">
        <v>120</v>
      </c>
      <c r="C14" s="546">
        <v>9.2519999999999991E-2</v>
      </c>
      <c r="D14" s="339">
        <v>1.388E-2</v>
      </c>
      <c r="E14" s="459">
        <v>69.72</v>
      </c>
      <c r="F14" s="463">
        <f t="shared" si="0"/>
        <v>9.6771359999999994E-3</v>
      </c>
      <c r="G14" s="464">
        <f t="shared" si="1"/>
        <v>0.10639999999999999</v>
      </c>
      <c r="I14" s="342" t="s">
        <v>120</v>
      </c>
      <c r="J14" s="339">
        <v>7.4320000000000004</v>
      </c>
      <c r="K14" s="339">
        <v>3.073</v>
      </c>
      <c r="L14" s="459">
        <v>72.680000000000007</v>
      </c>
      <c r="M14" s="463">
        <f t="shared" si="2"/>
        <v>2.2334564000000001</v>
      </c>
      <c r="N14" s="464">
        <f t="shared" si="3"/>
        <v>10.505000000000001</v>
      </c>
      <c r="P14" s="342" t="s">
        <v>120</v>
      </c>
      <c r="Q14" s="339">
        <v>242.82</v>
      </c>
      <c r="R14" s="339">
        <v>34.344000000000001</v>
      </c>
      <c r="S14" s="459">
        <v>69.010000000000005</v>
      </c>
      <c r="T14" s="463">
        <f t="shared" si="4"/>
        <v>23.700794400000003</v>
      </c>
      <c r="U14" s="464">
        <f t="shared" si="5"/>
        <v>277.16399999999999</v>
      </c>
    </row>
    <row r="15" spans="2:21" x14ac:dyDescent="0.2">
      <c r="B15" s="343" t="s">
        <v>121</v>
      </c>
      <c r="C15" s="546">
        <v>0.10758000000000001</v>
      </c>
      <c r="D15" s="339">
        <v>0.32186999999999999</v>
      </c>
      <c r="E15" s="459">
        <v>35.419245153514787</v>
      </c>
      <c r="F15" s="463">
        <f t="shared" si="0"/>
        <v>0.11400392437561804</v>
      </c>
      <c r="G15" s="464">
        <f t="shared" si="1"/>
        <v>0.42945</v>
      </c>
      <c r="I15" s="343" t="s">
        <v>121</v>
      </c>
      <c r="J15" s="339">
        <v>17.718</v>
      </c>
      <c r="K15" s="339">
        <v>116.476</v>
      </c>
      <c r="L15" s="459">
        <v>35.395553115462903</v>
      </c>
      <c r="M15" s="463">
        <f t="shared" si="2"/>
        <v>41.227324446766573</v>
      </c>
      <c r="N15" s="464">
        <f t="shared" si="3"/>
        <v>134.19399999999999</v>
      </c>
      <c r="P15" s="343" t="s">
        <v>121</v>
      </c>
      <c r="Q15" s="339">
        <v>98.137</v>
      </c>
      <c r="R15" s="339">
        <v>348.02300000000002</v>
      </c>
      <c r="S15" s="459">
        <v>36.163636476168563</v>
      </c>
      <c r="T15" s="463">
        <f t="shared" si="4"/>
        <v>125.85777257345613</v>
      </c>
      <c r="U15" s="464">
        <f t="shared" si="5"/>
        <v>446.16</v>
      </c>
    </row>
    <row r="16" spans="2:21" x14ac:dyDescent="0.2">
      <c r="B16" s="343" t="s">
        <v>122</v>
      </c>
      <c r="C16" s="546">
        <v>0.15418999999999999</v>
      </c>
      <c r="D16" s="339">
        <v>1.3407200000000001</v>
      </c>
      <c r="E16" s="459">
        <v>25.700877344494742</v>
      </c>
      <c r="F16" s="463">
        <f t="shared" si="0"/>
        <v>0.34457680273310992</v>
      </c>
      <c r="G16" s="464">
        <f t="shared" si="1"/>
        <v>1.4949100000000002</v>
      </c>
      <c r="I16" s="343" t="s">
        <v>122</v>
      </c>
      <c r="J16" s="339">
        <v>38.755000000000003</v>
      </c>
      <c r="K16" s="339">
        <v>626.97299999999996</v>
      </c>
      <c r="L16" s="459">
        <v>26.867656851883879</v>
      </c>
      <c r="M16" s="463">
        <f t="shared" si="2"/>
        <v>168.45295419396189</v>
      </c>
      <c r="N16" s="464">
        <f t="shared" si="3"/>
        <v>665.72799999999995</v>
      </c>
      <c r="P16" s="343" t="s">
        <v>122</v>
      </c>
      <c r="Q16" s="339">
        <v>54.33</v>
      </c>
      <c r="R16" s="339">
        <v>874.52</v>
      </c>
      <c r="S16" s="459">
        <v>25.652855056917428</v>
      </c>
      <c r="T16" s="463">
        <f t="shared" si="4"/>
        <v>224.33934804375428</v>
      </c>
      <c r="U16" s="464">
        <f t="shared" si="5"/>
        <v>928.85</v>
      </c>
    </row>
    <row r="17" spans="2:21" x14ac:dyDescent="0.2">
      <c r="B17" s="343" t="s">
        <v>123</v>
      </c>
      <c r="C17" s="546">
        <v>5.6240000000000005E-2</v>
      </c>
      <c r="D17" s="339">
        <v>0.55115999999999998</v>
      </c>
      <c r="E17" s="459">
        <v>43.68</v>
      </c>
      <c r="F17" s="463">
        <f t="shared" si="0"/>
        <v>0.24074668799999999</v>
      </c>
      <c r="G17" s="464">
        <f t="shared" si="1"/>
        <v>0.60739999999999994</v>
      </c>
      <c r="I17" s="343" t="s">
        <v>123</v>
      </c>
      <c r="J17" s="339">
        <v>14.39</v>
      </c>
      <c r="K17" s="339">
        <v>268.94600000000003</v>
      </c>
      <c r="L17" s="459">
        <v>41.41</v>
      </c>
      <c r="M17" s="463">
        <f t="shared" si="2"/>
        <v>111.3705386</v>
      </c>
      <c r="N17" s="464">
        <f t="shared" si="3"/>
        <v>283.33600000000001</v>
      </c>
      <c r="P17" s="343" t="s">
        <v>123</v>
      </c>
      <c r="Q17" s="339">
        <v>15.066000000000001</v>
      </c>
      <c r="R17" s="339">
        <v>217.71700000000001</v>
      </c>
      <c r="S17" s="459">
        <v>44.71</v>
      </c>
      <c r="T17" s="463">
        <f t="shared" si="4"/>
        <v>97.34127070000001</v>
      </c>
      <c r="U17" s="464">
        <f t="shared" si="5"/>
        <v>232.78300000000002</v>
      </c>
    </row>
    <row r="18" spans="2:21" x14ac:dyDescent="0.2">
      <c r="B18" s="343" t="s">
        <v>124</v>
      </c>
      <c r="C18" s="546">
        <v>8.0499999999999999E-3</v>
      </c>
      <c r="D18" s="339">
        <v>4.6920000000000003E-2</v>
      </c>
      <c r="E18" s="459">
        <v>94.68</v>
      </c>
      <c r="F18" s="463">
        <f t="shared" si="0"/>
        <v>4.4423856000000005E-2</v>
      </c>
      <c r="G18" s="464">
        <f t="shared" si="1"/>
        <v>5.4970000000000005E-2</v>
      </c>
      <c r="I18" s="343" t="s">
        <v>124</v>
      </c>
      <c r="J18" s="339">
        <v>1.925</v>
      </c>
      <c r="K18" s="339">
        <v>26.923999999999999</v>
      </c>
      <c r="L18" s="459">
        <v>94.91</v>
      </c>
      <c r="M18" s="463">
        <f t="shared" si="2"/>
        <v>25.5535684</v>
      </c>
      <c r="N18" s="464">
        <f t="shared" si="3"/>
        <v>28.849</v>
      </c>
      <c r="P18" s="343" t="s">
        <v>124</v>
      </c>
      <c r="Q18" s="339">
        <v>1.224</v>
      </c>
      <c r="R18" s="339">
        <v>23.792000000000002</v>
      </c>
      <c r="S18" s="459">
        <v>94.61</v>
      </c>
      <c r="T18" s="463">
        <f t="shared" si="4"/>
        <v>22.509611199999998</v>
      </c>
      <c r="U18" s="464">
        <f t="shared" si="5"/>
        <v>25.016000000000002</v>
      </c>
    </row>
    <row r="19" spans="2:21" ht="13.5" thickBot="1" x14ac:dyDescent="0.25">
      <c r="B19" s="344" t="s">
        <v>125</v>
      </c>
      <c r="C19" s="546">
        <v>1.09E-3</v>
      </c>
      <c r="D19" s="345">
        <v>0</v>
      </c>
      <c r="E19" s="460">
        <v>0</v>
      </c>
      <c r="F19" s="465">
        <f t="shared" si="0"/>
        <v>0</v>
      </c>
      <c r="G19" s="466">
        <f t="shared" si="1"/>
        <v>1.09E-3</v>
      </c>
      <c r="I19" s="344" t="s">
        <v>125</v>
      </c>
      <c r="J19" s="345">
        <v>0.35399999999999998</v>
      </c>
      <c r="K19" s="345">
        <v>0</v>
      </c>
      <c r="L19" s="460">
        <v>0</v>
      </c>
      <c r="M19" s="465">
        <f t="shared" si="2"/>
        <v>0</v>
      </c>
      <c r="N19" s="466">
        <f t="shared" si="3"/>
        <v>0.35399999999999998</v>
      </c>
      <c r="P19" s="344" t="s">
        <v>125</v>
      </c>
      <c r="Q19" s="345">
        <v>0.17699999999999999</v>
      </c>
      <c r="R19" s="345">
        <v>0</v>
      </c>
      <c r="S19" s="460">
        <v>0</v>
      </c>
      <c r="T19" s="465">
        <f t="shared" si="4"/>
        <v>0</v>
      </c>
      <c r="U19" s="466">
        <f t="shared" si="5"/>
        <v>0.17699999999999999</v>
      </c>
    </row>
    <row r="20" spans="2:21" x14ac:dyDescent="0.2">
      <c r="C20" s="579"/>
    </row>
    <row r="22" spans="2:21" ht="38.25" customHeight="1" x14ac:dyDescent="0.2">
      <c r="B22" s="799" t="s">
        <v>630</v>
      </c>
      <c r="C22" s="800"/>
      <c r="D22" s="800"/>
      <c r="E22" s="800"/>
      <c r="F22" s="800"/>
      <c r="G22" s="800"/>
      <c r="I22" s="799" t="s">
        <v>645</v>
      </c>
      <c r="J22" s="800"/>
      <c r="K22" s="800"/>
      <c r="L22" s="800"/>
      <c r="M22" s="800"/>
      <c r="N22" s="800"/>
      <c r="P22" s="799" t="s">
        <v>631</v>
      </c>
      <c r="Q22" s="800"/>
      <c r="R22" s="800"/>
      <c r="S22" s="800"/>
      <c r="T22" s="800"/>
      <c r="U22" s="800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484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484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484</v>
      </c>
    </row>
    <row r="24" spans="2:21" x14ac:dyDescent="0.2">
      <c r="B24" s="340" t="s">
        <v>127</v>
      </c>
      <c r="C24" s="341">
        <v>1.9089999999999999E-2</v>
      </c>
      <c r="D24" s="341">
        <v>2.1900000000000001E-3</v>
      </c>
      <c r="E24" s="458">
        <v>68.52</v>
      </c>
      <c r="F24" s="461">
        <f t="shared" ref="F24:F32" si="6">D24*E24/100</f>
        <v>1.500588E-3</v>
      </c>
      <c r="G24" s="462">
        <f t="shared" ref="G24:G32" si="7">C24+D24</f>
        <v>2.128E-2</v>
      </c>
      <c r="I24" s="340" t="s">
        <v>127</v>
      </c>
      <c r="J24" s="341">
        <v>4.2999999999999997E-2</v>
      </c>
      <c r="K24" s="341">
        <v>0</v>
      </c>
      <c r="L24" s="458">
        <v>0</v>
      </c>
      <c r="M24" s="461">
        <f t="shared" ref="M24:M32" si="8">K24*L24/100</f>
        <v>0</v>
      </c>
      <c r="N24" s="462">
        <f t="shared" ref="N24:N32" si="9">J24+K24</f>
        <v>4.2999999999999997E-2</v>
      </c>
      <c r="P24" s="340" t="s">
        <v>127</v>
      </c>
      <c r="Q24" s="341">
        <v>21.366</v>
      </c>
      <c r="R24" s="341">
        <v>0</v>
      </c>
      <c r="S24" s="458">
        <v>0</v>
      </c>
      <c r="T24" s="461">
        <f t="shared" ref="T24:T32" si="10">R24*S24/100</f>
        <v>0</v>
      </c>
      <c r="U24" s="462">
        <f t="shared" ref="U24:U32" si="11">Q24+R24</f>
        <v>21.366</v>
      </c>
    </row>
    <row r="25" spans="2:21" x14ac:dyDescent="0.2">
      <c r="B25" s="342" t="s">
        <v>128</v>
      </c>
      <c r="C25" s="339">
        <v>4.0559999999999999E-2</v>
      </c>
      <c r="D25" s="339">
        <v>6.2599999999999999E-3</v>
      </c>
      <c r="E25" s="459">
        <v>71.92</v>
      </c>
      <c r="F25" s="463">
        <f t="shared" si="6"/>
        <v>4.5021919999999995E-3</v>
      </c>
      <c r="G25" s="464">
        <f t="shared" si="7"/>
        <v>4.6820000000000001E-2</v>
      </c>
      <c r="I25" s="342" t="s">
        <v>128</v>
      </c>
      <c r="J25" s="339">
        <v>1.637</v>
      </c>
      <c r="K25" s="339">
        <v>0.248</v>
      </c>
      <c r="L25" s="459">
        <v>79.680000000000007</v>
      </c>
      <c r="M25" s="463">
        <f t="shared" si="8"/>
        <v>0.19760640000000002</v>
      </c>
      <c r="N25" s="464">
        <f t="shared" si="9"/>
        <v>1.885</v>
      </c>
      <c r="P25" s="342" t="s">
        <v>128</v>
      </c>
      <c r="Q25" s="339">
        <v>104.499</v>
      </c>
      <c r="R25" s="339">
        <v>12.922000000000001</v>
      </c>
      <c r="S25" s="459">
        <v>72.06</v>
      </c>
      <c r="T25" s="463">
        <f t="shared" si="10"/>
        <v>9.3115932000000008</v>
      </c>
      <c r="U25" s="464">
        <f t="shared" si="11"/>
        <v>117.42099999999999</v>
      </c>
    </row>
    <row r="26" spans="2:21" x14ac:dyDescent="0.2">
      <c r="B26" s="342" t="s">
        <v>129</v>
      </c>
      <c r="C26" s="339">
        <v>9.0310000000000001E-2</v>
      </c>
      <c r="D26" s="339">
        <v>1.388E-2</v>
      </c>
      <c r="E26" s="459">
        <v>69.72</v>
      </c>
      <c r="F26" s="463">
        <f t="shared" si="6"/>
        <v>9.6771359999999994E-3</v>
      </c>
      <c r="G26" s="464">
        <f t="shared" si="7"/>
        <v>0.10419</v>
      </c>
      <c r="I26" s="342" t="s">
        <v>129</v>
      </c>
      <c r="J26" s="339">
        <v>9.9019999999999992</v>
      </c>
      <c r="K26" s="339">
        <v>3.073</v>
      </c>
      <c r="L26" s="459">
        <v>72.680000000000007</v>
      </c>
      <c r="M26" s="463">
        <f t="shared" si="8"/>
        <v>2.2334564000000001</v>
      </c>
      <c r="N26" s="464">
        <f t="shared" si="9"/>
        <v>12.975</v>
      </c>
      <c r="P26" s="342" t="s">
        <v>129</v>
      </c>
      <c r="Q26" s="339">
        <v>229.67400000000001</v>
      </c>
      <c r="R26" s="339">
        <v>34.344000000000001</v>
      </c>
      <c r="S26" s="459">
        <v>69.010000000000005</v>
      </c>
      <c r="T26" s="463">
        <f t="shared" si="10"/>
        <v>23.700794400000003</v>
      </c>
      <c r="U26" s="464">
        <f t="shared" si="11"/>
        <v>264.01800000000003</v>
      </c>
    </row>
    <row r="27" spans="2:21" x14ac:dyDescent="0.2">
      <c r="B27" s="342" t="s">
        <v>130</v>
      </c>
      <c r="C27" s="339">
        <v>1.9800000000000002E-2</v>
      </c>
      <c r="D27" s="339">
        <v>0.22917999999999999</v>
      </c>
      <c r="E27" s="459">
        <v>42.94</v>
      </c>
      <c r="F27" s="463">
        <f t="shared" si="6"/>
        <v>9.8409891999999999E-2</v>
      </c>
      <c r="G27" s="464">
        <f t="shared" si="7"/>
        <v>0.24898000000000001</v>
      </c>
      <c r="I27" s="342" t="s">
        <v>130</v>
      </c>
      <c r="J27" s="339">
        <v>3.0640000000000001</v>
      </c>
      <c r="K27" s="339">
        <v>69.209999999999994</v>
      </c>
      <c r="L27" s="459">
        <v>41.17</v>
      </c>
      <c r="M27" s="463">
        <f t="shared" si="8"/>
        <v>28.493757000000002</v>
      </c>
      <c r="N27" s="464">
        <f t="shared" si="9"/>
        <v>72.274000000000001</v>
      </c>
      <c r="P27" s="342" t="s">
        <v>130</v>
      </c>
      <c r="Q27" s="339">
        <v>20.370999999999999</v>
      </c>
      <c r="R27" s="339">
        <v>408.65199999999999</v>
      </c>
      <c r="S27" s="459">
        <v>41.12</v>
      </c>
      <c r="T27" s="463">
        <f t="shared" si="10"/>
        <v>168.03770239999997</v>
      </c>
      <c r="U27" s="464">
        <f t="shared" si="11"/>
        <v>429.02299999999997</v>
      </c>
    </row>
    <row r="28" spans="2:21" x14ac:dyDescent="0.2">
      <c r="B28" s="342" t="s">
        <v>131</v>
      </c>
      <c r="C28" s="339">
        <v>7.1169999999999997E-2</v>
      </c>
      <c r="D28" s="339">
        <v>0.66820000000000002</v>
      </c>
      <c r="E28" s="459">
        <v>31.72</v>
      </c>
      <c r="F28" s="463">
        <f t="shared" si="6"/>
        <v>0.21195304000000001</v>
      </c>
      <c r="G28" s="464">
        <f t="shared" si="7"/>
        <v>0.73936999999999997</v>
      </c>
      <c r="I28" s="342" t="s">
        <v>131</v>
      </c>
      <c r="J28" s="339">
        <v>13.202999999999999</v>
      </c>
      <c r="K28" s="339">
        <v>245.131</v>
      </c>
      <c r="L28" s="459">
        <v>26.63</v>
      </c>
      <c r="M28" s="463">
        <f t="shared" si="8"/>
        <v>65.278385299999997</v>
      </c>
      <c r="N28" s="464">
        <f t="shared" si="9"/>
        <v>258.334</v>
      </c>
      <c r="P28" s="342" t="s">
        <v>131</v>
      </c>
      <c r="Q28" s="339">
        <v>31.536999999999999</v>
      </c>
      <c r="R28" s="339">
        <v>534.04899999999998</v>
      </c>
      <c r="S28" s="459">
        <v>28.2</v>
      </c>
      <c r="T28" s="463">
        <f t="shared" si="10"/>
        <v>150.60181799999998</v>
      </c>
      <c r="U28" s="464">
        <f t="shared" si="11"/>
        <v>565.58600000000001</v>
      </c>
    </row>
    <row r="29" spans="2:21" x14ac:dyDescent="0.2">
      <c r="B29" s="342" t="s">
        <v>132</v>
      </c>
      <c r="C29" s="339">
        <v>0.10759000000000001</v>
      </c>
      <c r="D29" s="339">
        <v>0.72690999999999995</v>
      </c>
      <c r="E29" s="459">
        <v>35.32</v>
      </c>
      <c r="F29" s="463">
        <f t="shared" si="6"/>
        <v>0.25674461199999998</v>
      </c>
      <c r="G29" s="464">
        <f t="shared" si="7"/>
        <v>0.83449999999999991</v>
      </c>
      <c r="I29" s="342" t="s">
        <v>132</v>
      </c>
      <c r="J29" s="339">
        <v>23.69</v>
      </c>
      <c r="K29" s="339">
        <v>391.14800000000002</v>
      </c>
      <c r="L29" s="459">
        <v>34.229999999999997</v>
      </c>
      <c r="M29" s="463">
        <f t="shared" si="8"/>
        <v>133.88996040000001</v>
      </c>
      <c r="N29" s="464">
        <f t="shared" si="9"/>
        <v>414.83800000000002</v>
      </c>
      <c r="P29" s="342" t="s">
        <v>132</v>
      </c>
      <c r="Q29" s="339">
        <v>27.466000000000001</v>
      </c>
      <c r="R29" s="339">
        <v>337.255</v>
      </c>
      <c r="S29" s="459">
        <v>34.75</v>
      </c>
      <c r="T29" s="463">
        <f t="shared" si="10"/>
        <v>117.1961125</v>
      </c>
      <c r="U29" s="464">
        <f t="shared" si="11"/>
        <v>364.721</v>
      </c>
    </row>
    <row r="30" spans="2:21" x14ac:dyDescent="0.2">
      <c r="B30" s="342" t="s">
        <v>133</v>
      </c>
      <c r="C30" s="339">
        <v>9.3909999999999993E-2</v>
      </c>
      <c r="D30" s="339">
        <v>0.60982000000000003</v>
      </c>
      <c r="E30" s="459">
        <v>42.29</v>
      </c>
      <c r="F30" s="463">
        <f t="shared" si="6"/>
        <v>0.25789287799999999</v>
      </c>
      <c r="G30" s="464">
        <f t="shared" si="7"/>
        <v>0.70372999999999997</v>
      </c>
      <c r="I30" s="342" t="s">
        <v>133</v>
      </c>
      <c r="J30" s="339">
        <v>28.186</v>
      </c>
      <c r="K30" s="339">
        <v>318.19799999999998</v>
      </c>
      <c r="L30" s="459">
        <v>40.71</v>
      </c>
      <c r="M30" s="463">
        <f t="shared" si="8"/>
        <v>129.53840579999999</v>
      </c>
      <c r="N30" s="464">
        <f t="shared" si="9"/>
        <v>346.38399999999996</v>
      </c>
      <c r="P30" s="342" t="s">
        <v>133</v>
      </c>
      <c r="Q30" s="339">
        <v>16.823</v>
      </c>
      <c r="R30" s="339">
        <v>167.255</v>
      </c>
      <c r="S30" s="459">
        <v>41.69</v>
      </c>
      <c r="T30" s="463">
        <f t="shared" si="10"/>
        <v>69.72860949999999</v>
      </c>
      <c r="U30" s="464">
        <f t="shared" si="11"/>
        <v>184.078</v>
      </c>
    </row>
    <row r="31" spans="2:21" x14ac:dyDescent="0.2">
      <c r="B31" s="342" t="s">
        <v>134</v>
      </c>
      <c r="C31" s="339">
        <v>6.6E-4</v>
      </c>
      <c r="D31" s="339">
        <v>2.0289999999999999E-2</v>
      </c>
      <c r="E31" s="459">
        <v>59.65</v>
      </c>
      <c r="F31" s="463">
        <f t="shared" si="6"/>
        <v>1.2102985E-2</v>
      </c>
      <c r="G31" s="464">
        <f t="shared" si="7"/>
        <v>2.095E-2</v>
      </c>
      <c r="I31" s="342" t="s">
        <v>134</v>
      </c>
      <c r="J31" s="339">
        <v>0.13900000000000001</v>
      </c>
      <c r="K31" s="339">
        <v>15.382999999999999</v>
      </c>
      <c r="L31" s="459">
        <v>59.08</v>
      </c>
      <c r="M31" s="463">
        <f t="shared" si="8"/>
        <v>9.0882763999999998</v>
      </c>
      <c r="N31" s="464">
        <f t="shared" si="9"/>
        <v>15.521999999999998</v>
      </c>
      <c r="P31" s="342" t="s">
        <v>134</v>
      </c>
      <c r="Q31" s="339">
        <v>3.7999999999999999E-2</v>
      </c>
      <c r="R31" s="339">
        <v>3.92</v>
      </c>
      <c r="S31" s="459">
        <v>58.54</v>
      </c>
      <c r="T31" s="463">
        <f t="shared" si="10"/>
        <v>2.2947679999999999</v>
      </c>
      <c r="U31" s="464">
        <f t="shared" si="11"/>
        <v>3.9579999999999997</v>
      </c>
    </row>
    <row r="32" spans="2:21" ht="13.5" thickBot="1" x14ac:dyDescent="0.25">
      <c r="B32" s="344" t="s">
        <v>135</v>
      </c>
      <c r="C32" s="345">
        <v>2.6099999999999999E-3</v>
      </c>
      <c r="D32" s="345">
        <v>0</v>
      </c>
      <c r="E32" s="460">
        <v>0</v>
      </c>
      <c r="F32" s="465">
        <f t="shared" si="6"/>
        <v>0</v>
      </c>
      <c r="G32" s="466">
        <f t="shared" si="7"/>
        <v>2.6099999999999999E-3</v>
      </c>
      <c r="I32" s="344" t="s">
        <v>135</v>
      </c>
      <c r="J32" s="345">
        <v>0.92600000000000005</v>
      </c>
      <c r="K32" s="345">
        <v>0</v>
      </c>
      <c r="L32" s="460">
        <v>0</v>
      </c>
      <c r="M32" s="465">
        <f t="shared" si="8"/>
        <v>0</v>
      </c>
      <c r="N32" s="466">
        <f t="shared" si="9"/>
        <v>0.92600000000000005</v>
      </c>
      <c r="P32" s="344" t="s">
        <v>135</v>
      </c>
      <c r="Q32" s="345">
        <v>0.15</v>
      </c>
      <c r="R32" s="345">
        <v>0</v>
      </c>
      <c r="S32" s="460">
        <v>0</v>
      </c>
      <c r="T32" s="465">
        <f t="shared" si="10"/>
        <v>0</v>
      </c>
      <c r="U32" s="466">
        <f t="shared" si="11"/>
        <v>0.15</v>
      </c>
    </row>
    <row r="35" spans="2:21" ht="29.25" customHeight="1" x14ac:dyDescent="0.2">
      <c r="B35" s="799" t="s">
        <v>382</v>
      </c>
      <c r="C35" s="800"/>
      <c r="D35" s="800"/>
      <c r="E35" s="800"/>
      <c r="F35" s="800"/>
      <c r="G35" s="800"/>
      <c r="I35" s="799" t="s">
        <v>383</v>
      </c>
      <c r="J35" s="800"/>
      <c r="K35" s="800"/>
      <c r="L35" s="800"/>
      <c r="M35" s="800"/>
      <c r="N35" s="800"/>
      <c r="P35" s="799" t="s">
        <v>384</v>
      </c>
      <c r="Q35" s="800"/>
      <c r="R35" s="800"/>
      <c r="S35" s="800"/>
      <c r="T35" s="800"/>
      <c r="U35" s="800"/>
    </row>
    <row r="36" spans="2:21" ht="39" thickBot="1" x14ac:dyDescent="0.25">
      <c r="B36" s="437"/>
      <c r="C36" s="437"/>
      <c r="D36" s="437"/>
      <c r="E36" s="437"/>
      <c r="F36" s="437"/>
      <c r="G36" s="338" t="s">
        <v>475</v>
      </c>
      <c r="I36" s="437"/>
      <c r="J36" s="437"/>
      <c r="K36" s="437"/>
      <c r="L36" s="437"/>
      <c r="M36" s="437"/>
      <c r="N36" s="338" t="s">
        <v>486</v>
      </c>
      <c r="P36" s="437"/>
      <c r="Q36" s="437"/>
      <c r="R36" s="437"/>
      <c r="S36" s="437"/>
      <c r="T36" s="437"/>
      <c r="U36" s="338" t="s">
        <v>476</v>
      </c>
    </row>
    <row r="37" spans="2:21" x14ac:dyDescent="0.2">
      <c r="B37" s="340" t="s">
        <v>632</v>
      </c>
      <c r="C37" s="341"/>
      <c r="D37" s="341"/>
      <c r="E37" s="341"/>
      <c r="F37" s="341"/>
      <c r="G37" s="462">
        <f>G8</f>
        <v>2.7224300000000001</v>
      </c>
      <c r="I37" s="340" t="s">
        <v>632</v>
      </c>
      <c r="J37" s="341"/>
      <c r="K37" s="341"/>
      <c r="L37" s="341"/>
      <c r="M37" s="341"/>
      <c r="N37" s="462">
        <f>N8</f>
        <v>1123.183</v>
      </c>
      <c r="P37" s="340" t="s">
        <v>632</v>
      </c>
      <c r="Q37" s="341"/>
      <c r="R37" s="341"/>
      <c r="S37" s="341"/>
      <c r="T37" s="341"/>
      <c r="U37" s="462">
        <f>U8</f>
        <v>1950.3209999999999</v>
      </c>
    </row>
    <row r="38" spans="2:21" ht="25.5" x14ac:dyDescent="0.2">
      <c r="B38" s="346" t="s">
        <v>640</v>
      </c>
      <c r="C38" s="339"/>
      <c r="D38" s="339"/>
      <c r="E38" s="339"/>
      <c r="F38" s="339"/>
      <c r="G38" s="464">
        <f>G6-G8</f>
        <v>17.901530000000001</v>
      </c>
      <c r="I38" s="346" t="s">
        <v>640</v>
      </c>
      <c r="J38" s="339"/>
      <c r="K38" s="339"/>
      <c r="L38" s="339"/>
      <c r="M38" s="339"/>
      <c r="N38" s="464">
        <f>N6-N8</f>
        <v>6616.7750000000005</v>
      </c>
      <c r="P38" s="346" t="s">
        <v>640</v>
      </c>
      <c r="Q38" s="339"/>
      <c r="R38" s="339"/>
      <c r="S38" s="339"/>
      <c r="T38" s="339"/>
      <c r="U38" s="464">
        <f>U6-U8</f>
        <v>13286.832999999999</v>
      </c>
    </row>
    <row r="39" spans="2:21" ht="13.5" thickBot="1" x14ac:dyDescent="0.25">
      <c r="B39" s="344" t="s">
        <v>93</v>
      </c>
      <c r="C39" s="345"/>
      <c r="D39" s="345"/>
      <c r="E39" s="345"/>
      <c r="F39" s="345"/>
      <c r="G39" s="466">
        <f>G7</f>
        <v>80.404610000000005</v>
      </c>
      <c r="I39" s="344" t="s">
        <v>93</v>
      </c>
      <c r="J39" s="345"/>
      <c r="K39" s="345"/>
      <c r="L39" s="345"/>
      <c r="M39" s="345"/>
      <c r="N39" s="466">
        <f>N7</f>
        <v>17864.198</v>
      </c>
      <c r="P39" s="344" t="s">
        <v>93</v>
      </c>
      <c r="Q39" s="345"/>
      <c r="R39" s="345"/>
      <c r="S39" s="345"/>
      <c r="T39" s="345"/>
      <c r="U39" s="466">
        <f>U7</f>
        <v>90018.031000000003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691</v>
      </c>
      <c r="E3" s="552" t="s">
        <v>692</v>
      </c>
      <c r="F3" s="552" t="s">
        <v>693</v>
      </c>
      <c r="G3" s="553" t="s">
        <v>694</v>
      </c>
    </row>
    <row r="4" spans="2:7" x14ac:dyDescent="0.2">
      <c r="B4" s="554"/>
      <c r="C4" s="555" t="s">
        <v>697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41" workbookViewId="0"/>
  </sheetViews>
  <sheetFormatPr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2" t="s">
        <v>498</v>
      </c>
      <c r="C3" s="527">
        <f>SUM(C4:C7)</f>
        <v>1969.002078</v>
      </c>
    </row>
    <row r="4" spans="2:9" x14ac:dyDescent="0.2">
      <c r="B4" s="352" t="s">
        <v>499</v>
      </c>
      <c r="C4" s="353">
        <v>949.38273400000003</v>
      </c>
    </row>
    <row r="5" spans="2:9" x14ac:dyDescent="0.2">
      <c r="B5" s="352" t="s">
        <v>20</v>
      </c>
      <c r="C5" s="353">
        <v>84.875652000000002</v>
      </c>
    </row>
    <row r="6" spans="2:9" x14ac:dyDescent="0.2">
      <c r="B6" s="352" t="s">
        <v>500</v>
      </c>
      <c r="C6" s="353">
        <v>268.34146099999998</v>
      </c>
    </row>
    <row r="7" spans="2:9" x14ac:dyDescent="0.2">
      <c r="B7" s="352" t="s">
        <v>501</v>
      </c>
      <c r="C7" s="353">
        <v>666.40223100000003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502</v>
      </c>
      <c r="C10" s="583"/>
    </row>
    <row r="11" spans="2:9" x14ac:dyDescent="0.2">
      <c r="B11" s="580"/>
    </row>
    <row r="12" spans="2:9" x14ac:dyDescent="0.2">
      <c r="B12" s="355"/>
      <c r="C12" s="584" t="s">
        <v>503</v>
      </c>
      <c r="D12" s="585" t="s">
        <v>504</v>
      </c>
      <c r="E12" s="586" t="s">
        <v>2</v>
      </c>
    </row>
    <row r="13" spans="2:9" x14ac:dyDescent="0.2">
      <c r="B13" s="356" t="s">
        <v>499</v>
      </c>
      <c r="C13" s="587" t="s">
        <v>505</v>
      </c>
      <c r="D13" s="588">
        <v>378.25222000000002</v>
      </c>
      <c r="E13" s="589">
        <f>IF(C$4=0,0,D13/C$4*100)</f>
        <v>39.841910586084033</v>
      </c>
    </row>
    <row r="14" spans="2:9" x14ac:dyDescent="0.2">
      <c r="B14" s="357"/>
      <c r="C14" s="580" t="s">
        <v>506</v>
      </c>
      <c r="D14" s="590">
        <v>46.089424999999999</v>
      </c>
      <c r="E14" s="591">
        <f>IF(C$4=0,0,D14/C$4*100)</f>
        <v>4.8546727625657446</v>
      </c>
    </row>
    <row r="15" spans="2:9" x14ac:dyDescent="0.2">
      <c r="B15" s="357"/>
      <c r="C15" s="580" t="s">
        <v>507</v>
      </c>
      <c r="D15" s="590">
        <v>482.80311599999999</v>
      </c>
      <c r="E15" s="591">
        <f>IF(C$4=0,0,D15/C$4*100)</f>
        <v>50.854423480593859</v>
      </c>
    </row>
    <row r="16" spans="2:9" s="582" customFormat="1" x14ac:dyDescent="0.2">
      <c r="B16" s="358"/>
      <c r="C16" s="592" t="s">
        <v>508</v>
      </c>
      <c r="D16" s="593">
        <v>42.237972999999997</v>
      </c>
      <c r="E16" s="594">
        <f>IF(C$4=0,0,D16/C$4*100)</f>
        <v>4.4489931707563573</v>
      </c>
      <c r="I16" s="581"/>
    </row>
    <row r="17" spans="2:5" x14ac:dyDescent="0.2">
      <c r="B17" s="359"/>
      <c r="C17" s="580"/>
      <c r="D17" s="590"/>
      <c r="E17" s="595"/>
    </row>
    <row r="18" spans="2:5" x14ac:dyDescent="0.2">
      <c r="B18" s="356" t="s">
        <v>20</v>
      </c>
      <c r="C18" s="587" t="s">
        <v>505</v>
      </c>
      <c r="D18" s="588">
        <v>9.9752109999999998</v>
      </c>
      <c r="E18" s="589">
        <f>IF(C$5=0,0,D18/C$5*100)</f>
        <v>11.752735637306207</v>
      </c>
    </row>
    <row r="19" spans="2:5" x14ac:dyDescent="0.2">
      <c r="B19" s="357"/>
      <c r="C19" s="580" t="s">
        <v>506</v>
      </c>
      <c r="D19" s="590">
        <v>6.5865729999999996</v>
      </c>
      <c r="E19" s="591">
        <f>IF(C$5=0,0,D19/C$5*100)</f>
        <v>7.7602620360430334</v>
      </c>
    </row>
    <row r="20" spans="2:5" x14ac:dyDescent="0.2">
      <c r="B20" s="357"/>
      <c r="C20" s="580" t="s">
        <v>507</v>
      </c>
      <c r="D20" s="590">
        <v>61.619199999999999</v>
      </c>
      <c r="E20" s="591">
        <f>IF(C$5=0,0,D20/C$5*100)</f>
        <v>72.599383389714632</v>
      </c>
    </row>
    <row r="21" spans="2:5" x14ac:dyDescent="0.2">
      <c r="B21" s="358"/>
      <c r="C21" s="592" t="s">
        <v>508</v>
      </c>
      <c r="D21" s="593">
        <v>6.6946680000000001</v>
      </c>
      <c r="E21" s="594">
        <f>IF(C$5=0,0,D21/C$5*100)</f>
        <v>7.8876189369361196</v>
      </c>
    </row>
    <row r="22" spans="2:5" x14ac:dyDescent="0.2">
      <c r="B22" s="359"/>
      <c r="C22" s="580"/>
      <c r="D22" s="590"/>
      <c r="E22" s="595"/>
    </row>
    <row r="23" spans="2:5" x14ac:dyDescent="0.2">
      <c r="B23" s="356" t="s">
        <v>500</v>
      </c>
      <c r="C23" s="587" t="s">
        <v>505</v>
      </c>
      <c r="D23" s="588">
        <v>111.641564</v>
      </c>
      <c r="E23" s="589">
        <f>IF(C$6=0,0,D23/C$6*100)</f>
        <v>41.604291630505806</v>
      </c>
    </row>
    <row r="24" spans="2:5" x14ac:dyDescent="0.2">
      <c r="B24" s="357"/>
      <c r="C24" s="580" t="s">
        <v>506</v>
      </c>
      <c r="D24" s="590">
        <v>16.164753999999999</v>
      </c>
      <c r="E24" s="591">
        <f>IF(C$6=0,0,D24/C$6*100)</f>
        <v>6.0239494634040174</v>
      </c>
    </row>
    <row r="25" spans="2:5" x14ac:dyDescent="0.2">
      <c r="B25" s="357"/>
      <c r="C25" s="580" t="s">
        <v>507</v>
      </c>
      <c r="D25" s="590">
        <v>122.23231</v>
      </c>
      <c r="E25" s="591">
        <f>IF(C$6=0,0,D25/C$6*100)</f>
        <v>45.551033949241265</v>
      </c>
    </row>
    <row r="26" spans="2:5" x14ac:dyDescent="0.2">
      <c r="B26" s="358"/>
      <c r="C26" s="592" t="s">
        <v>508</v>
      </c>
      <c r="D26" s="593">
        <v>18.302833</v>
      </c>
      <c r="E26" s="594">
        <f>IF(C$6=0,0,D26/C$6*100)</f>
        <v>6.8207249568489159</v>
      </c>
    </row>
    <row r="27" spans="2:5" x14ac:dyDescent="0.2">
      <c r="B27" s="359"/>
      <c r="C27" s="580"/>
      <c r="D27" s="590"/>
      <c r="E27" s="595"/>
    </row>
    <row r="28" spans="2:5" x14ac:dyDescent="0.2">
      <c r="B28" s="596" t="s">
        <v>501</v>
      </c>
      <c r="C28" s="587" t="s">
        <v>505</v>
      </c>
      <c r="D28" s="588">
        <v>541.15386999999998</v>
      </c>
      <c r="E28" s="589">
        <f>IF(C$7=0,0,D28/C$7*100)</f>
        <v>81.205290862839249</v>
      </c>
    </row>
    <row r="29" spans="2:5" x14ac:dyDescent="0.2">
      <c r="B29" s="357"/>
      <c r="C29" s="580" t="s">
        <v>506</v>
      </c>
      <c r="D29" s="590">
        <v>49.151144000000002</v>
      </c>
      <c r="E29" s="591">
        <f>IF(C$7=0,0,D29/C$7*100)</f>
        <v>7.3755971564266876</v>
      </c>
    </row>
    <row r="30" spans="2:5" x14ac:dyDescent="0.2">
      <c r="B30" s="357"/>
      <c r="C30" s="580" t="s">
        <v>507</v>
      </c>
      <c r="D30" s="590">
        <v>73.503888000000003</v>
      </c>
      <c r="E30" s="591">
        <f>IF(C$7=0,0,D30/C$7*100)</f>
        <v>11.029958271553266</v>
      </c>
    </row>
    <row r="31" spans="2:5" x14ac:dyDescent="0.2">
      <c r="B31" s="358"/>
      <c r="C31" s="592" t="s">
        <v>508</v>
      </c>
      <c r="D31" s="593">
        <v>2.5933290000000002</v>
      </c>
      <c r="E31" s="594">
        <f>IF(C$7=0,0,D31/C$7*100)</f>
        <v>0.38915370918078457</v>
      </c>
    </row>
    <row r="32" spans="2:5" x14ac:dyDescent="0.2">
      <c r="B32" s="580"/>
      <c r="D32" s="597"/>
      <c r="E32" s="598"/>
    </row>
    <row r="34" spans="2:7" x14ac:dyDescent="0.2">
      <c r="B34" s="583" t="s">
        <v>509</v>
      </c>
    </row>
    <row r="36" spans="2:7" ht="38.25" x14ac:dyDescent="0.2">
      <c r="B36" s="599"/>
      <c r="C36" s="600" t="s">
        <v>510</v>
      </c>
      <c r="D36" s="601" t="s">
        <v>511</v>
      </c>
      <c r="E36" s="601" t="s">
        <v>512</v>
      </c>
      <c r="F36" s="601" t="s">
        <v>513</v>
      </c>
      <c r="G36" s="602" t="s">
        <v>514</v>
      </c>
    </row>
    <row r="37" spans="2:7" x14ac:dyDescent="0.2">
      <c r="B37" s="603" t="s">
        <v>499</v>
      </c>
      <c r="C37" s="604" t="s">
        <v>515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x14ac:dyDescent="0.2">
      <c r="B38" s="606"/>
      <c r="C38" s="607" t="s">
        <v>762</v>
      </c>
      <c r="D38" s="590">
        <v>0</v>
      </c>
      <c r="E38" s="608">
        <f t="shared" ref="E38:E68" si="0">IF($C$4=0,0,D38/$C$4*100)</f>
        <v>0</v>
      </c>
      <c r="F38" s="608">
        <f>IF(SUM($D$14:$D$16)=0,0,D38/SUM($D$14:D$16)*100)</f>
        <v>0</v>
      </c>
      <c r="G38" s="591">
        <f t="shared" ref="G38:G68" si="1">IF($D$14=0,0,D38/$D$14*100)</f>
        <v>0</v>
      </c>
    </row>
    <row r="39" spans="2:7" x14ac:dyDescent="0.2">
      <c r="B39" s="606"/>
      <c r="C39" s="609" t="s">
        <v>516</v>
      </c>
      <c r="D39" s="590">
        <v>0</v>
      </c>
      <c r="E39" s="608">
        <f t="shared" si="0"/>
        <v>0</v>
      </c>
      <c r="F39" s="608">
        <f>IF(SUM($D$14:$D$16)=0,0,D39/SUM($D$14:D$16)*100)</f>
        <v>0</v>
      </c>
      <c r="G39" s="591">
        <f t="shared" si="1"/>
        <v>0</v>
      </c>
    </row>
    <row r="40" spans="2:7" x14ac:dyDescent="0.2">
      <c r="B40" s="606"/>
      <c r="C40" s="609" t="s">
        <v>517</v>
      </c>
      <c r="D40" s="590">
        <v>0</v>
      </c>
      <c r="E40" s="608">
        <f t="shared" si="0"/>
        <v>0</v>
      </c>
      <c r="F40" s="608">
        <f>IF(SUM($D$14:$D$16)=0,0,D40/SUM($D$14:D$16)*100)</f>
        <v>0</v>
      </c>
      <c r="G40" s="591">
        <f t="shared" si="1"/>
        <v>0</v>
      </c>
    </row>
    <row r="41" spans="2:7" x14ac:dyDescent="0.2">
      <c r="B41" s="606"/>
      <c r="C41" s="609" t="s">
        <v>518</v>
      </c>
      <c r="D41" s="590">
        <v>11.842401000000001</v>
      </c>
      <c r="E41" s="608">
        <f t="shared" si="0"/>
        <v>1.24737901542667</v>
      </c>
      <c r="F41" s="608">
        <f>IF(SUM($D$14:$D$16)=0,0,D41/SUM($D$14:D$16)*100)</f>
        <v>2.0735017145310506</v>
      </c>
      <c r="G41" s="591">
        <f t="shared" si="1"/>
        <v>25.694399528742224</v>
      </c>
    </row>
    <row r="42" spans="2:7" x14ac:dyDescent="0.2">
      <c r="B42" s="606"/>
      <c r="C42" s="609" t="s">
        <v>519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520</v>
      </c>
      <c r="D43" s="590">
        <v>2.0705179999999999</v>
      </c>
      <c r="E43" s="608">
        <f t="shared" si="0"/>
        <v>0.21809096856821494</v>
      </c>
      <c r="F43" s="608">
        <f>IF(SUM($D$14:$D$16)=0,0,D43/SUM($D$14:D$16)*100)</f>
        <v>0.36252974569662022</v>
      </c>
      <c r="G43" s="591">
        <f t="shared" si="1"/>
        <v>4.4923927777358905</v>
      </c>
    </row>
    <row r="44" spans="2:7" x14ac:dyDescent="0.2">
      <c r="B44" s="606"/>
      <c r="C44" s="609" t="s">
        <v>521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522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523</v>
      </c>
      <c r="D46" s="590">
        <v>1.416663</v>
      </c>
      <c r="E46" s="608">
        <f t="shared" si="0"/>
        <v>0.1492193768925231</v>
      </c>
      <c r="F46" s="608">
        <f>IF(SUM($D$14:$D$16)=0,0,D46/SUM($D$14:D$16)*100)</f>
        <v>0.24804540560758764</v>
      </c>
      <c r="G46" s="591">
        <f>IF($D$14=0,0,D46/$D$14*100)</f>
        <v>3.0737267822282446</v>
      </c>
    </row>
    <row r="47" spans="2:7" x14ac:dyDescent="0.2">
      <c r="B47" s="606"/>
      <c r="C47" s="609" t="s">
        <v>524</v>
      </c>
      <c r="D47" s="590">
        <v>0</v>
      </c>
      <c r="E47" s="608">
        <f t="shared" si="0"/>
        <v>0</v>
      </c>
      <c r="F47" s="608">
        <f>IF(SUM($D$14:$D$16)=0,0,D47/SUM($D$14:D$16)*100)</f>
        <v>0</v>
      </c>
      <c r="G47" s="591">
        <f t="shared" si="1"/>
        <v>0</v>
      </c>
    </row>
    <row r="48" spans="2:7" x14ac:dyDescent="0.2">
      <c r="B48" s="606"/>
      <c r="C48" s="609" t="s">
        <v>525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526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527</v>
      </c>
      <c r="D50" s="590">
        <v>0</v>
      </c>
      <c r="E50" s="608">
        <f t="shared" si="0"/>
        <v>0</v>
      </c>
      <c r="F50" s="608">
        <f>IF(SUM($D$14:$D$16)=0,0,D50/SUM($D$14:D$16)*100)</f>
        <v>0</v>
      </c>
      <c r="G50" s="591">
        <f t="shared" si="1"/>
        <v>0</v>
      </c>
    </row>
    <row r="51" spans="2:7" x14ac:dyDescent="0.2">
      <c r="B51" s="606"/>
      <c r="C51" s="610" t="s">
        <v>528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529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530</v>
      </c>
      <c r="D53" s="590">
        <v>5.7964440000000002</v>
      </c>
      <c r="E53" s="608">
        <f t="shared" si="0"/>
        <v>0.61054870627128977</v>
      </c>
      <c r="F53" s="608">
        <f>IF(SUM($D$14:$D$16)=0,0,D53/SUM($D$14:D$16)*100)</f>
        <v>1.0149070760383152</v>
      </c>
      <c r="G53" s="591">
        <f t="shared" si="1"/>
        <v>12.576516196502777</v>
      </c>
    </row>
    <row r="54" spans="2:7" x14ac:dyDescent="0.2">
      <c r="B54" s="606"/>
      <c r="C54" s="610" t="s">
        <v>531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532</v>
      </c>
      <c r="D55" s="590">
        <v>16.188921000000001</v>
      </c>
      <c r="E55" s="608">
        <f t="shared" si="0"/>
        <v>1.7052049105413791</v>
      </c>
      <c r="F55" s="608">
        <f>IF(SUM($D$14:$D$16)=0,0,D55/SUM($D$14:D$16)*100)</f>
        <v>2.8345396723103473</v>
      </c>
      <c r="G55" s="591">
        <f t="shared" si="1"/>
        <v>35.125022713995676</v>
      </c>
    </row>
    <row r="56" spans="2:7" x14ac:dyDescent="0.2">
      <c r="B56" s="606"/>
      <c r="C56" s="610" t="s">
        <v>533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534</v>
      </c>
      <c r="D57" s="590">
        <v>0</v>
      </c>
      <c r="E57" s="608">
        <f t="shared" si="0"/>
        <v>0</v>
      </c>
      <c r="F57" s="608">
        <f>IF(SUM($D$14:$D$16)=0,0,D57/SUM($D$14:D$16)*100)</f>
        <v>0</v>
      </c>
      <c r="G57" s="591">
        <f t="shared" si="1"/>
        <v>0</v>
      </c>
    </row>
    <row r="58" spans="2:7" x14ac:dyDescent="0.2">
      <c r="B58" s="606"/>
      <c r="C58" s="610" t="s">
        <v>535</v>
      </c>
      <c r="D58" s="590">
        <v>1.2224390000000001</v>
      </c>
      <c r="E58" s="608">
        <f t="shared" si="0"/>
        <v>0.12876145270196163</v>
      </c>
      <c r="F58" s="608">
        <f>IF(SUM($D$14:$D$16)=0,0,D58/SUM($D$14:D$16)*100)</f>
        <v>0.21403846757170464</v>
      </c>
      <c r="G58" s="591">
        <f t="shared" si="1"/>
        <v>2.65231991937413</v>
      </c>
    </row>
    <row r="59" spans="2:7" x14ac:dyDescent="0.2">
      <c r="B59" s="606"/>
      <c r="C59" s="610" t="s">
        <v>536</v>
      </c>
      <c r="D59" s="590">
        <v>5.6357799999999996</v>
      </c>
      <c r="E59" s="608">
        <f t="shared" si="0"/>
        <v>0.59362571049243451</v>
      </c>
      <c r="F59" s="608">
        <f>IF(SUM($D$14:$D$16)=0,0,D59/SUM($D$14:D$16)*100)</f>
        <v>0.98677620296085244</v>
      </c>
      <c r="G59" s="591">
        <f t="shared" si="1"/>
        <v>12.227924301507342</v>
      </c>
    </row>
    <row r="60" spans="2:7" x14ac:dyDescent="0.2">
      <c r="B60" s="606"/>
      <c r="C60" s="610" t="s">
        <v>537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538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539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540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541</v>
      </c>
      <c r="D64" s="590">
        <v>1</v>
      </c>
      <c r="E64" s="608">
        <f t="shared" si="0"/>
        <v>0.10533159748826863</v>
      </c>
      <c r="F64" s="608">
        <f>IF(SUM($D$14:$D$16)=0,0,D64/SUM($D$14:D$16)*100)</f>
        <v>0.17509132772408656</v>
      </c>
      <c r="G64" s="591">
        <f t="shared" si="1"/>
        <v>2.1696951090190431</v>
      </c>
    </row>
    <row r="65" spans="2:7" x14ac:dyDescent="0.2">
      <c r="B65" s="606"/>
      <c r="C65" s="610" t="s">
        <v>542</v>
      </c>
      <c r="D65" s="590">
        <v>14.931875</v>
      </c>
      <c r="E65" s="608">
        <f t="shared" si="0"/>
        <v>1.5727982472451409</v>
      </c>
      <c r="F65" s="608">
        <f>IF(SUM($D$14:$D$16)=0,0,D65/SUM($D$14:D$16)*100)</f>
        <v>2.6144418191600951</v>
      </c>
      <c r="G65" s="591">
        <f t="shared" si="1"/>
        <v>32.397616155983719</v>
      </c>
    </row>
    <row r="66" spans="2:7" x14ac:dyDescent="0.2">
      <c r="B66" s="606"/>
      <c r="C66" s="610" t="s">
        <v>543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544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545</v>
      </c>
      <c r="D68" s="613">
        <v>1.346441</v>
      </c>
      <c r="E68" s="614">
        <f t="shared" si="0"/>
        <v>0.14182278145370189</v>
      </c>
      <c r="F68" s="614">
        <f>IF(SUM($D$14:$D$16)=0,0,D68/SUM($D$14:D$16)*100)</f>
        <v>0.23575014239214684</v>
      </c>
      <c r="G68" s="594">
        <f t="shared" si="1"/>
        <v>2.921366452282709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515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x14ac:dyDescent="0.2">
      <c r="B71" s="606"/>
      <c r="C71" s="607" t="s">
        <v>762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516</v>
      </c>
      <c r="D72" s="590">
        <v>0</v>
      </c>
      <c r="E72" s="608">
        <f t="shared" si="2"/>
        <v>0</v>
      </c>
      <c r="F72" s="608">
        <f>IF(SUM($D$19:$D$21)=0,0,D72/SUM($D$19:D$21)*100)</f>
        <v>0</v>
      </c>
      <c r="G72" s="591">
        <f t="shared" si="3"/>
        <v>0</v>
      </c>
    </row>
    <row r="73" spans="2:7" x14ac:dyDescent="0.2">
      <c r="B73" s="606"/>
      <c r="C73" s="609" t="s">
        <v>517</v>
      </c>
      <c r="D73" s="590">
        <v>0</v>
      </c>
      <c r="E73" s="608">
        <f t="shared" si="2"/>
        <v>0</v>
      </c>
      <c r="F73" s="608">
        <f>IF(SUM($D$19:$D$21)=0,0,D73/SUM($D$19:D$21)*100)</f>
        <v>0</v>
      </c>
      <c r="G73" s="591">
        <f t="shared" si="3"/>
        <v>0</v>
      </c>
    </row>
    <row r="74" spans="2:7" x14ac:dyDescent="0.2">
      <c r="B74" s="606"/>
      <c r="C74" s="609" t="s">
        <v>518</v>
      </c>
      <c r="D74" s="590">
        <v>3.7551899999999998</v>
      </c>
      <c r="E74" s="608">
        <f t="shared" si="2"/>
        <v>4.4243430377418482</v>
      </c>
      <c r="F74" s="608">
        <f>IF(SUM($D$19:$D$21)=0,0,D74/SUM($D$19:D$21)*100)</f>
        <v>5.0135752872269475</v>
      </c>
      <c r="G74" s="591">
        <f t="shared" si="3"/>
        <v>57.012804686139518</v>
      </c>
    </row>
    <row r="75" spans="2:7" x14ac:dyDescent="0.2">
      <c r="B75" s="606"/>
      <c r="C75" s="609" t="s">
        <v>519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520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521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522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523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524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525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526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527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528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529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530</v>
      </c>
      <c r="D86" s="590">
        <v>0</v>
      </c>
      <c r="E86" s="608">
        <f t="shared" si="2"/>
        <v>0</v>
      </c>
      <c r="F86" s="608">
        <f>IF(SUM($D$19:$D$21)=0,0,D86/SUM($D$19:D$21)*100)</f>
        <v>0</v>
      </c>
      <c r="G86" s="591">
        <f t="shared" si="3"/>
        <v>0</v>
      </c>
    </row>
    <row r="87" spans="2:9" x14ac:dyDescent="0.2">
      <c r="B87" s="606"/>
      <c r="C87" s="610" t="s">
        <v>531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532</v>
      </c>
      <c r="D88" s="590">
        <v>0</v>
      </c>
      <c r="E88" s="608">
        <f t="shared" si="2"/>
        <v>0</v>
      </c>
      <c r="F88" s="608">
        <f>IF(SUM($D$19:$D$21)=0,0,D88/SUM($D$19:D$21)*100)</f>
        <v>0</v>
      </c>
      <c r="G88" s="591">
        <f t="shared" si="3"/>
        <v>0</v>
      </c>
      <c r="I88" s="615"/>
    </row>
    <row r="89" spans="2:9" x14ac:dyDescent="0.2">
      <c r="B89" s="606"/>
      <c r="C89" s="610" t="s">
        <v>533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534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535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536</v>
      </c>
      <c r="D92" s="590">
        <v>0</v>
      </c>
      <c r="E92" s="608">
        <f t="shared" si="2"/>
        <v>0</v>
      </c>
      <c r="F92" s="608">
        <f>IF(SUM($D$19:$D$21)=0,0,D92/SUM($D$19:D$21)*100)</f>
        <v>0</v>
      </c>
      <c r="G92" s="591">
        <f t="shared" si="3"/>
        <v>0</v>
      </c>
      <c r="I92" s="615"/>
    </row>
    <row r="93" spans="2:9" x14ac:dyDescent="0.2">
      <c r="B93" s="606"/>
      <c r="C93" s="610" t="s">
        <v>537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538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539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540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541</v>
      </c>
      <c r="D97" s="590">
        <v>0</v>
      </c>
      <c r="E97" s="608">
        <f t="shared" si="2"/>
        <v>0</v>
      </c>
      <c r="F97" s="608">
        <f>IF(SUM($D$19:$D$21)=0,0,D97/SUM($D$19:D$21)*100)</f>
        <v>0</v>
      </c>
      <c r="G97" s="591">
        <f t="shared" si="3"/>
        <v>0</v>
      </c>
      <c r="I97" s="615"/>
    </row>
    <row r="98" spans="2:9" x14ac:dyDescent="0.2">
      <c r="B98" s="606"/>
      <c r="C98" s="610" t="s">
        <v>542</v>
      </c>
      <c r="D98" s="590">
        <v>2.8313830000000002</v>
      </c>
      <c r="E98" s="608">
        <f t="shared" si="2"/>
        <v>3.3359189983011857</v>
      </c>
      <c r="F98" s="608">
        <f>IF(SUM($D$19:$D$21)=0,0,D98/SUM($D$19:D$21)*100)</f>
        <v>3.7801953662729439</v>
      </c>
      <c r="G98" s="591">
        <f t="shared" si="3"/>
        <v>42.987195313860497</v>
      </c>
      <c r="I98" s="615"/>
    </row>
    <row r="99" spans="2:9" x14ac:dyDescent="0.2">
      <c r="B99" s="606"/>
      <c r="C99" s="610" t="s">
        <v>543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544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545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500</v>
      </c>
      <c r="C103" s="604" t="s">
        <v>515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x14ac:dyDescent="0.2">
      <c r="B104" s="606"/>
      <c r="C104" s="607" t="s">
        <v>762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516</v>
      </c>
      <c r="D105" s="590">
        <v>0</v>
      </c>
      <c r="E105" s="608">
        <f t="shared" si="4"/>
        <v>0</v>
      </c>
      <c r="F105" s="608">
        <f>IF(SUM($D$24:$D$26)=0,0,D105/SUM($D$24:D$26)*100)</f>
        <v>0</v>
      </c>
      <c r="G105" s="591">
        <f t="shared" si="5"/>
        <v>0</v>
      </c>
    </row>
    <row r="106" spans="2:9" x14ac:dyDescent="0.2">
      <c r="B106" s="606"/>
      <c r="C106" s="609" t="s">
        <v>517</v>
      </c>
      <c r="D106" s="590">
        <v>0</v>
      </c>
      <c r="E106" s="608">
        <f t="shared" si="4"/>
        <v>0</v>
      </c>
      <c r="F106" s="608">
        <f>IF(SUM($D$24:$D$26)=0,0,D106/SUM($D$24:D$26)*100)</f>
        <v>0</v>
      </c>
      <c r="G106" s="591">
        <f t="shared" si="5"/>
        <v>0</v>
      </c>
    </row>
    <row r="107" spans="2:9" x14ac:dyDescent="0.2">
      <c r="B107" s="606"/>
      <c r="C107" s="609" t="s">
        <v>518</v>
      </c>
      <c r="D107" s="590">
        <v>4.1557880000000003</v>
      </c>
      <c r="E107" s="608">
        <f t="shared" si="4"/>
        <v>1.5486939604908838</v>
      </c>
      <c r="F107" s="608">
        <f>IF(SUM($D$24:$D$26)=0,0,D107/SUM($D$24:D$26)*100)</f>
        <v>2.6520681120805079</v>
      </c>
      <c r="G107" s="591">
        <f t="shared" si="5"/>
        <v>25.708946761577696</v>
      </c>
    </row>
    <row r="108" spans="2:9" x14ac:dyDescent="0.2">
      <c r="B108" s="606"/>
      <c r="C108" s="609" t="s">
        <v>519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520</v>
      </c>
      <c r="D109" s="590">
        <v>1.078573</v>
      </c>
      <c r="E109" s="608">
        <f t="shared" si="4"/>
        <v>0.40194049625450912</v>
      </c>
      <c r="F109" s="608">
        <f>IF(SUM($D$24:$D$26)=0,0,D109/SUM($D$24:D$26)*100)</f>
        <v>0.68830485574601241</v>
      </c>
      <c r="G109" s="591">
        <f t="shared" si="5"/>
        <v>6.6723749708779989</v>
      </c>
    </row>
    <row r="110" spans="2:9" x14ac:dyDescent="0.2">
      <c r="B110" s="606"/>
      <c r="C110" s="609" t="s">
        <v>521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522</v>
      </c>
      <c r="D111" s="590">
        <v>0</v>
      </c>
      <c r="E111" s="608">
        <f t="shared" si="4"/>
        <v>0</v>
      </c>
      <c r="F111" s="608">
        <f>IF(SUM($D$24:$D$26)=0,0,D111/SUM($D$24:D$26)*100)</f>
        <v>0</v>
      </c>
      <c r="G111" s="591">
        <f t="shared" si="5"/>
        <v>0</v>
      </c>
    </row>
    <row r="112" spans="2:9" x14ac:dyDescent="0.2">
      <c r="B112" s="606"/>
      <c r="C112" s="609" t="s">
        <v>523</v>
      </c>
      <c r="D112" s="590">
        <v>1.316538</v>
      </c>
      <c r="E112" s="608">
        <f t="shared" si="4"/>
        <v>0.4906204188848774</v>
      </c>
      <c r="F112" s="608">
        <f>IF(SUM($D$24:$D$26)=0,0,D112/SUM($D$24:D$26)*100)</f>
        <v>0.84016519806646728</v>
      </c>
      <c r="G112" s="591">
        <f t="shared" si="5"/>
        <v>8.1444975902509871</v>
      </c>
    </row>
    <row r="113" spans="2:9" x14ac:dyDescent="0.2">
      <c r="B113" s="606"/>
      <c r="C113" s="609" t="s">
        <v>524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525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526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527</v>
      </c>
      <c r="D116" s="590">
        <v>0</v>
      </c>
      <c r="E116" s="608">
        <f t="shared" si="4"/>
        <v>0</v>
      </c>
      <c r="F116" s="608">
        <f>IF(SUM($D$24:$D$26)=0,0,D116/SUM($D$24:D$26)*100)</f>
        <v>0</v>
      </c>
      <c r="G116" s="591">
        <f t="shared" si="5"/>
        <v>0</v>
      </c>
    </row>
    <row r="117" spans="2:9" x14ac:dyDescent="0.2">
      <c r="B117" s="606"/>
      <c r="C117" s="610" t="s">
        <v>528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529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530</v>
      </c>
      <c r="D119" s="590">
        <v>2.79643</v>
      </c>
      <c r="E119" s="608">
        <f t="shared" si="4"/>
        <v>1.0421162609679613</v>
      </c>
      <c r="F119" s="608">
        <f>IF(SUM($D$24:$D$26)=0,0,D119/SUM($D$24:D$26)*100)</f>
        <v>1.784576795222782</v>
      </c>
      <c r="G119" s="591">
        <f t="shared" si="5"/>
        <v>17.299551852134591</v>
      </c>
    </row>
    <row r="120" spans="2:9" x14ac:dyDescent="0.2">
      <c r="B120" s="606"/>
      <c r="C120" s="610" t="s">
        <v>531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532</v>
      </c>
      <c r="D121" s="590">
        <v>1.008135</v>
      </c>
      <c r="E121" s="608">
        <f t="shared" si="4"/>
        <v>0.37569110499849295</v>
      </c>
      <c r="F121" s="608">
        <f>IF(SUM($D$24:$D$26)=0,0,D121/SUM($D$24:D$26)*100)</f>
        <v>0.64335396468065331</v>
      </c>
      <c r="G121" s="591">
        <f t="shared" si="5"/>
        <v>6.236624448475987</v>
      </c>
      <c r="I121" s="615"/>
    </row>
    <row r="122" spans="2:9" x14ac:dyDescent="0.2">
      <c r="B122" s="606"/>
      <c r="C122" s="610" t="s">
        <v>533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534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535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536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537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538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539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540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541</v>
      </c>
      <c r="D130" s="590">
        <v>1.034645</v>
      </c>
      <c r="E130" s="608">
        <f t="shared" si="4"/>
        <v>0.38557030886852034</v>
      </c>
      <c r="F130" s="608">
        <f>IF(SUM($D$24:$D$26)=0,0,D130/SUM($D$24:D$26)*100)</f>
        <v>0.6602716528907483</v>
      </c>
      <c r="G130" s="591">
        <f t="shared" si="5"/>
        <v>6.4006232324970744</v>
      </c>
      <c r="I130" s="615"/>
    </row>
    <row r="131" spans="2:9" x14ac:dyDescent="0.2">
      <c r="B131" s="606"/>
      <c r="C131" s="610" t="s">
        <v>542</v>
      </c>
      <c r="D131" s="590">
        <v>4.7746449999999996</v>
      </c>
      <c r="E131" s="608">
        <f t="shared" si="4"/>
        <v>1.7793169129387725</v>
      </c>
      <c r="F131" s="608">
        <f>IF(SUM($D$24:$D$26)=0,0,D131/SUM($D$24:D$26)*100)</f>
        <v>3.0469994501655604</v>
      </c>
      <c r="G131" s="591">
        <f t="shared" si="5"/>
        <v>29.537381144185677</v>
      </c>
      <c r="I131" s="615"/>
    </row>
    <row r="132" spans="2:9" x14ac:dyDescent="0.2">
      <c r="B132" s="606"/>
      <c r="C132" s="610" t="s">
        <v>543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544</v>
      </c>
      <c r="D133" s="590">
        <v>0</v>
      </c>
      <c r="E133" s="608">
        <f t="shared" si="4"/>
        <v>0</v>
      </c>
      <c r="F133" s="608">
        <f>IF(SUM($D$24:$D$26)=0,0,D133/SUM($D$24:D$26)*100)</f>
        <v>0</v>
      </c>
      <c r="G133" s="591">
        <f t="shared" si="5"/>
        <v>0</v>
      </c>
    </row>
    <row r="134" spans="2:9" x14ac:dyDescent="0.2">
      <c r="B134" s="611"/>
      <c r="C134" s="612" t="s">
        <v>545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501</v>
      </c>
      <c r="C136" s="604" t="s">
        <v>515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x14ac:dyDescent="0.2">
      <c r="B137" s="606"/>
      <c r="C137" s="607" t="s">
        <v>762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516</v>
      </c>
      <c r="D138" s="590">
        <v>0</v>
      </c>
      <c r="E138" s="608">
        <f t="shared" si="6"/>
        <v>0</v>
      </c>
      <c r="F138" s="608">
        <f>IF(SUM($D$29:$D$31)=0,0,D138/SUM($D$29:D$31)*100)</f>
        <v>0</v>
      </c>
      <c r="G138" s="591">
        <f t="shared" si="7"/>
        <v>0</v>
      </c>
    </row>
    <row r="139" spans="2:9" x14ac:dyDescent="0.2">
      <c r="B139" s="606"/>
      <c r="C139" s="609" t="s">
        <v>517</v>
      </c>
      <c r="D139" s="590">
        <v>2.3910089999999999</v>
      </c>
      <c r="E139" s="608">
        <f t="shared" si="6"/>
        <v>0.35879366676369961</v>
      </c>
      <c r="F139" s="608">
        <f>IF(SUM($D$29:$D$31)=0,0,D139/SUM($D$29:D$31)*100)</f>
        <v>1.909014202589046</v>
      </c>
      <c r="G139" s="591">
        <f t="shared" si="7"/>
        <v>4.8646049825411994</v>
      </c>
    </row>
    <row r="140" spans="2:9" x14ac:dyDescent="0.2">
      <c r="B140" s="606"/>
      <c r="C140" s="609" t="s">
        <v>518</v>
      </c>
      <c r="D140" s="590">
        <v>1.7664629999999999</v>
      </c>
      <c r="E140" s="608">
        <f t="shared" si="6"/>
        <v>0.2650745927649813</v>
      </c>
      <c r="F140" s="608">
        <f>IF(SUM($D$29:$D$31)=0,0,D140/SUM($D$29:D$31)*100)</f>
        <v>1.4103681564343984</v>
      </c>
      <c r="G140" s="591">
        <f t="shared" si="7"/>
        <v>3.5939407636168137</v>
      </c>
    </row>
    <row r="141" spans="2:9" x14ac:dyDescent="0.2">
      <c r="B141" s="606"/>
      <c r="C141" s="609" t="s">
        <v>519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520</v>
      </c>
      <c r="D142" s="590">
        <v>2.0293909999999999</v>
      </c>
      <c r="E142" s="608">
        <f t="shared" si="6"/>
        <v>0.30452944266928783</v>
      </c>
      <c r="F142" s="608">
        <f>IF(SUM($D$29:$D$31)=0,0,D142/SUM($D$29:D$31)*100)</f>
        <v>1.620293458371084</v>
      </c>
      <c r="G142" s="591">
        <f t="shared" si="7"/>
        <v>4.1288784651685821</v>
      </c>
    </row>
    <row r="143" spans="2:9" x14ac:dyDescent="0.2">
      <c r="B143" s="606"/>
      <c r="C143" s="609" t="s">
        <v>521</v>
      </c>
      <c r="D143" s="590">
        <v>0</v>
      </c>
      <c r="E143" s="608">
        <f t="shared" si="6"/>
        <v>0</v>
      </c>
      <c r="F143" s="608">
        <f>IF(SUM($D$29:$D$31)=0,0,D143/SUM($D$29:D$31)*100)</f>
        <v>0</v>
      </c>
      <c r="G143" s="591">
        <f t="shared" si="7"/>
        <v>0</v>
      </c>
    </row>
    <row r="144" spans="2:9" x14ac:dyDescent="0.2">
      <c r="B144" s="606"/>
      <c r="C144" s="609" t="s">
        <v>522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523</v>
      </c>
      <c r="D145" s="590">
        <v>9.1011860000000002</v>
      </c>
      <c r="E145" s="608">
        <f t="shared" si="6"/>
        <v>1.3657196174662867</v>
      </c>
      <c r="F145" s="608">
        <f>IF(SUM($D$29:$D$31)=0,0,D145/SUM($D$29:D$31)*100)</f>
        <v>7.2665110563802111</v>
      </c>
      <c r="G145" s="591">
        <f t="shared" si="7"/>
        <v>18.516732794662929</v>
      </c>
    </row>
    <row r="146" spans="2:9" x14ac:dyDescent="0.2">
      <c r="B146" s="606"/>
      <c r="C146" s="609" t="s">
        <v>524</v>
      </c>
      <c r="D146" s="590">
        <v>1.464564</v>
      </c>
      <c r="E146" s="608">
        <f t="shared" si="6"/>
        <v>0.21977177324305808</v>
      </c>
      <c r="F146" s="608">
        <f>IF(SUM($D$29:$D$31)=0,0,D146/SUM($D$29:D$31)*100)</f>
        <v>1.1693278764741679</v>
      </c>
      <c r="G146" s="591">
        <f t="shared" si="7"/>
        <v>2.9797149787602093</v>
      </c>
    </row>
    <row r="147" spans="2:9" x14ac:dyDescent="0.2">
      <c r="B147" s="606"/>
      <c r="C147" s="609" t="s">
        <v>525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526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527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528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529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530</v>
      </c>
      <c r="D152" s="590">
        <v>19.437283999999998</v>
      </c>
      <c r="E152" s="608">
        <f t="shared" si="6"/>
        <v>2.916749538913233</v>
      </c>
      <c r="F152" s="608">
        <f>IF(SUM($D$29:$D$31)=0,0,D152/SUM($D$29:D$31)*100)</f>
        <v>15.51899269963301</v>
      </c>
      <c r="G152" s="591">
        <f t="shared" si="7"/>
        <v>39.545944240890904</v>
      </c>
    </row>
    <row r="153" spans="2:9" x14ac:dyDescent="0.2">
      <c r="B153" s="606"/>
      <c r="C153" s="610" t="s">
        <v>531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532</v>
      </c>
      <c r="D154" s="590">
        <v>2.341081</v>
      </c>
      <c r="E154" s="608">
        <f t="shared" si="6"/>
        <v>0.3513014949675341</v>
      </c>
      <c r="F154" s="608">
        <f>IF(SUM($D$29:$D$31)=0,0,D154/SUM($D$29:D$31)*100)</f>
        <v>1.8691510062954035</v>
      </c>
      <c r="G154" s="591">
        <f t="shared" si="7"/>
        <v>4.7630244374373056</v>
      </c>
      <c r="I154" s="615"/>
    </row>
    <row r="155" spans="2:9" x14ac:dyDescent="0.2">
      <c r="B155" s="606"/>
      <c r="C155" s="610" t="s">
        <v>533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534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535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536</v>
      </c>
      <c r="D158" s="590">
        <v>10.620165999999999</v>
      </c>
      <c r="E158" s="608">
        <f t="shared" si="6"/>
        <v>1.5936570296386054</v>
      </c>
      <c r="F158" s="608">
        <f>IF(SUM($D$29:$D$31)=0,0,D158/SUM($D$29:D$31)*100)</f>
        <v>8.4792854095711476</v>
      </c>
      <c r="G158" s="591">
        <f t="shared" si="7"/>
        <v>21.607159336922045</v>
      </c>
      <c r="I158" s="615"/>
    </row>
    <row r="159" spans="2:9" x14ac:dyDescent="0.2">
      <c r="B159" s="606"/>
      <c r="C159" s="610" t="s">
        <v>537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538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539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540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541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542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543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544</v>
      </c>
      <c r="D166" s="590">
        <v>0</v>
      </c>
      <c r="E166" s="608">
        <f t="shared" si="6"/>
        <v>0</v>
      </c>
      <c r="F166" s="608">
        <f>IF(SUM($D$29:$D$31)=0,0,D166/SUM($D$29:D$31)*100)</f>
        <v>0</v>
      </c>
      <c r="G166" s="591">
        <f t="shared" si="7"/>
        <v>0</v>
      </c>
    </row>
    <row r="167" spans="2:9" x14ac:dyDescent="0.2">
      <c r="B167" s="611"/>
      <c r="C167" s="612" t="s">
        <v>545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546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510</v>
      </c>
      <c r="D172" s="601" t="s">
        <v>511</v>
      </c>
      <c r="E172" s="601" t="s">
        <v>512</v>
      </c>
      <c r="F172" s="601" t="s">
        <v>513</v>
      </c>
      <c r="G172" s="602" t="s">
        <v>514</v>
      </c>
    </row>
    <row r="173" spans="2:9" x14ac:dyDescent="0.2">
      <c r="B173" s="603" t="s">
        <v>499</v>
      </c>
      <c r="C173" s="604" t="s">
        <v>515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x14ac:dyDescent="0.2">
      <c r="B174" s="606"/>
      <c r="C174" s="607" t="s">
        <v>762</v>
      </c>
      <c r="D174" s="590">
        <v>0</v>
      </c>
      <c r="E174" s="608">
        <f t="shared" ref="E174:E204" si="8">IF($C$4=0,0,D174/$C$4*100)</f>
        <v>0</v>
      </c>
      <c r="F174" s="608">
        <f>IF(SUM($D$14:$D$16)=0,0,D174/SUM($D$14:D$16)*100)</f>
        <v>0</v>
      </c>
      <c r="G174" s="591">
        <f t="shared" ref="G174:G204" si="9">IF($D$15=0,0,D174/$D$15*100)</f>
        <v>0</v>
      </c>
    </row>
    <row r="175" spans="2:9" x14ac:dyDescent="0.2">
      <c r="B175" s="606"/>
      <c r="C175" s="609" t="s">
        <v>516</v>
      </c>
      <c r="D175" s="590">
        <v>1.1992860000000001</v>
      </c>
      <c r="E175" s="608">
        <f t="shared" si="8"/>
        <v>0.12632271022531574</v>
      </c>
      <c r="F175" s="608">
        <f>IF(SUM($D$14:$D$16)=0,0,D175/SUM($D$14:D$16)*100)</f>
        <v>0.20998457806090889</v>
      </c>
      <c r="G175" s="591">
        <f t="shared" si="9"/>
        <v>0.24840063376890056</v>
      </c>
    </row>
    <row r="176" spans="2:9" x14ac:dyDescent="0.2">
      <c r="B176" s="606"/>
      <c r="C176" s="609" t="s">
        <v>517</v>
      </c>
      <c r="D176" s="590">
        <v>0</v>
      </c>
      <c r="E176" s="608">
        <f t="shared" si="8"/>
        <v>0</v>
      </c>
      <c r="F176" s="608">
        <f>IF(SUM($D$14:$D$16)=0,0,D176/SUM($D$14:D$16)*100)</f>
        <v>0</v>
      </c>
      <c r="G176" s="591">
        <f t="shared" si="9"/>
        <v>0</v>
      </c>
    </row>
    <row r="177" spans="2:7" x14ac:dyDescent="0.2">
      <c r="B177" s="606"/>
      <c r="C177" s="609" t="s">
        <v>518</v>
      </c>
      <c r="D177" s="590">
        <v>91.969693000000007</v>
      </c>
      <c r="E177" s="608">
        <f t="shared" si="8"/>
        <v>9.6873146841956377</v>
      </c>
      <c r="F177" s="608">
        <f>IF(SUM($D$14:$D$16)=0,0,D177/SUM($D$14:D$16)*100)</f>
        <v>16.103095657746628</v>
      </c>
      <c r="G177" s="591">
        <f t="shared" si="9"/>
        <v>19.049109243942826</v>
      </c>
    </row>
    <row r="178" spans="2:7" x14ac:dyDescent="0.2">
      <c r="B178" s="606"/>
      <c r="C178" s="609" t="s">
        <v>519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520</v>
      </c>
      <c r="D179" s="590">
        <v>255.42658800000001</v>
      </c>
      <c r="E179" s="608">
        <f t="shared" si="8"/>
        <v>26.904490555017823</v>
      </c>
      <c r="F179" s="608">
        <f>IF(SUM($D$14:$D$16)=0,0,D179/SUM($D$14:D$16)*100)</f>
        <v>44.722980428953242</v>
      </c>
      <c r="G179" s="591">
        <f t="shared" si="9"/>
        <v>52.904917042830355</v>
      </c>
    </row>
    <row r="180" spans="2:7" x14ac:dyDescent="0.2">
      <c r="B180" s="606"/>
      <c r="C180" s="609" t="s">
        <v>521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522</v>
      </c>
      <c r="D181" s="590">
        <v>55.654491</v>
      </c>
      <c r="E181" s="608">
        <f t="shared" si="8"/>
        <v>5.8621764444264688</v>
      </c>
      <c r="F181" s="608">
        <f>IF(SUM($D$14:$D$16)=0,0,D181/SUM($D$14:D$16)*100)</f>
        <v>9.7446187229982257</v>
      </c>
      <c r="G181" s="591">
        <f t="shared" si="9"/>
        <v>11.527367814254124</v>
      </c>
    </row>
    <row r="182" spans="2:7" x14ac:dyDescent="0.2">
      <c r="B182" s="606"/>
      <c r="C182" s="609" t="s">
        <v>523</v>
      </c>
      <c r="D182" s="590">
        <v>34.065542000000001</v>
      </c>
      <c r="E182" s="608">
        <f t="shared" si="8"/>
        <v>3.5881779581637097</v>
      </c>
      <c r="F182" s="608">
        <f>IF(SUM($D$14:$D$16)=0,0,D182/SUM($D$14:D$16)*100)</f>
        <v>5.9645809784206349</v>
      </c>
      <c r="G182" s="591">
        <f t="shared" si="9"/>
        <v>7.0557833765099405</v>
      </c>
    </row>
    <row r="183" spans="2:7" x14ac:dyDescent="0.2">
      <c r="B183" s="606"/>
      <c r="C183" s="609" t="s">
        <v>524</v>
      </c>
      <c r="D183" s="590">
        <v>79.976483999999999</v>
      </c>
      <c r="E183" s="608">
        <f t="shared" si="8"/>
        <v>8.424050821214955</v>
      </c>
      <c r="F183" s="608">
        <f>IF(SUM($D$14:$D$16)=0,0,D183/SUM($D$14:D$16)*100)</f>
        <v>14.003188770264167</v>
      </c>
      <c r="G183" s="591">
        <f t="shared" si="9"/>
        <v>16.565030620059211</v>
      </c>
    </row>
    <row r="184" spans="2:7" x14ac:dyDescent="0.2">
      <c r="B184" s="606"/>
      <c r="C184" s="609" t="s">
        <v>525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526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527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528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529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530</v>
      </c>
      <c r="D189" s="590">
        <v>4.4664780000000004</v>
      </c>
      <c r="E189" s="608">
        <f t="shared" si="8"/>
        <v>0.47046126288620715</v>
      </c>
      <c r="F189" s="608">
        <f>IF(SUM($D$14:$D$16)=0,0,D189/SUM($D$14:D$16)*100)</f>
        <v>0.78204156327042285</v>
      </c>
      <c r="G189" s="591">
        <f t="shared" si="9"/>
        <v>0.92511374760887011</v>
      </c>
    </row>
    <row r="190" spans="2:7" x14ac:dyDescent="0.2">
      <c r="B190" s="606"/>
      <c r="C190" s="610" t="s">
        <v>531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532</v>
      </c>
      <c r="D191" s="590">
        <v>78.820533999999995</v>
      </c>
      <c r="E191" s="608">
        <f t="shared" si="8"/>
        <v>8.302292761098391</v>
      </c>
      <c r="F191" s="608">
        <f>IF(SUM($D$14:$D$16)=0,0,D191/SUM($D$14:D$16)*100)</f>
        <v>13.800791949981505</v>
      </c>
      <c r="G191" s="591">
        <f t="shared" si="9"/>
        <v>16.325605901847577</v>
      </c>
    </row>
    <row r="192" spans="2:7" x14ac:dyDescent="0.2">
      <c r="B192" s="606"/>
      <c r="C192" s="610" t="s">
        <v>533</v>
      </c>
      <c r="D192" s="590">
        <v>0</v>
      </c>
      <c r="E192" s="608">
        <f t="shared" si="8"/>
        <v>0</v>
      </c>
      <c r="F192" s="608">
        <f>IF(SUM($D$14:$D$16)=0,0,D192/SUM($D$14:D$16)*100)</f>
        <v>0</v>
      </c>
      <c r="G192" s="591">
        <f t="shared" si="9"/>
        <v>0</v>
      </c>
    </row>
    <row r="193" spans="2:7" x14ac:dyDescent="0.2">
      <c r="B193" s="606"/>
      <c r="C193" s="610" t="s">
        <v>534</v>
      </c>
      <c r="D193" s="590">
        <v>0</v>
      </c>
      <c r="E193" s="608">
        <f t="shared" si="8"/>
        <v>0</v>
      </c>
      <c r="F193" s="608">
        <f>IF(SUM($D$14:$D$16)=0,0,D193/SUM($D$14:D$16)*100)</f>
        <v>0</v>
      </c>
      <c r="G193" s="591">
        <f t="shared" si="9"/>
        <v>0</v>
      </c>
    </row>
    <row r="194" spans="2:7" x14ac:dyDescent="0.2">
      <c r="B194" s="606"/>
      <c r="C194" s="610" t="s">
        <v>535</v>
      </c>
      <c r="D194" s="590">
        <v>1</v>
      </c>
      <c r="E194" s="608">
        <f t="shared" si="8"/>
        <v>0.10533159748826863</v>
      </c>
      <c r="F194" s="608">
        <f>IF(SUM($D$14:$D$16)=0,0,D194/SUM($D$14:D$16)*100)</f>
        <v>0.17509132772408656</v>
      </c>
      <c r="G194" s="591">
        <f t="shared" si="9"/>
        <v>0.20712376678198571</v>
      </c>
    </row>
    <row r="195" spans="2:7" x14ac:dyDescent="0.2">
      <c r="B195" s="606"/>
      <c r="C195" s="610" t="s">
        <v>536</v>
      </c>
      <c r="D195" s="590">
        <v>6.7285170000000001</v>
      </c>
      <c r="E195" s="608">
        <f t="shared" si="8"/>
        <v>0.70872544433697271</v>
      </c>
      <c r="F195" s="608">
        <f>IF(SUM($D$14:$D$16)=0,0,D195/SUM($D$14:D$16)*100)</f>
        <v>1.1781049751440877</v>
      </c>
      <c r="G195" s="591">
        <f t="shared" si="9"/>
        <v>1.3936357858966262</v>
      </c>
    </row>
    <row r="196" spans="2:7" x14ac:dyDescent="0.2">
      <c r="B196" s="606"/>
      <c r="C196" s="610" t="s">
        <v>537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538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539</v>
      </c>
      <c r="D198" s="590">
        <v>0</v>
      </c>
      <c r="E198" s="608">
        <f t="shared" si="8"/>
        <v>0</v>
      </c>
      <c r="F198" s="608">
        <f>IF(SUM($D$14:$D$16)=0,0,D198/SUM($D$14:D$16)*100)</f>
        <v>0</v>
      </c>
      <c r="G198" s="591">
        <f t="shared" si="9"/>
        <v>0</v>
      </c>
    </row>
    <row r="199" spans="2:7" x14ac:dyDescent="0.2">
      <c r="B199" s="606"/>
      <c r="C199" s="610" t="s">
        <v>540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541</v>
      </c>
      <c r="D200" s="590">
        <v>40.960040999999997</v>
      </c>
      <c r="E200" s="608">
        <f t="shared" si="8"/>
        <v>4.3143865517149793</v>
      </c>
      <c r="F200" s="608">
        <f>IF(SUM($D$14:$D$16)=0,0,D200/SUM($D$14:D$16)*100)</f>
        <v>7.171747962323022</v>
      </c>
      <c r="G200" s="591">
        <f t="shared" si="9"/>
        <v>8.4837979794645726</v>
      </c>
    </row>
    <row r="201" spans="2:7" x14ac:dyDescent="0.2">
      <c r="B201" s="606"/>
      <c r="C201" s="610" t="s">
        <v>542</v>
      </c>
      <c r="D201" s="590">
        <v>36.586058999999999</v>
      </c>
      <c r="E201" s="608">
        <f t="shared" si="8"/>
        <v>3.8536680402700476</v>
      </c>
      <c r="F201" s="608">
        <f>IF(SUM($D$14:$D$16)=0,0,D201/SUM($D$14:D$16)*100)</f>
        <v>6.405901646501766</v>
      </c>
      <c r="G201" s="591">
        <f t="shared" si="9"/>
        <v>7.5778423517879698</v>
      </c>
    </row>
    <row r="202" spans="2:7" x14ac:dyDescent="0.2">
      <c r="B202" s="606"/>
      <c r="C202" s="610" t="s">
        <v>543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544</v>
      </c>
      <c r="D203" s="590">
        <v>0</v>
      </c>
      <c r="E203" s="608">
        <f t="shared" si="8"/>
        <v>0</v>
      </c>
      <c r="F203" s="608">
        <f>IF(SUM($D$14:$D$16)=0,0,D203/SUM($D$14:D$16)*100)</f>
        <v>0</v>
      </c>
      <c r="G203" s="591">
        <f t="shared" si="9"/>
        <v>0</v>
      </c>
    </row>
    <row r="204" spans="2:7" x14ac:dyDescent="0.2">
      <c r="B204" s="611"/>
      <c r="C204" s="612" t="s">
        <v>545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515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x14ac:dyDescent="0.2">
      <c r="B207" s="606"/>
      <c r="C207" s="607" t="s">
        <v>762</v>
      </c>
      <c r="D207" s="590">
        <v>0</v>
      </c>
      <c r="E207" s="608">
        <f t="shared" ref="E207:E237" si="10">IF($C$5=0,0,D207/$C$5*100)</f>
        <v>0</v>
      </c>
      <c r="F207" s="608">
        <f>IF(SUM($D$19:$D$21)=0,0,D207/SUM($D$19:D$21)*100)</f>
        <v>0</v>
      </c>
      <c r="G207" s="591">
        <f t="shared" ref="G207:G237" si="11">IF($D$20=0,0,D207/$D$20*100)</f>
        <v>0</v>
      </c>
    </row>
    <row r="208" spans="2:7" x14ac:dyDescent="0.2">
      <c r="B208" s="606"/>
      <c r="C208" s="609" t="s">
        <v>516</v>
      </c>
      <c r="D208" s="590">
        <v>3.6111200000000001</v>
      </c>
      <c r="E208" s="608">
        <f t="shared" si="10"/>
        <v>4.2546006008884616</v>
      </c>
      <c r="F208" s="608">
        <f>IF(SUM($D$19:$D$21)=0,0,D208/SUM($D$19:D$21)*100)</f>
        <v>4.8212266200141602</v>
      </c>
      <c r="G208" s="591">
        <f t="shared" si="11"/>
        <v>5.8603811798919816</v>
      </c>
    </row>
    <row r="209" spans="2:7" x14ac:dyDescent="0.2">
      <c r="B209" s="606"/>
      <c r="C209" s="609" t="s">
        <v>517</v>
      </c>
      <c r="D209" s="590">
        <v>0</v>
      </c>
      <c r="E209" s="608">
        <f t="shared" si="10"/>
        <v>0</v>
      </c>
      <c r="F209" s="608">
        <f>IF(SUM($D$19:$D$21)=0,0,D209/SUM($D$19:D$21)*100)</f>
        <v>0</v>
      </c>
      <c r="G209" s="591">
        <f t="shared" si="11"/>
        <v>0</v>
      </c>
    </row>
    <row r="210" spans="2:7" x14ac:dyDescent="0.2">
      <c r="B210" s="606"/>
      <c r="C210" s="609" t="s">
        <v>518</v>
      </c>
      <c r="D210" s="590">
        <v>2.3515290000000002</v>
      </c>
      <c r="E210" s="608">
        <f t="shared" si="10"/>
        <v>2.7705578037857075</v>
      </c>
      <c r="F210" s="608">
        <f>IF(SUM($D$19:$D$21)=0,0,D210/SUM($D$19:D$21)*100)</f>
        <v>3.1395395922969271</v>
      </c>
      <c r="G210" s="591">
        <f t="shared" si="11"/>
        <v>3.8162277342127133</v>
      </c>
    </row>
    <row r="211" spans="2:7" x14ac:dyDescent="0.2">
      <c r="B211" s="606"/>
      <c r="C211" s="609" t="s">
        <v>519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520</v>
      </c>
      <c r="D212" s="590">
        <v>0</v>
      </c>
      <c r="E212" s="608">
        <f t="shared" si="10"/>
        <v>0</v>
      </c>
      <c r="F212" s="608">
        <f>IF(SUM($D$19:$D$21)=0,0,D212/SUM($D$19:D$21)*100)</f>
        <v>0</v>
      </c>
      <c r="G212" s="591">
        <f t="shared" si="11"/>
        <v>0</v>
      </c>
    </row>
    <row r="213" spans="2:7" x14ac:dyDescent="0.2">
      <c r="B213" s="606"/>
      <c r="C213" s="609" t="s">
        <v>521</v>
      </c>
      <c r="D213" s="590">
        <v>0</v>
      </c>
      <c r="E213" s="608">
        <f t="shared" si="10"/>
        <v>0</v>
      </c>
      <c r="F213" s="608">
        <f>IF(SUM($D$19:$D$21)=0,0,D213/SUM($D$19:D$21)*100)</f>
        <v>0</v>
      </c>
      <c r="G213" s="591">
        <f t="shared" si="11"/>
        <v>0</v>
      </c>
    </row>
    <row r="214" spans="2:7" x14ac:dyDescent="0.2">
      <c r="B214" s="606"/>
      <c r="C214" s="609" t="s">
        <v>522</v>
      </c>
      <c r="D214" s="590">
        <v>0</v>
      </c>
      <c r="E214" s="608">
        <f t="shared" si="10"/>
        <v>0</v>
      </c>
      <c r="F214" s="608">
        <f>IF(SUM($D$19:$D$21)=0,0,D214/SUM($D$19:D$21)*100)</f>
        <v>0</v>
      </c>
      <c r="G214" s="591">
        <f t="shared" si="11"/>
        <v>0</v>
      </c>
    </row>
    <row r="215" spans="2:7" x14ac:dyDescent="0.2">
      <c r="B215" s="606"/>
      <c r="C215" s="609" t="s">
        <v>523</v>
      </c>
      <c r="D215" s="590">
        <v>0</v>
      </c>
      <c r="E215" s="608">
        <f t="shared" si="10"/>
        <v>0</v>
      </c>
      <c r="F215" s="608">
        <f>IF(SUM($D$19:$D$21)=0,0,D215/SUM($D$19:D$21)*100)</f>
        <v>0</v>
      </c>
      <c r="G215" s="591">
        <f t="shared" si="11"/>
        <v>0</v>
      </c>
    </row>
    <row r="216" spans="2:7" x14ac:dyDescent="0.2">
      <c r="B216" s="606"/>
      <c r="C216" s="609" t="s">
        <v>524</v>
      </c>
      <c r="D216" s="590">
        <v>1.464261</v>
      </c>
      <c r="E216" s="608">
        <f t="shared" si="10"/>
        <v>1.7251838018281143</v>
      </c>
      <c r="F216" s="608">
        <f>IF(SUM($D$19:$D$21)=0,0,D216/SUM($D$19:D$21)*100)</f>
        <v>1.9549430957289022</v>
      </c>
      <c r="G216" s="591">
        <f t="shared" si="11"/>
        <v>2.376306410988783</v>
      </c>
    </row>
    <row r="217" spans="2:7" x14ac:dyDescent="0.2">
      <c r="B217" s="606"/>
      <c r="C217" s="609" t="s">
        <v>525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526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527</v>
      </c>
      <c r="D219" s="590">
        <v>0</v>
      </c>
      <c r="E219" s="608">
        <f t="shared" si="10"/>
        <v>0</v>
      </c>
      <c r="F219" s="608">
        <f>IF(SUM($D$19:$D$21)=0,0,D219/SUM($D$19:D$21)*100)</f>
        <v>0</v>
      </c>
      <c r="G219" s="591">
        <f t="shared" si="11"/>
        <v>0</v>
      </c>
    </row>
    <row r="220" spans="2:7" x14ac:dyDescent="0.2">
      <c r="B220" s="606"/>
      <c r="C220" s="610" t="s">
        <v>528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529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530</v>
      </c>
      <c r="D222" s="590">
        <v>0</v>
      </c>
      <c r="E222" s="608">
        <f t="shared" si="10"/>
        <v>0</v>
      </c>
      <c r="F222" s="608">
        <f>IF(SUM($D$19:$D$21)=0,0,D222/SUM($D$19:D$21)*100)</f>
        <v>0</v>
      </c>
      <c r="G222" s="591">
        <f t="shared" si="11"/>
        <v>0</v>
      </c>
    </row>
    <row r="223" spans="2:7" x14ac:dyDescent="0.2">
      <c r="B223" s="606"/>
      <c r="C223" s="610" t="s">
        <v>531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532</v>
      </c>
      <c r="D224" s="590">
        <v>2.0081349999999998</v>
      </c>
      <c r="E224" s="608">
        <f t="shared" si="10"/>
        <v>2.3659729883429934</v>
      </c>
      <c r="F224" s="608">
        <f>IF(SUM($D$19:$D$21)=0,0,D224/SUM($D$19:D$21)*100)</f>
        <v>2.6810723317370053</v>
      </c>
      <c r="G224" s="591">
        <f t="shared" si="11"/>
        <v>3.2589436409430821</v>
      </c>
    </row>
    <row r="225" spans="2:7" x14ac:dyDescent="0.2">
      <c r="B225" s="606"/>
      <c r="C225" s="610" t="s">
        <v>533</v>
      </c>
      <c r="D225" s="590">
        <v>0</v>
      </c>
      <c r="E225" s="608">
        <f t="shared" si="10"/>
        <v>0</v>
      </c>
      <c r="F225" s="608">
        <f>IF(SUM($D$19:$D$21)=0,0,D225/SUM($D$19:D$21)*100)</f>
        <v>0</v>
      </c>
      <c r="G225" s="591">
        <f t="shared" si="11"/>
        <v>0</v>
      </c>
    </row>
    <row r="226" spans="2:7" x14ac:dyDescent="0.2">
      <c r="B226" s="606"/>
      <c r="C226" s="610" t="s">
        <v>534</v>
      </c>
      <c r="D226" s="590">
        <v>0</v>
      </c>
      <c r="E226" s="608">
        <f t="shared" si="10"/>
        <v>0</v>
      </c>
      <c r="F226" s="608">
        <f>IF(SUM($D$19:$D$21)=0,0,D226/SUM($D$19:D$21)*100)</f>
        <v>0</v>
      </c>
      <c r="G226" s="591">
        <f t="shared" si="11"/>
        <v>0</v>
      </c>
    </row>
    <row r="227" spans="2:7" x14ac:dyDescent="0.2">
      <c r="B227" s="606"/>
      <c r="C227" s="610" t="s">
        <v>535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536</v>
      </c>
      <c r="D228" s="590">
        <v>0</v>
      </c>
      <c r="E228" s="608">
        <f t="shared" si="10"/>
        <v>0</v>
      </c>
      <c r="F228" s="608">
        <f>IF(SUM($D$19:$D$21)=0,0,D228/SUM($D$19:D$21)*100)</f>
        <v>0</v>
      </c>
      <c r="G228" s="591">
        <f t="shared" si="11"/>
        <v>0</v>
      </c>
    </row>
    <row r="229" spans="2:7" x14ac:dyDescent="0.2">
      <c r="B229" s="606"/>
      <c r="C229" s="610" t="s">
        <v>537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538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539</v>
      </c>
      <c r="D231" s="590">
        <v>0</v>
      </c>
      <c r="E231" s="608">
        <f t="shared" si="10"/>
        <v>0</v>
      </c>
      <c r="F231" s="608">
        <f>IF(SUM($D$19:$D$21)=0,0,D231/SUM($D$19:D$21)*100)</f>
        <v>0</v>
      </c>
      <c r="G231" s="591">
        <f t="shared" si="11"/>
        <v>0</v>
      </c>
    </row>
    <row r="232" spans="2:7" x14ac:dyDescent="0.2">
      <c r="B232" s="606"/>
      <c r="C232" s="610" t="s">
        <v>540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541</v>
      </c>
      <c r="D233" s="590">
        <v>44.899621000000003</v>
      </c>
      <c r="E233" s="608">
        <f t="shared" si="10"/>
        <v>52.900472564263779</v>
      </c>
      <c r="F233" s="608">
        <f>IF(SUM($D$19:$D$21)=0,0,D233/SUM($D$19:D$21)*100)</f>
        <v>59.945736501070797</v>
      </c>
      <c r="G233" s="591">
        <f t="shared" si="11"/>
        <v>72.866283560968014</v>
      </c>
    </row>
    <row r="234" spans="2:7" x14ac:dyDescent="0.2">
      <c r="B234" s="606"/>
      <c r="C234" s="610" t="s">
        <v>542</v>
      </c>
      <c r="D234" s="590">
        <v>14.157759</v>
      </c>
      <c r="E234" s="608">
        <f t="shared" si="10"/>
        <v>16.680589387401699</v>
      </c>
      <c r="F234" s="608">
        <f>IF(SUM($D$19:$D$21)=0,0,D234/SUM($D$19:D$21)*100)</f>
        <v>18.902103660511159</v>
      </c>
      <c r="G234" s="591">
        <f t="shared" si="11"/>
        <v>22.976213582779394</v>
      </c>
    </row>
    <row r="235" spans="2:7" x14ac:dyDescent="0.2">
      <c r="B235" s="606"/>
      <c r="C235" s="610" t="s">
        <v>543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544</v>
      </c>
      <c r="D236" s="590">
        <v>0</v>
      </c>
      <c r="E236" s="608">
        <f t="shared" si="10"/>
        <v>0</v>
      </c>
      <c r="F236" s="608">
        <f>IF(SUM($D$19:$D$21)=0,0,D236/SUM($D$19:D$21)*100)</f>
        <v>0</v>
      </c>
      <c r="G236" s="591">
        <f t="shared" si="11"/>
        <v>0</v>
      </c>
    </row>
    <row r="237" spans="2:7" x14ac:dyDescent="0.2">
      <c r="B237" s="611"/>
      <c r="C237" s="612" t="s">
        <v>545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500</v>
      </c>
      <c r="C239" s="604" t="s">
        <v>515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x14ac:dyDescent="0.2">
      <c r="B240" s="606"/>
      <c r="C240" s="607" t="s">
        <v>762</v>
      </c>
      <c r="D240" s="590">
        <v>0</v>
      </c>
      <c r="E240" s="608">
        <f t="shared" ref="E240:E270" si="12">IF($C$6=0,0,D240/$C$6*100)</f>
        <v>0</v>
      </c>
      <c r="F240" s="608">
        <f>IF(SUM($D$24:$D$26)=0,0,D240/SUM($D$24:D$26)*100)</f>
        <v>0</v>
      </c>
      <c r="G240" s="591">
        <f t="shared" ref="G240:G270" si="13">IF($D$25=0,0,D240/$D$25*100)</f>
        <v>0</v>
      </c>
    </row>
    <row r="241" spans="2:7" x14ac:dyDescent="0.2">
      <c r="B241" s="606"/>
      <c r="C241" s="609" t="s">
        <v>516</v>
      </c>
      <c r="D241" s="590">
        <v>3</v>
      </c>
      <c r="E241" s="608">
        <f t="shared" si="12"/>
        <v>1.1179785594146407</v>
      </c>
      <c r="F241" s="608">
        <f>IF(SUM($D$24:$D$26)=0,0,D241/SUM($D$24:D$26)*100)</f>
        <v>1.9144875379209729</v>
      </c>
      <c r="G241" s="591">
        <f t="shared" si="13"/>
        <v>2.4543428820088571</v>
      </c>
    </row>
    <row r="242" spans="2:7" x14ac:dyDescent="0.2">
      <c r="B242" s="606"/>
      <c r="C242" s="609" t="s">
        <v>517</v>
      </c>
      <c r="D242" s="590">
        <v>0</v>
      </c>
      <c r="E242" s="608">
        <f t="shared" si="12"/>
        <v>0</v>
      </c>
      <c r="F242" s="608">
        <f>IF(SUM($D$24:$D$26)=0,0,D242/SUM($D$24:D$26)*100)</f>
        <v>0</v>
      </c>
      <c r="G242" s="591">
        <f t="shared" si="13"/>
        <v>0</v>
      </c>
    </row>
    <row r="243" spans="2:7" x14ac:dyDescent="0.2">
      <c r="B243" s="606"/>
      <c r="C243" s="609" t="s">
        <v>518</v>
      </c>
      <c r="D243" s="590">
        <v>4.9551829999999999</v>
      </c>
      <c r="E243" s="608">
        <f t="shared" si="12"/>
        <v>1.846596117325306</v>
      </c>
      <c r="F243" s="608">
        <f>IF(SUM($D$24:$D$26)=0,0,D243/SUM($D$24:D$26)*100)</f>
        <v>3.1622120338726196</v>
      </c>
      <c r="G243" s="591">
        <f t="shared" si="13"/>
        <v>4.0539060417004311</v>
      </c>
    </row>
    <row r="244" spans="2:7" x14ac:dyDescent="0.2">
      <c r="B244" s="606"/>
      <c r="C244" s="609" t="s">
        <v>519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520</v>
      </c>
      <c r="D245" s="590">
        <v>45.830953000000001</v>
      </c>
      <c r="E245" s="608">
        <f t="shared" si="12"/>
        <v>17.079340937180039</v>
      </c>
      <c r="F245" s="608">
        <f>IF(SUM($D$24:$D$26)=0,0,D245/SUM($D$24:D$26)*100)</f>
        <v>29.247596123180607</v>
      </c>
      <c r="G245" s="591">
        <f t="shared" si="13"/>
        <v>37.494957757077486</v>
      </c>
    </row>
    <row r="246" spans="2:7" x14ac:dyDescent="0.2">
      <c r="B246" s="606"/>
      <c r="C246" s="609" t="s">
        <v>521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522</v>
      </c>
      <c r="D247" s="590">
        <v>3.274346</v>
      </c>
      <c r="E247" s="608">
        <f t="shared" si="12"/>
        <v>1.2202162080350305</v>
      </c>
      <c r="F247" s="608">
        <f>IF(SUM($D$24:$D$26)=0,0,D247/SUM($D$24:D$26)*100)</f>
        <v>2.089564870613795</v>
      </c>
      <c r="G247" s="591">
        <f t="shared" si="13"/>
        <v>2.6787892661113908</v>
      </c>
    </row>
    <row r="248" spans="2:7" x14ac:dyDescent="0.2">
      <c r="B248" s="606"/>
      <c r="C248" s="609" t="s">
        <v>523</v>
      </c>
      <c r="D248" s="590">
        <v>12.613078</v>
      </c>
      <c r="E248" s="608">
        <f t="shared" si="12"/>
        <v>4.7003835907414997</v>
      </c>
      <c r="F248" s="608">
        <f>IF(SUM($D$24:$D$26)=0,0,D248/SUM($D$24:D$26)*100)</f>
        <v>8.049193548608395</v>
      </c>
      <c r="G248" s="591">
        <f t="shared" si="13"/>
        <v>10.318939403174168</v>
      </c>
    </row>
    <row r="249" spans="2:7" x14ac:dyDescent="0.2">
      <c r="B249" s="606"/>
      <c r="C249" s="609" t="s">
        <v>524</v>
      </c>
      <c r="D249" s="590">
        <v>6.2240700000000002</v>
      </c>
      <c r="E249" s="608">
        <f t="shared" si="12"/>
        <v>2.319458937431961</v>
      </c>
      <c r="F249" s="608">
        <f>IF(SUM($D$24:$D$26)=0,0,D249/SUM($D$24:D$26)*100)</f>
        <v>3.9719681500492627</v>
      </c>
      <c r="G249" s="591">
        <f t="shared" si="13"/>
        <v>5.0920006338749557</v>
      </c>
    </row>
    <row r="250" spans="2:7" x14ac:dyDescent="0.2">
      <c r="B250" s="606"/>
      <c r="C250" s="609" t="s">
        <v>525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526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527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528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529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530</v>
      </c>
      <c r="D255" s="590">
        <v>0</v>
      </c>
      <c r="E255" s="608">
        <f t="shared" si="12"/>
        <v>0</v>
      </c>
      <c r="F255" s="608">
        <f>IF(SUM($D$24:$D$26)=0,0,D255/SUM($D$24:D$26)*100)</f>
        <v>0</v>
      </c>
      <c r="G255" s="591">
        <f t="shared" si="13"/>
        <v>0</v>
      </c>
    </row>
    <row r="256" spans="2:7" x14ac:dyDescent="0.2">
      <c r="B256" s="606"/>
      <c r="C256" s="610" t="s">
        <v>531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532</v>
      </c>
      <c r="D257" s="590">
        <v>15.642955000000001</v>
      </c>
      <c r="E257" s="608">
        <f t="shared" si="12"/>
        <v>5.8294960986293516</v>
      </c>
      <c r="F257" s="608">
        <f>IF(SUM($D$24:$D$26)=0,0,D257/SUM($D$24:D$26)*100)</f>
        <v>9.9827474679195234</v>
      </c>
      <c r="G257" s="591">
        <f t="shared" si="13"/>
        <v>12.797725085944952</v>
      </c>
    </row>
    <row r="258" spans="2:12" x14ac:dyDescent="0.2">
      <c r="B258" s="606"/>
      <c r="C258" s="610" t="s">
        <v>533</v>
      </c>
      <c r="D258" s="590">
        <v>0</v>
      </c>
      <c r="E258" s="608">
        <f t="shared" si="12"/>
        <v>0</v>
      </c>
      <c r="F258" s="608">
        <f>IF(SUM($D$24:$D$26)=0,0,D258/SUM($D$24:D$26)*100)</f>
        <v>0</v>
      </c>
      <c r="G258" s="591">
        <f t="shared" si="13"/>
        <v>0</v>
      </c>
    </row>
    <row r="259" spans="2:12" x14ac:dyDescent="0.2">
      <c r="B259" s="606"/>
      <c r="C259" s="610" t="s">
        <v>534</v>
      </c>
      <c r="D259" s="590">
        <v>0</v>
      </c>
      <c r="E259" s="608">
        <f t="shared" si="12"/>
        <v>0</v>
      </c>
      <c r="F259" s="608">
        <f>IF(SUM($D$24:$D$26)=0,0,D259/SUM($D$24:D$26)*100)</f>
        <v>0</v>
      </c>
      <c r="G259" s="591">
        <f t="shared" si="13"/>
        <v>0</v>
      </c>
    </row>
    <row r="260" spans="2:12" x14ac:dyDescent="0.2">
      <c r="B260" s="606"/>
      <c r="C260" s="610" t="s">
        <v>535</v>
      </c>
      <c r="D260" s="590">
        <v>0</v>
      </c>
      <c r="E260" s="608">
        <f t="shared" si="12"/>
        <v>0</v>
      </c>
      <c r="F260" s="608">
        <f>IF(SUM($D$24:$D$26)=0,0,D260/SUM($D$24:D$26)*100)</f>
        <v>0</v>
      </c>
      <c r="G260" s="591">
        <f t="shared" si="13"/>
        <v>0</v>
      </c>
    </row>
    <row r="261" spans="2:12" x14ac:dyDescent="0.2">
      <c r="B261" s="606"/>
      <c r="C261" s="610" t="s">
        <v>536</v>
      </c>
      <c r="D261" s="590">
        <v>4.0430659999999996</v>
      </c>
      <c r="E261" s="608">
        <f t="shared" si="12"/>
        <v>1.506687034099438</v>
      </c>
      <c r="F261" s="608">
        <f>IF(SUM($D$24:$D$26)=0,0,D261/SUM($D$24:D$26)*100)</f>
        <v>2.580133157330665</v>
      </c>
      <c r="G261" s="591">
        <f t="shared" si="13"/>
        <v>3.30769008619734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537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538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539</v>
      </c>
      <c r="D264" s="590">
        <v>0</v>
      </c>
      <c r="E264" s="608">
        <f t="shared" si="12"/>
        <v>0</v>
      </c>
      <c r="F264" s="608">
        <f>IF(SUM($D$24:$D$26)=0,0,D264/SUM($D$24:D$26)*100)</f>
        <v>0</v>
      </c>
      <c r="G264" s="591">
        <f t="shared" si="13"/>
        <v>0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540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541</v>
      </c>
      <c r="D266" s="590">
        <v>40.120024999999998</v>
      </c>
      <c r="E266" s="608">
        <f t="shared" si="12"/>
        <v>14.95110925105979</v>
      </c>
      <c r="F266" s="608">
        <f>IF(SUM($D$24:$D$26)=0,0,D266/SUM($D$24:D$26)*100)</f>
        <v>25.603095961192622</v>
      </c>
      <c r="G266" s="591">
        <f t="shared" si="13"/>
        <v>32.822765928255791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542</v>
      </c>
      <c r="D267" s="590">
        <v>32.537982999999997</v>
      </c>
      <c r="E267" s="608">
        <f t="shared" si="12"/>
        <v>12.125589120199356</v>
      </c>
      <c r="F267" s="608">
        <f>IF(SUM($D$24:$D$26)=0,0,D267/SUM($D$24:D$26)*100)</f>
        <v>20.764520987528154</v>
      </c>
      <c r="G267" s="591">
        <f t="shared" si="13"/>
        <v>26.619788990325059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543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544</v>
      </c>
      <c r="D269" s="590">
        <v>0</v>
      </c>
      <c r="E269" s="608">
        <f t="shared" si="12"/>
        <v>0</v>
      </c>
      <c r="F269" s="608">
        <f>IF(SUM($D$24:$D$26)=0,0,D269/SUM($D$24:D$26)*100)</f>
        <v>0</v>
      </c>
      <c r="G269" s="591">
        <f t="shared" si="13"/>
        <v>0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545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501</v>
      </c>
      <c r="C272" s="604" t="s">
        <v>515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x14ac:dyDescent="0.2">
      <c r="B273" s="606"/>
      <c r="C273" s="607" t="s">
        <v>762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516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517</v>
      </c>
      <c r="D275" s="590">
        <v>0</v>
      </c>
      <c r="E275" s="608">
        <f t="shared" si="14"/>
        <v>0</v>
      </c>
      <c r="F275" s="608">
        <f>IF(SUM($D$29:$D$31)=0,0,D275/SUM($D$29:D$31)*100)</f>
        <v>0</v>
      </c>
      <c r="G275" s="591">
        <f t="shared" si="15"/>
        <v>0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518</v>
      </c>
      <c r="D276" s="590">
        <v>30.833362000000001</v>
      </c>
      <c r="E276" s="608">
        <f t="shared" si="14"/>
        <v>4.6268395521022798</v>
      </c>
      <c r="F276" s="608">
        <f>IF(SUM($D$29:$D$31)=0,0,D276/SUM($D$29:D$31)*100)</f>
        <v>24.617776834620614</v>
      </c>
      <c r="G276" s="591">
        <f t="shared" si="15"/>
        <v>41.947933420882443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519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520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521</v>
      </c>
      <c r="D279" s="590">
        <v>0</v>
      </c>
      <c r="E279" s="608">
        <f t="shared" si="14"/>
        <v>0</v>
      </c>
      <c r="F279" s="608">
        <f>IF(SUM($D$29:$D$31)=0,0,D279/SUM($D$29:D$31)*100)</f>
        <v>0</v>
      </c>
      <c r="G279" s="591">
        <f t="shared" si="15"/>
        <v>0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522</v>
      </c>
      <c r="D280" s="590">
        <v>2.9947569999999999</v>
      </c>
      <c r="E280" s="608">
        <f t="shared" si="14"/>
        <v>0.44939180283146435</v>
      </c>
      <c r="F280" s="608">
        <f>IF(SUM($D$29:$D$31)=0,0,D280/SUM($D$29:D$31)*100)</f>
        <v>2.3910548418274313</v>
      </c>
      <c r="G280" s="591">
        <f t="shared" si="15"/>
        <v>4.0742837984298186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523</v>
      </c>
      <c r="D281" s="590">
        <v>29.144511999999999</v>
      </c>
      <c r="E281" s="608">
        <f t="shared" si="14"/>
        <v>4.373411528989914</v>
      </c>
      <c r="F281" s="608">
        <f>IF(SUM($D$29:$D$31)=0,0,D281/SUM($D$29:D$31)*100)</f>
        <v>23.269375956145243</v>
      </c>
      <c r="G281" s="591">
        <f t="shared" si="15"/>
        <v>39.650299858968005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524</v>
      </c>
      <c r="D282" s="590">
        <v>12.517103000000001</v>
      </c>
      <c r="E282" s="608">
        <f t="shared" si="14"/>
        <v>1.878310488429322</v>
      </c>
      <c r="F282" s="608">
        <f>IF(SUM($D$29:$D$31)=0,0,D282/SUM($D$29:D$31)*100)</f>
        <v>9.9938257874687881</v>
      </c>
      <c r="G282" s="591">
        <f t="shared" si="15"/>
        <v>17.029171300435156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525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526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527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528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529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530</v>
      </c>
      <c r="D288" s="590">
        <v>1.1425620000000001</v>
      </c>
      <c r="E288" s="608">
        <f t="shared" si="14"/>
        <v>0.17145230715771717</v>
      </c>
      <c r="F288" s="608">
        <f>IF(SUM($D$29:$D$31)=0,0,D288/SUM($D$29:D$31)*100)</f>
        <v>0.91223708707852869</v>
      </c>
      <c r="G288" s="591">
        <f t="shared" si="15"/>
        <v>1.5544238965971433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531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532</v>
      </c>
      <c r="D290" s="590">
        <v>0</v>
      </c>
      <c r="E290" s="608">
        <f t="shared" si="14"/>
        <v>0</v>
      </c>
      <c r="F290" s="608">
        <f>IF(SUM($D$29:$D$31)=0,0,D290/SUM($D$29:D$31)*100)</f>
        <v>0</v>
      </c>
      <c r="G290" s="591">
        <f t="shared" si="15"/>
        <v>0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533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534</v>
      </c>
      <c r="D292" s="590">
        <v>0</v>
      </c>
      <c r="E292" s="608">
        <f t="shared" si="14"/>
        <v>0</v>
      </c>
      <c r="F292" s="608">
        <f>IF(SUM($D$29:$D$31)=0,0,D292/SUM($D$29:D$31)*100)</f>
        <v>0</v>
      </c>
      <c r="G292" s="591">
        <f t="shared" si="15"/>
        <v>0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535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536</v>
      </c>
      <c r="D294" s="590">
        <v>1.2358579999999999</v>
      </c>
      <c r="E294" s="608">
        <f t="shared" si="14"/>
        <v>0.18545226028812617</v>
      </c>
      <c r="F294" s="608">
        <f>IF(SUM($D$29:$D$31)=0,0,D294/SUM($D$29:D$31)*100)</f>
        <v>0.98672588617746448</v>
      </c>
      <c r="G294" s="591">
        <f t="shared" si="15"/>
        <v>1.681350515771356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537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538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539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540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541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542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543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544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545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547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510</v>
      </c>
      <c r="D309" s="601" t="s">
        <v>511</v>
      </c>
      <c r="E309" s="601" t="s">
        <v>512</v>
      </c>
      <c r="F309" s="601" t="s">
        <v>513</v>
      </c>
      <c r="G309" s="602" t="s">
        <v>514</v>
      </c>
    </row>
    <row r="310" spans="2:12" x14ac:dyDescent="0.2">
      <c r="B310" s="603" t="s">
        <v>499</v>
      </c>
      <c r="C310" s="604" t="s">
        <v>515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x14ac:dyDescent="0.2">
      <c r="B311" s="606"/>
      <c r="C311" s="607" t="s">
        <v>762</v>
      </c>
      <c r="D311" s="590">
        <v>0</v>
      </c>
      <c r="E311" s="608">
        <f t="shared" ref="E311:E341" si="16">IF($C$4=0,0,D311/$C$4*100)</f>
        <v>0</v>
      </c>
      <c r="F311" s="608">
        <f>IF(SUM($D$14:$D$16)=0,0,D311/SUM($D$14:D$16)*100)</f>
        <v>0</v>
      </c>
      <c r="G311" s="591">
        <f>IF($D$16=0,0,D311/$D$16*100)</f>
        <v>0</v>
      </c>
    </row>
    <row r="312" spans="2:12" x14ac:dyDescent="0.2">
      <c r="B312" s="606"/>
      <c r="C312" s="609" t="s">
        <v>516</v>
      </c>
      <c r="D312" s="590">
        <v>0</v>
      </c>
      <c r="E312" s="608">
        <f t="shared" si="16"/>
        <v>0</v>
      </c>
      <c r="F312" s="608">
        <f>IF(SUM($D$14:$D$16)=0,0,D312/SUM($D$14:D$16)*100)</f>
        <v>0</v>
      </c>
      <c r="G312" s="591">
        <f t="shared" ref="G312:G341" si="17">IF($D$16=0,0,D312/$D$16*100)</f>
        <v>0</v>
      </c>
    </row>
    <row r="313" spans="2:12" x14ac:dyDescent="0.2">
      <c r="B313" s="606"/>
      <c r="C313" s="609" t="s">
        <v>517</v>
      </c>
      <c r="D313" s="590">
        <v>0</v>
      </c>
      <c r="E313" s="608">
        <f t="shared" si="16"/>
        <v>0</v>
      </c>
      <c r="F313" s="608">
        <f>IF(SUM($D$14:$D$16)=0,0,D313/SUM($D$14:D$16)*100)</f>
        <v>0</v>
      </c>
      <c r="G313" s="591">
        <f t="shared" si="17"/>
        <v>0</v>
      </c>
    </row>
    <row r="314" spans="2:12" x14ac:dyDescent="0.2">
      <c r="B314" s="606"/>
      <c r="C314" s="609" t="s">
        <v>518</v>
      </c>
      <c r="D314" s="590">
        <v>2.6433599999999999</v>
      </c>
      <c r="E314" s="608">
        <f t="shared" si="16"/>
        <v>0.27842933153658972</v>
      </c>
      <c r="F314" s="608">
        <f>IF(SUM($D$14:$D$16)=0,0,D314/SUM($D$14:D$16)*100)</f>
        <v>0.46282941205274142</v>
      </c>
      <c r="G314" s="591">
        <f t="shared" si="17"/>
        <v>6.2582548646451377</v>
      </c>
    </row>
    <row r="315" spans="2:12" x14ac:dyDescent="0.2">
      <c r="B315" s="606"/>
      <c r="C315" s="609" t="s">
        <v>519</v>
      </c>
      <c r="D315" s="590">
        <v>1</v>
      </c>
      <c r="E315" s="608">
        <f t="shared" si="16"/>
        <v>0.10533159748826863</v>
      </c>
      <c r="F315" s="608">
        <f>IF(SUM($D$14:$D$16)=0,0,D315/SUM($D$14:D$16)*100)</f>
        <v>0.17509132772408656</v>
      </c>
      <c r="G315" s="591">
        <f t="shared" si="17"/>
        <v>2.3675378550954611</v>
      </c>
    </row>
    <row r="316" spans="2:12" x14ac:dyDescent="0.2">
      <c r="B316" s="606"/>
      <c r="C316" s="609" t="s">
        <v>520</v>
      </c>
      <c r="D316" s="590">
        <v>25.249018</v>
      </c>
      <c r="E316" s="608">
        <f t="shared" si="16"/>
        <v>2.6595194009500491</v>
      </c>
      <c r="F316" s="608">
        <f>IF(SUM($D$14:$D$16)=0,0,D316/SUM($D$14:D$16)*100)</f>
        <v>4.4208840853493605</v>
      </c>
      <c r="G316" s="591">
        <f t="shared" si="17"/>
        <v>59.7780059189867</v>
      </c>
    </row>
    <row r="317" spans="2:12" x14ac:dyDescent="0.2">
      <c r="B317" s="606"/>
      <c r="C317" s="609" t="s">
        <v>521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522</v>
      </c>
      <c r="D318" s="590">
        <v>2.3302160000000001</v>
      </c>
      <c r="E318" s="608">
        <f t="shared" si="16"/>
        <v>0.24544537377272335</v>
      </c>
      <c r="F318" s="608">
        <f>IF(SUM($D$14:$D$16)=0,0,D318/SUM($D$14:D$16)*100)</f>
        <v>0.40800061332391008</v>
      </c>
      <c r="G318" s="591">
        <f t="shared" si="17"/>
        <v>5.5168745905491257</v>
      </c>
    </row>
    <row r="319" spans="2:12" x14ac:dyDescent="0.2">
      <c r="B319" s="606"/>
      <c r="C319" s="609" t="s">
        <v>523</v>
      </c>
      <c r="D319" s="590">
        <v>8.6375489999999999</v>
      </c>
      <c r="E319" s="608">
        <f t="shared" si="16"/>
        <v>0.90980683455319722</v>
      </c>
      <c r="F319" s="608">
        <f>IF(SUM($D$14:$D$16)=0,0,D319/SUM($D$14:D$16)*100)</f>
        <v>1.5123599226918563</v>
      </c>
      <c r="G319" s="591">
        <f t="shared" si="17"/>
        <v>20.449724232741946</v>
      </c>
    </row>
    <row r="320" spans="2:12" x14ac:dyDescent="0.2">
      <c r="B320" s="606"/>
      <c r="C320" s="609" t="s">
        <v>524</v>
      </c>
      <c r="D320" s="590">
        <v>3.8584000000000001</v>
      </c>
      <c r="E320" s="608">
        <f t="shared" si="16"/>
        <v>0.40641143574873562</v>
      </c>
      <c r="F320" s="608">
        <f>IF(SUM($D$14:$D$16)=0,0,D320/SUM($D$14:D$16)*100)</f>
        <v>0.67557237889061561</v>
      </c>
      <c r="G320" s="591">
        <f t="shared" si="17"/>
        <v>9.1349080601003276</v>
      </c>
    </row>
    <row r="321" spans="2:7" x14ac:dyDescent="0.2">
      <c r="B321" s="606"/>
      <c r="C321" s="609" t="s">
        <v>525</v>
      </c>
      <c r="D321" s="590">
        <v>5.1340260000000004</v>
      </c>
      <c r="E321" s="608">
        <f t="shared" si="16"/>
        <v>0.54077516012630578</v>
      </c>
      <c r="F321" s="608">
        <f>IF(SUM($D$14:$D$16)=0,0,D321/SUM($D$14:D$16)*100)</f>
        <v>0.89892342890998145</v>
      </c>
      <c r="G321" s="591">
        <f t="shared" si="17"/>
        <v>12.155000904044332</v>
      </c>
    </row>
    <row r="322" spans="2:7" x14ac:dyDescent="0.2">
      <c r="B322" s="606"/>
      <c r="C322" s="610" t="s">
        <v>526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527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528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529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530</v>
      </c>
      <c r="D326" s="590">
        <v>7.4296430000000004</v>
      </c>
      <c r="E326" s="608">
        <f t="shared" si="16"/>
        <v>0.78257616595753254</v>
      </c>
      <c r="F326" s="608">
        <f>IF(SUM($D$14:$D$16)=0,0,D326/SUM($D$14:D$16)*100)</f>
        <v>1.3008660573859658</v>
      </c>
      <c r="G326" s="591">
        <f t="shared" si="17"/>
        <v>17.589961052345011</v>
      </c>
    </row>
    <row r="327" spans="2:7" x14ac:dyDescent="0.2">
      <c r="B327" s="606"/>
      <c r="C327" s="610" t="s">
        <v>531</v>
      </c>
      <c r="D327" s="590">
        <v>0</v>
      </c>
      <c r="E327" s="608">
        <f t="shared" si="16"/>
        <v>0</v>
      </c>
      <c r="F327" s="608">
        <f>IF(SUM($D$14:$D$16)=0,0,D327/SUM($D$14:D$16)*100)</f>
        <v>0</v>
      </c>
      <c r="G327" s="591">
        <f t="shared" si="17"/>
        <v>0</v>
      </c>
    </row>
    <row r="328" spans="2:7" x14ac:dyDescent="0.2">
      <c r="B328" s="606"/>
      <c r="C328" s="610" t="s">
        <v>532</v>
      </c>
      <c r="D328" s="590">
        <v>2.1746159999999999</v>
      </c>
      <c r="E328" s="608">
        <f t="shared" si="16"/>
        <v>0.22905577720354875</v>
      </c>
      <c r="F328" s="608">
        <f>IF(SUM($D$14:$D$16)=0,0,D328/SUM($D$14:D$16)*100)</f>
        <v>0.38075640273004224</v>
      </c>
      <c r="G328" s="591">
        <f t="shared" si="17"/>
        <v>5.1484857002962716</v>
      </c>
    </row>
    <row r="329" spans="2:7" x14ac:dyDescent="0.2">
      <c r="B329" s="606"/>
      <c r="C329" s="610" t="s">
        <v>533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534</v>
      </c>
      <c r="D330" s="590">
        <v>0</v>
      </c>
      <c r="E330" s="608">
        <f t="shared" si="16"/>
        <v>0</v>
      </c>
      <c r="F330" s="608">
        <f>IF(SUM($D$14:$D$16)=0,0,D330/SUM($D$14:D$16)*100)</f>
        <v>0</v>
      </c>
      <c r="G330" s="591">
        <f t="shared" si="17"/>
        <v>0</v>
      </c>
    </row>
    <row r="331" spans="2:7" x14ac:dyDescent="0.2">
      <c r="B331" s="606"/>
      <c r="C331" s="610" t="s">
        <v>535</v>
      </c>
      <c r="D331" s="590">
        <v>0</v>
      </c>
      <c r="E331" s="608">
        <f t="shared" si="16"/>
        <v>0</v>
      </c>
      <c r="F331" s="608">
        <f>IF(SUM($D$14:$D$16)=0,0,D331/SUM($D$14:D$16)*100)</f>
        <v>0</v>
      </c>
      <c r="G331" s="591">
        <f t="shared" si="17"/>
        <v>0</v>
      </c>
    </row>
    <row r="332" spans="2:7" x14ac:dyDescent="0.2">
      <c r="B332" s="606"/>
      <c r="C332" s="610" t="s">
        <v>536</v>
      </c>
      <c r="D332" s="590">
        <v>4.4354870000000002</v>
      </c>
      <c r="E332" s="608">
        <f t="shared" si="16"/>
        <v>0.46719693134844814</v>
      </c>
      <c r="F332" s="608">
        <f>IF(SUM($D$14:$D$16)=0,0,D332/SUM($D$14:D$16)*100)</f>
        <v>0.77661530793292555</v>
      </c>
      <c r="G332" s="591">
        <f t="shared" si="17"/>
        <v>10.501183378283804</v>
      </c>
    </row>
    <row r="333" spans="2:7" x14ac:dyDescent="0.2">
      <c r="B333" s="606"/>
      <c r="C333" s="610" t="s">
        <v>537</v>
      </c>
      <c r="D333" s="590">
        <v>0</v>
      </c>
      <c r="E333" s="608">
        <f t="shared" si="16"/>
        <v>0</v>
      </c>
      <c r="F333" s="608">
        <f>IF(SUM($D$14:$D$16)=0,0,D333/SUM($D$14:D$16)*100)</f>
        <v>0</v>
      </c>
      <c r="G333" s="591">
        <f t="shared" si="17"/>
        <v>0</v>
      </c>
    </row>
    <row r="334" spans="2:7" x14ac:dyDescent="0.2">
      <c r="B334" s="606"/>
      <c r="C334" s="610" t="s">
        <v>538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539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540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541</v>
      </c>
      <c r="D337" s="590">
        <v>7.2750190000000003</v>
      </c>
      <c r="E337" s="608">
        <f t="shared" si="16"/>
        <v>0.76628937302750655</v>
      </c>
      <c r="F337" s="608">
        <f>IF(SUM($D$14:$D$16)=0,0,D337/SUM($D$14:D$16)*100)</f>
        <v>1.2737927359279566</v>
      </c>
      <c r="G337" s="591">
        <f t="shared" si="17"/>
        <v>17.223882879038729</v>
      </c>
    </row>
    <row r="338" spans="2:7" x14ac:dyDescent="0.2">
      <c r="B338" s="606"/>
      <c r="C338" s="610" t="s">
        <v>542</v>
      </c>
      <c r="D338" s="590">
        <v>10.884745000000001</v>
      </c>
      <c r="E338" s="608">
        <f t="shared" si="16"/>
        <v>1.1465075791024446</v>
      </c>
      <c r="F338" s="608">
        <f>IF(SUM($D$14:$D$16)=0,0,D338/SUM($D$14:D$16)*100)</f>
        <v>1.9058244539881128</v>
      </c>
      <c r="G338" s="591">
        <f t="shared" si="17"/>
        <v>25.770045830561049</v>
      </c>
    </row>
    <row r="339" spans="2:7" x14ac:dyDescent="0.2">
      <c r="B339" s="606"/>
      <c r="C339" s="610" t="s">
        <v>543</v>
      </c>
      <c r="D339" s="590">
        <v>0</v>
      </c>
      <c r="E339" s="608">
        <f t="shared" si="16"/>
        <v>0</v>
      </c>
      <c r="F339" s="608">
        <f>IF(SUM($D$14:$D$16)=0,0,D339/SUM($D$14:D$16)*100)</f>
        <v>0</v>
      </c>
      <c r="G339" s="591">
        <f t="shared" si="17"/>
        <v>0</v>
      </c>
    </row>
    <row r="340" spans="2:7" x14ac:dyDescent="0.2">
      <c r="B340" s="606"/>
      <c r="C340" s="610" t="s">
        <v>544</v>
      </c>
      <c r="D340" s="590">
        <v>0</v>
      </c>
      <c r="E340" s="608">
        <f t="shared" si="16"/>
        <v>0</v>
      </c>
      <c r="F340" s="608">
        <f>IF(SUM($D$14:$D$16)=0,0,D340/SUM($D$14:D$16)*100)</f>
        <v>0</v>
      </c>
      <c r="G340" s="591">
        <f t="shared" si="17"/>
        <v>0</v>
      </c>
    </row>
    <row r="341" spans="2:7" x14ac:dyDescent="0.2">
      <c r="B341" s="611"/>
      <c r="C341" s="612" t="s">
        <v>545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515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x14ac:dyDescent="0.2">
      <c r="B344" s="606"/>
      <c r="C344" s="607" t="s">
        <v>762</v>
      </c>
      <c r="D344" s="590">
        <v>0</v>
      </c>
      <c r="E344" s="608">
        <f t="shared" ref="E344:E374" si="18">IF($C$5=0,0,D344/$C$5*100)</f>
        <v>0</v>
      </c>
      <c r="F344" s="608">
        <f>IF(SUM($D$19:$D$21)=0,0,D344/SUM($D$19:D$21)*100)</f>
        <v>0</v>
      </c>
      <c r="G344" s="591">
        <f t="shared" ref="G344:G374" si="19">IF($D$21=0,0,D344/$D$21*100)</f>
        <v>0</v>
      </c>
    </row>
    <row r="345" spans="2:7" x14ac:dyDescent="0.2">
      <c r="B345" s="606"/>
      <c r="C345" s="609" t="s">
        <v>516</v>
      </c>
      <c r="D345" s="590">
        <v>1.6047549999999999</v>
      </c>
      <c r="E345" s="608">
        <f t="shared" si="18"/>
        <v>1.8907130162605406</v>
      </c>
      <c r="F345" s="608">
        <f>IF(SUM($D$19:$D$21)=0,0,D345/SUM($D$19:D$21)*100)</f>
        <v>2.1425174252311812</v>
      </c>
      <c r="G345" s="591">
        <f t="shared" si="19"/>
        <v>23.970643503158033</v>
      </c>
    </row>
    <row r="346" spans="2:7" x14ac:dyDescent="0.2">
      <c r="B346" s="606"/>
      <c r="C346" s="609" t="s">
        <v>517</v>
      </c>
      <c r="D346" s="590">
        <v>0</v>
      </c>
      <c r="E346" s="608">
        <f t="shared" si="18"/>
        <v>0</v>
      </c>
      <c r="F346" s="608">
        <f>IF(SUM($D$19:$D$21)=0,0,D346/SUM($D$19:D$21)*100)</f>
        <v>0</v>
      </c>
      <c r="G346" s="591">
        <f t="shared" si="19"/>
        <v>0</v>
      </c>
    </row>
    <row r="347" spans="2:7" x14ac:dyDescent="0.2">
      <c r="B347" s="606"/>
      <c r="C347" s="609" t="s">
        <v>518</v>
      </c>
      <c r="D347" s="590">
        <v>1.6047549999999999</v>
      </c>
      <c r="E347" s="608">
        <f t="shared" si="18"/>
        <v>1.8907130162605406</v>
      </c>
      <c r="F347" s="608">
        <f>IF(SUM($D$19:$D$21)=0,0,D347/SUM($D$19:D$21)*100)</f>
        <v>2.1425174252311812</v>
      </c>
      <c r="G347" s="591">
        <f t="shared" si="19"/>
        <v>23.970643503158033</v>
      </c>
    </row>
    <row r="348" spans="2:7" x14ac:dyDescent="0.2">
      <c r="B348" s="606"/>
      <c r="C348" s="609" t="s">
        <v>519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520</v>
      </c>
      <c r="D349" s="590">
        <v>0</v>
      </c>
      <c r="E349" s="608">
        <f t="shared" si="18"/>
        <v>0</v>
      </c>
      <c r="F349" s="608">
        <f>IF(SUM($D$19:$D$21)=0,0,D349/SUM($D$19:D$21)*100)</f>
        <v>0</v>
      </c>
      <c r="G349" s="591">
        <f t="shared" si="19"/>
        <v>0</v>
      </c>
    </row>
    <row r="350" spans="2:7" x14ac:dyDescent="0.2">
      <c r="B350" s="606"/>
      <c r="C350" s="609" t="s">
        <v>521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522</v>
      </c>
      <c r="D351" s="590">
        <v>0</v>
      </c>
      <c r="E351" s="608">
        <f t="shared" si="18"/>
        <v>0</v>
      </c>
      <c r="F351" s="608">
        <f>IF(SUM($D$19:$D$21)=0,0,D351/SUM($D$19:D$21)*100)</f>
        <v>0</v>
      </c>
      <c r="G351" s="591">
        <f t="shared" si="19"/>
        <v>0</v>
      </c>
    </row>
    <row r="352" spans="2:7" x14ac:dyDescent="0.2">
      <c r="B352" s="606"/>
      <c r="C352" s="609" t="s">
        <v>523</v>
      </c>
      <c r="D352" s="590">
        <v>0</v>
      </c>
      <c r="E352" s="608">
        <f t="shared" si="18"/>
        <v>0</v>
      </c>
      <c r="F352" s="608">
        <f>IF(SUM($D$19:$D$21)=0,0,D352/SUM($D$19:D$21)*100)</f>
        <v>0</v>
      </c>
      <c r="G352" s="591">
        <f t="shared" si="19"/>
        <v>0</v>
      </c>
    </row>
    <row r="353" spans="2:7" x14ac:dyDescent="0.2">
      <c r="B353" s="606"/>
      <c r="C353" s="609" t="s">
        <v>524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525</v>
      </c>
      <c r="D354" s="590">
        <v>0</v>
      </c>
      <c r="E354" s="608">
        <f t="shared" si="18"/>
        <v>0</v>
      </c>
      <c r="F354" s="608">
        <f>IF(SUM($D$19:$D$21)=0,0,D354/SUM($D$19:D$21)*100)</f>
        <v>0</v>
      </c>
      <c r="G354" s="591">
        <f t="shared" si="19"/>
        <v>0</v>
      </c>
    </row>
    <row r="355" spans="2:7" x14ac:dyDescent="0.2">
      <c r="B355" s="606"/>
      <c r="C355" s="610" t="s">
        <v>526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527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528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529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530</v>
      </c>
      <c r="D359" s="590">
        <v>0</v>
      </c>
      <c r="E359" s="608">
        <f t="shared" si="18"/>
        <v>0</v>
      </c>
      <c r="F359" s="608">
        <f>IF(SUM($D$19:$D$21)=0,0,D359/SUM($D$19:D$21)*100)</f>
        <v>0</v>
      </c>
      <c r="G359" s="591">
        <f t="shared" si="19"/>
        <v>0</v>
      </c>
    </row>
    <row r="360" spans="2:7" x14ac:dyDescent="0.2">
      <c r="B360" s="606"/>
      <c r="C360" s="610" t="s">
        <v>531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532</v>
      </c>
      <c r="D361" s="590">
        <v>0</v>
      </c>
      <c r="E361" s="608">
        <f t="shared" si="18"/>
        <v>0</v>
      </c>
      <c r="F361" s="608">
        <f>IF(SUM($D$19:$D$21)=0,0,D361/SUM($D$19:D$21)*100)</f>
        <v>0</v>
      </c>
      <c r="G361" s="591">
        <f t="shared" si="19"/>
        <v>0</v>
      </c>
    </row>
    <row r="362" spans="2:7" x14ac:dyDescent="0.2">
      <c r="B362" s="606"/>
      <c r="C362" s="610" t="s">
        <v>533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534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535</v>
      </c>
      <c r="D364" s="590">
        <v>0</v>
      </c>
      <c r="E364" s="608">
        <f t="shared" si="18"/>
        <v>0</v>
      </c>
      <c r="F364" s="608">
        <f>IF(SUM($D$19:$D$21)=0,0,D364/SUM($D$19:D$21)*100)</f>
        <v>0</v>
      </c>
      <c r="G364" s="591">
        <f t="shared" si="19"/>
        <v>0</v>
      </c>
    </row>
    <row r="365" spans="2:7" x14ac:dyDescent="0.2">
      <c r="B365" s="606"/>
      <c r="C365" s="610" t="s">
        <v>536</v>
      </c>
      <c r="D365" s="590">
        <v>0</v>
      </c>
      <c r="E365" s="608">
        <f t="shared" si="18"/>
        <v>0</v>
      </c>
      <c r="F365" s="608">
        <f>IF(SUM($D$19:$D$21)=0,0,D365/SUM($D$19:D$21)*100)</f>
        <v>0</v>
      </c>
      <c r="G365" s="591">
        <f t="shared" si="19"/>
        <v>0</v>
      </c>
    </row>
    <row r="366" spans="2:7" x14ac:dyDescent="0.2">
      <c r="B366" s="606"/>
      <c r="C366" s="610" t="s">
        <v>537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538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539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540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541</v>
      </c>
      <c r="D370" s="590">
        <v>3.0899130000000001</v>
      </c>
      <c r="E370" s="608">
        <f t="shared" si="18"/>
        <v>3.6405175420625926</v>
      </c>
      <c r="F370" s="608">
        <f>IF(SUM($D$19:$D$21)=0,0,D370/SUM($D$19:D$21)*100)</f>
        <v>4.1253602231794604</v>
      </c>
      <c r="G370" s="591">
        <f t="shared" si="19"/>
        <v>46.154835460100486</v>
      </c>
    </row>
    <row r="371" spans="2:7" x14ac:dyDescent="0.2">
      <c r="B371" s="606"/>
      <c r="C371" s="610" t="s">
        <v>542</v>
      </c>
      <c r="D371" s="590">
        <v>5.0899130000000001</v>
      </c>
      <c r="E371" s="608">
        <f t="shared" si="18"/>
        <v>5.9969059206755784</v>
      </c>
      <c r="F371" s="608">
        <f>IF(SUM($D$19:$D$21)=0,0,D371/SUM($D$19:D$21)*100)</f>
        <v>6.7955714706673094</v>
      </c>
      <c r="G371" s="591">
        <f t="shared" si="19"/>
        <v>76.02935649684197</v>
      </c>
    </row>
    <row r="372" spans="2:7" x14ac:dyDescent="0.2">
      <c r="B372" s="606"/>
      <c r="C372" s="610" t="s">
        <v>543</v>
      </c>
      <c r="D372" s="590">
        <v>0</v>
      </c>
      <c r="E372" s="608">
        <f t="shared" si="18"/>
        <v>0</v>
      </c>
      <c r="F372" s="608">
        <f>IF(SUM($D$19:$D$21)=0,0,D372/SUM($D$19:D$21)*100)</f>
        <v>0</v>
      </c>
      <c r="G372" s="591">
        <f t="shared" si="19"/>
        <v>0</v>
      </c>
    </row>
    <row r="373" spans="2:7" x14ac:dyDescent="0.2">
      <c r="B373" s="606"/>
      <c r="C373" s="610" t="s">
        <v>544</v>
      </c>
      <c r="D373" s="590">
        <v>1.6047549999999999</v>
      </c>
      <c r="E373" s="608">
        <f t="shared" si="18"/>
        <v>1.8907130162605406</v>
      </c>
      <c r="F373" s="608">
        <f>IF(SUM($D$19:$D$21)=0,0,D373/SUM($D$19:D$21)*100)</f>
        <v>2.1425174252311812</v>
      </c>
      <c r="G373" s="591">
        <f t="shared" si="19"/>
        <v>23.970643503158033</v>
      </c>
    </row>
    <row r="374" spans="2:7" x14ac:dyDescent="0.2">
      <c r="B374" s="611"/>
      <c r="C374" s="612" t="s">
        <v>545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500</v>
      </c>
      <c r="C376" s="604" t="s">
        <v>515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x14ac:dyDescent="0.2">
      <c r="B377" s="606"/>
      <c r="C377" s="607" t="s">
        <v>762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516</v>
      </c>
      <c r="D378" s="590">
        <v>5.3100829999999997</v>
      </c>
      <c r="E378" s="608">
        <f t="shared" si="20"/>
        <v>1.978852980904058</v>
      </c>
      <c r="F378" s="608">
        <f>IF(SUM($D$24:$D$26)=0,0,D378/SUM($D$24:D$26)*100)</f>
        <v>3.3886959096086708</v>
      </c>
      <c r="G378" s="591">
        <f t="shared" si="21"/>
        <v>29.012355628224327</v>
      </c>
    </row>
    <row r="379" spans="2:7" x14ac:dyDescent="0.2">
      <c r="B379" s="606"/>
      <c r="C379" s="609" t="s">
        <v>517</v>
      </c>
      <c r="D379" s="590">
        <v>0</v>
      </c>
      <c r="E379" s="608">
        <f t="shared" si="20"/>
        <v>0</v>
      </c>
      <c r="F379" s="608">
        <f>IF(SUM($D$24:$D$26)=0,0,D379/SUM($D$24:D$26)*100)</f>
        <v>0</v>
      </c>
      <c r="G379" s="591">
        <f t="shared" si="21"/>
        <v>0</v>
      </c>
    </row>
    <row r="380" spans="2:7" x14ac:dyDescent="0.2">
      <c r="B380" s="606"/>
      <c r="C380" s="609" t="s">
        <v>518</v>
      </c>
      <c r="D380" s="590">
        <v>0</v>
      </c>
      <c r="E380" s="608">
        <f t="shared" si="20"/>
        <v>0</v>
      </c>
      <c r="F380" s="608">
        <f>IF(SUM($D$24:$D$26)=0,0,D380/SUM($D$24:D$26)*100)</f>
        <v>0</v>
      </c>
      <c r="G380" s="591">
        <f t="shared" si="21"/>
        <v>0</v>
      </c>
    </row>
    <row r="381" spans="2:7" x14ac:dyDescent="0.2">
      <c r="B381" s="606"/>
      <c r="C381" s="609" t="s">
        <v>519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520</v>
      </c>
      <c r="D382" s="590">
        <v>8.6836710000000004</v>
      </c>
      <c r="E382" s="608">
        <f t="shared" si="20"/>
        <v>3.2360526650035646</v>
      </c>
      <c r="F382" s="608">
        <f>IF(SUM($D$24:$D$26)=0,0,D382/SUM($D$24:D$26)*100)</f>
        <v>5.5415933043019177</v>
      </c>
      <c r="G382" s="591">
        <f t="shared" si="21"/>
        <v>47.444409288988219</v>
      </c>
    </row>
    <row r="383" spans="2:7" x14ac:dyDescent="0.2">
      <c r="B383" s="606"/>
      <c r="C383" s="609" t="s">
        <v>521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522</v>
      </c>
      <c r="D384" s="590">
        <v>0</v>
      </c>
      <c r="E384" s="608">
        <f t="shared" si="20"/>
        <v>0</v>
      </c>
      <c r="F384" s="608">
        <f>IF(SUM($D$24:$D$26)=0,0,D384/SUM($D$24:D$26)*100)</f>
        <v>0</v>
      </c>
      <c r="G384" s="591">
        <f t="shared" si="21"/>
        <v>0</v>
      </c>
    </row>
    <row r="385" spans="2:7" x14ac:dyDescent="0.2">
      <c r="B385" s="606"/>
      <c r="C385" s="609" t="s">
        <v>523</v>
      </c>
      <c r="D385" s="590">
        <v>2.9665430000000002</v>
      </c>
      <c r="E385" s="608">
        <f t="shared" si="20"/>
        <v>1.105510489860529</v>
      </c>
      <c r="F385" s="608">
        <f>IF(SUM($D$24:$D$26)=0,0,D385/SUM($D$24:D$26)*100)</f>
        <v>1.8931365347355653</v>
      </c>
      <c r="G385" s="591">
        <f t="shared" si="21"/>
        <v>16.208108329459161</v>
      </c>
    </row>
    <row r="386" spans="2:7" x14ac:dyDescent="0.2">
      <c r="B386" s="606"/>
      <c r="C386" s="609" t="s">
        <v>524</v>
      </c>
      <c r="D386" s="590">
        <v>0</v>
      </c>
      <c r="E386" s="608">
        <f t="shared" si="20"/>
        <v>0</v>
      </c>
      <c r="F386" s="608">
        <f>IF(SUM($D$24:$D$26)=0,0,D386/SUM($D$24:D$26)*100)</f>
        <v>0</v>
      </c>
      <c r="G386" s="591">
        <f t="shared" si="21"/>
        <v>0</v>
      </c>
    </row>
    <row r="387" spans="2:7" x14ac:dyDescent="0.2">
      <c r="B387" s="606"/>
      <c r="C387" s="609" t="s">
        <v>525</v>
      </c>
      <c r="D387" s="590">
        <v>0</v>
      </c>
      <c r="E387" s="608">
        <f t="shared" si="20"/>
        <v>0</v>
      </c>
      <c r="F387" s="608">
        <f>IF(SUM($D$24:$D$26)=0,0,D387/SUM($D$24:D$26)*100)</f>
        <v>0</v>
      </c>
      <c r="G387" s="591">
        <f t="shared" si="21"/>
        <v>0</v>
      </c>
    </row>
    <row r="388" spans="2:7" x14ac:dyDescent="0.2">
      <c r="B388" s="606"/>
      <c r="C388" s="610" t="s">
        <v>526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527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528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529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530</v>
      </c>
      <c r="D392" s="590">
        <v>0</v>
      </c>
      <c r="E392" s="608">
        <f t="shared" si="20"/>
        <v>0</v>
      </c>
      <c r="F392" s="608">
        <f>IF(SUM($D$24:$D$26)=0,0,D392/SUM($D$24:D$26)*100)</f>
        <v>0</v>
      </c>
      <c r="G392" s="591">
        <f t="shared" si="21"/>
        <v>0</v>
      </c>
    </row>
    <row r="393" spans="2:7" x14ac:dyDescent="0.2">
      <c r="B393" s="606"/>
      <c r="C393" s="610" t="s">
        <v>531</v>
      </c>
      <c r="D393" s="590">
        <v>0</v>
      </c>
      <c r="E393" s="608">
        <f t="shared" si="20"/>
        <v>0</v>
      </c>
      <c r="F393" s="608">
        <f>IF(SUM($D$24:$D$26)=0,0,D393/SUM($D$24:D$26)*100)</f>
        <v>0</v>
      </c>
      <c r="G393" s="591">
        <f t="shared" si="21"/>
        <v>0</v>
      </c>
    </row>
    <row r="394" spans="2:7" x14ac:dyDescent="0.2">
      <c r="B394" s="606"/>
      <c r="C394" s="610" t="s">
        <v>532</v>
      </c>
      <c r="D394" s="590">
        <v>5.3100829999999997</v>
      </c>
      <c r="E394" s="608">
        <f t="shared" si="20"/>
        <v>1.978852980904058</v>
      </c>
      <c r="F394" s="608">
        <f>IF(SUM($D$24:$D$26)=0,0,D394/SUM($D$24:D$26)*100)</f>
        <v>3.3886959096086708</v>
      </c>
      <c r="G394" s="591">
        <f t="shared" si="21"/>
        <v>29.012355628224327</v>
      </c>
    </row>
    <row r="395" spans="2:7" x14ac:dyDescent="0.2">
      <c r="B395" s="606"/>
      <c r="C395" s="610" t="s">
        <v>533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534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535</v>
      </c>
      <c r="D397" s="590">
        <v>0</v>
      </c>
      <c r="E397" s="608">
        <f t="shared" si="20"/>
        <v>0</v>
      </c>
      <c r="F397" s="608">
        <f>IF(SUM($D$24:$D$26)=0,0,D397/SUM($D$24:D$26)*100)</f>
        <v>0</v>
      </c>
      <c r="G397" s="591">
        <f t="shared" si="21"/>
        <v>0</v>
      </c>
    </row>
    <row r="398" spans="2:7" x14ac:dyDescent="0.2">
      <c r="B398" s="606"/>
      <c r="C398" s="610" t="s">
        <v>536</v>
      </c>
      <c r="D398" s="590">
        <v>0</v>
      </c>
      <c r="E398" s="608">
        <f t="shared" si="20"/>
        <v>0</v>
      </c>
      <c r="F398" s="608">
        <f>IF(SUM($D$24:$D$26)=0,0,D398/SUM($D$24:D$26)*100)</f>
        <v>0</v>
      </c>
      <c r="G398" s="591">
        <f t="shared" si="21"/>
        <v>0</v>
      </c>
    </row>
    <row r="399" spans="2:7" x14ac:dyDescent="0.2">
      <c r="B399" s="606"/>
      <c r="C399" s="610" t="s">
        <v>537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538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539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540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541</v>
      </c>
      <c r="D403" s="590">
        <v>3.3090790000000001</v>
      </c>
      <c r="E403" s="608">
        <f t="shared" si="20"/>
        <v>1.2331597911364134</v>
      </c>
      <c r="F403" s="608">
        <f>IF(SUM($D$24:$D$26)=0,0,D403/SUM($D$24:D$26)*100)</f>
        <v>2.1117301691653316</v>
      </c>
      <c r="G403" s="591">
        <f t="shared" si="21"/>
        <v>18.07960002694665</v>
      </c>
    </row>
    <row r="404" spans="2:7" x14ac:dyDescent="0.2">
      <c r="B404" s="606"/>
      <c r="C404" s="610" t="s">
        <v>542</v>
      </c>
      <c r="D404" s="590">
        <v>7.3090789999999997</v>
      </c>
      <c r="E404" s="608">
        <f t="shared" si="20"/>
        <v>2.7237978703559342</v>
      </c>
      <c r="F404" s="608">
        <f>IF(SUM($D$24:$D$26)=0,0,D404/SUM($D$24:D$26)*100)</f>
        <v>4.6643802197266284</v>
      </c>
      <c r="G404" s="591">
        <f t="shared" si="21"/>
        <v>39.934140250309888</v>
      </c>
    </row>
    <row r="405" spans="2:7" x14ac:dyDescent="0.2">
      <c r="B405" s="606"/>
      <c r="C405" s="610" t="s">
        <v>543</v>
      </c>
      <c r="D405" s="590">
        <v>0</v>
      </c>
      <c r="E405" s="608">
        <f t="shared" si="20"/>
        <v>0</v>
      </c>
      <c r="F405" s="608">
        <f>IF(SUM($D$24:$D$26)=0,0,D405/SUM($D$24:D$26)*100)</f>
        <v>0</v>
      </c>
      <c r="G405" s="591">
        <f t="shared" si="21"/>
        <v>0</v>
      </c>
    </row>
    <row r="406" spans="2:7" x14ac:dyDescent="0.2">
      <c r="B406" s="606"/>
      <c r="C406" s="610" t="s">
        <v>544</v>
      </c>
      <c r="D406" s="590">
        <v>0</v>
      </c>
      <c r="E406" s="608">
        <f t="shared" si="20"/>
        <v>0</v>
      </c>
      <c r="F406" s="608">
        <f>IF(SUM($D$24:$D$26)=0,0,D406/SUM($D$24:D$26)*100)</f>
        <v>0</v>
      </c>
      <c r="G406" s="591">
        <f t="shared" si="21"/>
        <v>0</v>
      </c>
    </row>
    <row r="407" spans="2:7" x14ac:dyDescent="0.2">
      <c r="B407" s="611"/>
      <c r="C407" s="612" t="s">
        <v>545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501</v>
      </c>
      <c r="C409" s="604" t="s">
        <v>515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x14ac:dyDescent="0.2">
      <c r="B410" s="606"/>
      <c r="C410" s="607" t="s">
        <v>762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516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517</v>
      </c>
      <c r="D412" s="590">
        <v>0</v>
      </c>
      <c r="E412" s="608">
        <f t="shared" si="22"/>
        <v>0</v>
      </c>
      <c r="F412" s="608">
        <f>IF(SUM($D$29:$D$31)=0,0,D412/SUM($D$29:D$31)*100)</f>
        <v>0</v>
      </c>
      <c r="G412" s="591">
        <f t="shared" si="23"/>
        <v>0</v>
      </c>
    </row>
    <row r="413" spans="2:7" x14ac:dyDescent="0.2">
      <c r="B413" s="606"/>
      <c r="C413" s="609" t="s">
        <v>518</v>
      </c>
      <c r="D413" s="590">
        <v>0</v>
      </c>
      <c r="E413" s="608">
        <f t="shared" si="22"/>
        <v>0</v>
      </c>
      <c r="F413" s="608">
        <f>IF(SUM($D$29:$D$31)=0,0,D413/SUM($D$29:D$31)*100)</f>
        <v>0</v>
      </c>
      <c r="G413" s="591">
        <f t="shared" si="23"/>
        <v>0</v>
      </c>
    </row>
    <row r="414" spans="2:7" x14ac:dyDescent="0.2">
      <c r="B414" s="606"/>
      <c r="C414" s="609" t="s">
        <v>519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520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521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522</v>
      </c>
      <c r="D417" s="590">
        <v>0</v>
      </c>
      <c r="E417" s="608">
        <f t="shared" si="22"/>
        <v>0</v>
      </c>
      <c r="F417" s="608">
        <f>IF(SUM($D$29:$D$31)=0,0,D417/SUM($D$29:D$31)*100)</f>
        <v>0</v>
      </c>
      <c r="G417" s="591">
        <f t="shared" si="23"/>
        <v>0</v>
      </c>
    </row>
    <row r="418" spans="2:7" x14ac:dyDescent="0.2">
      <c r="B418" s="606"/>
      <c r="C418" s="609" t="s">
        <v>523</v>
      </c>
      <c r="D418" s="590">
        <v>0</v>
      </c>
      <c r="E418" s="608">
        <f t="shared" si="22"/>
        <v>0</v>
      </c>
      <c r="F418" s="608">
        <f>IF(SUM($D$29:$D$31)=0,0,D418/SUM($D$29:D$31)*100)</f>
        <v>0</v>
      </c>
      <c r="G418" s="591">
        <f t="shared" si="23"/>
        <v>0</v>
      </c>
    </row>
    <row r="419" spans="2:7" x14ac:dyDescent="0.2">
      <c r="B419" s="606"/>
      <c r="C419" s="609" t="s">
        <v>524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525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526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527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528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529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530</v>
      </c>
      <c r="D425" s="590">
        <v>2.5933290000000002</v>
      </c>
      <c r="E425" s="608">
        <f t="shared" si="22"/>
        <v>0.38915370918078457</v>
      </c>
      <c r="F425" s="608">
        <f>IF(SUM($D$29:$D$31)=0,0,D425/SUM($D$29:D$31)*100)</f>
        <v>2.0705492505406915</v>
      </c>
      <c r="G425" s="591">
        <f t="shared" si="23"/>
        <v>100</v>
      </c>
    </row>
    <row r="426" spans="2:7" x14ac:dyDescent="0.2">
      <c r="B426" s="606"/>
      <c r="C426" s="610" t="s">
        <v>531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532</v>
      </c>
      <c r="D427" s="590">
        <v>0</v>
      </c>
      <c r="E427" s="608">
        <f t="shared" si="22"/>
        <v>0</v>
      </c>
      <c r="F427" s="608">
        <f>IF(SUM($D$29:$D$31)=0,0,D427/SUM($D$29:D$31)*100)</f>
        <v>0</v>
      </c>
      <c r="G427" s="591">
        <f t="shared" si="23"/>
        <v>0</v>
      </c>
    </row>
    <row r="428" spans="2:7" x14ac:dyDescent="0.2">
      <c r="B428" s="606"/>
      <c r="C428" s="610" t="s">
        <v>533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534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535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536</v>
      </c>
      <c r="D431" s="590">
        <v>0</v>
      </c>
      <c r="E431" s="608">
        <f t="shared" si="22"/>
        <v>0</v>
      </c>
      <c r="F431" s="608">
        <f>IF(SUM($D$29:$D$31)=0,0,D431/SUM($D$29:D$31)*100)</f>
        <v>0</v>
      </c>
      <c r="G431" s="591">
        <f t="shared" si="23"/>
        <v>0</v>
      </c>
    </row>
    <row r="432" spans="2:7" x14ac:dyDescent="0.2">
      <c r="B432" s="606"/>
      <c r="C432" s="610" t="s">
        <v>537</v>
      </c>
      <c r="D432" s="590">
        <v>0</v>
      </c>
      <c r="E432" s="608">
        <f t="shared" si="22"/>
        <v>0</v>
      </c>
      <c r="F432" s="608">
        <f>IF(SUM($D$29:$D$31)=0,0,D432/SUM($D$29:D$31)*100)</f>
        <v>0</v>
      </c>
      <c r="G432" s="591">
        <f t="shared" si="23"/>
        <v>0</v>
      </c>
    </row>
    <row r="433" spans="2:7" x14ac:dyDescent="0.2">
      <c r="B433" s="606"/>
      <c r="C433" s="610" t="s">
        <v>538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539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540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541</v>
      </c>
      <c r="D436" s="590">
        <v>0</v>
      </c>
      <c r="E436" s="608">
        <f t="shared" si="22"/>
        <v>0</v>
      </c>
      <c r="F436" s="608">
        <f>IF(SUM($D$29:$D$31)=0,0,D436/SUM($D$29:D$31)*100)</f>
        <v>0</v>
      </c>
      <c r="G436" s="591">
        <f t="shared" si="23"/>
        <v>0</v>
      </c>
    </row>
    <row r="437" spans="2:7" x14ac:dyDescent="0.2">
      <c r="B437" s="606"/>
      <c r="C437" s="610" t="s">
        <v>542</v>
      </c>
      <c r="D437" s="590">
        <v>0</v>
      </c>
      <c r="E437" s="608">
        <f t="shared" si="22"/>
        <v>0</v>
      </c>
      <c r="F437" s="608">
        <f>IF(SUM($D$29:$D$31)=0,0,D437/SUM($D$29:D$31)*100)</f>
        <v>0</v>
      </c>
      <c r="G437" s="591">
        <f t="shared" si="23"/>
        <v>0</v>
      </c>
    </row>
    <row r="438" spans="2:7" x14ac:dyDescent="0.2">
      <c r="B438" s="606"/>
      <c r="C438" s="610" t="s">
        <v>543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544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545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548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510</v>
      </c>
      <c r="D445" s="617" t="s">
        <v>511</v>
      </c>
      <c r="E445" s="602" t="s">
        <v>512</v>
      </c>
      <c r="F445" s="618"/>
    </row>
    <row r="446" spans="2:7" x14ac:dyDescent="0.2">
      <c r="B446" s="603" t="s">
        <v>499</v>
      </c>
      <c r="C446" s="604" t="s">
        <v>515</v>
      </c>
      <c r="D446" s="588">
        <v>0</v>
      </c>
      <c r="E446" s="589">
        <f>IF($C$4=0,0,D446/$C$4*100)</f>
        <v>0</v>
      </c>
      <c r="F446" s="619"/>
    </row>
    <row r="447" spans="2:7" x14ac:dyDescent="0.2">
      <c r="B447" s="606"/>
      <c r="C447" s="607" t="s">
        <v>762</v>
      </c>
      <c r="D447" s="590">
        <v>0</v>
      </c>
      <c r="E447" s="591">
        <f t="shared" ref="E447:E476" si="24">IF($C$4=0,0,D447/$C$4*100)</f>
        <v>0</v>
      </c>
      <c r="F447" s="619"/>
    </row>
    <row r="448" spans="2:7" x14ac:dyDescent="0.2">
      <c r="B448" s="606"/>
      <c r="C448" s="609" t="s">
        <v>516</v>
      </c>
      <c r="D448" s="590">
        <v>1.1992860000000001</v>
      </c>
      <c r="E448" s="591">
        <f t="shared" si="24"/>
        <v>0.12632271022531574</v>
      </c>
      <c r="F448" s="619"/>
    </row>
    <row r="449" spans="2:6" x14ac:dyDescent="0.2">
      <c r="B449" s="606"/>
      <c r="C449" s="609" t="s">
        <v>517</v>
      </c>
      <c r="D449" s="590">
        <v>0</v>
      </c>
      <c r="E449" s="591">
        <f t="shared" si="24"/>
        <v>0</v>
      </c>
      <c r="F449" s="619"/>
    </row>
    <row r="450" spans="2:6" x14ac:dyDescent="0.2">
      <c r="B450" s="606"/>
      <c r="C450" s="609" t="s">
        <v>518</v>
      </c>
      <c r="D450" s="590">
        <v>106.455454</v>
      </c>
      <c r="E450" s="591">
        <f t="shared" si="24"/>
        <v>11.213123031158895</v>
      </c>
      <c r="F450" s="619"/>
    </row>
    <row r="451" spans="2:6" x14ac:dyDescent="0.2">
      <c r="B451" s="606"/>
      <c r="C451" s="609" t="s">
        <v>519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520</v>
      </c>
      <c r="D452" s="590">
        <v>282.74612400000001</v>
      </c>
      <c r="E452" s="591">
        <f t="shared" si="24"/>
        <v>29.782100924536088</v>
      </c>
      <c r="F452" s="619"/>
    </row>
    <row r="453" spans="2:6" x14ac:dyDescent="0.2">
      <c r="B453" s="606"/>
      <c r="C453" s="609" t="s">
        <v>521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522</v>
      </c>
      <c r="D454" s="590">
        <v>57.984707</v>
      </c>
      <c r="E454" s="591">
        <f t="shared" si="24"/>
        <v>6.1076218181991919</v>
      </c>
      <c r="F454" s="619"/>
    </row>
    <row r="455" spans="2:6" x14ac:dyDescent="0.2">
      <c r="B455" s="606"/>
      <c r="C455" s="609" t="s">
        <v>523</v>
      </c>
      <c r="D455" s="590">
        <v>44.119754</v>
      </c>
      <c r="E455" s="591">
        <f t="shared" si="24"/>
        <v>4.6472041696094291</v>
      </c>
      <c r="F455" s="619"/>
    </row>
    <row r="456" spans="2:6" x14ac:dyDescent="0.2">
      <c r="B456" s="606"/>
      <c r="C456" s="609" t="s">
        <v>524</v>
      </c>
      <c r="D456" s="590">
        <v>83.834884000000002</v>
      </c>
      <c r="E456" s="591">
        <f t="shared" si="24"/>
        <v>8.8304622569636919</v>
      </c>
      <c r="F456" s="619"/>
    </row>
    <row r="457" spans="2:6" x14ac:dyDescent="0.2">
      <c r="B457" s="606"/>
      <c r="C457" s="609" t="s">
        <v>525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526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527</v>
      </c>
      <c r="D459" s="590">
        <v>0</v>
      </c>
      <c r="E459" s="591">
        <f t="shared" si="24"/>
        <v>0</v>
      </c>
      <c r="F459" s="619"/>
    </row>
    <row r="460" spans="2:6" x14ac:dyDescent="0.2">
      <c r="B460" s="606"/>
      <c r="C460" s="610" t="s">
        <v>528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529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530</v>
      </c>
      <c r="D462" s="590">
        <v>17.692564999999998</v>
      </c>
      <c r="E462" s="591">
        <f t="shared" si="24"/>
        <v>1.8635861351150294</v>
      </c>
      <c r="F462" s="619"/>
    </row>
    <row r="463" spans="2:6" x14ac:dyDescent="0.2">
      <c r="B463" s="606"/>
      <c r="C463" s="610" t="s">
        <v>531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532</v>
      </c>
      <c r="D464" s="590">
        <v>97.184071000000003</v>
      </c>
      <c r="E464" s="591">
        <f t="shared" si="24"/>
        <v>10.236553448843319</v>
      </c>
      <c r="F464" s="619"/>
    </row>
    <row r="465" spans="2:6" x14ac:dyDescent="0.2">
      <c r="B465" s="606"/>
      <c r="C465" s="610" t="s">
        <v>533</v>
      </c>
      <c r="D465" s="590">
        <v>0</v>
      </c>
      <c r="E465" s="591">
        <f t="shared" si="24"/>
        <v>0</v>
      </c>
      <c r="F465" s="619"/>
    </row>
    <row r="466" spans="2:6" x14ac:dyDescent="0.2">
      <c r="B466" s="606"/>
      <c r="C466" s="610" t="s">
        <v>534</v>
      </c>
      <c r="D466" s="590">
        <v>0</v>
      </c>
      <c r="E466" s="591">
        <f t="shared" si="24"/>
        <v>0</v>
      </c>
      <c r="F466" s="619"/>
    </row>
    <row r="467" spans="2:6" x14ac:dyDescent="0.2">
      <c r="B467" s="606"/>
      <c r="C467" s="610" t="s">
        <v>535</v>
      </c>
      <c r="D467" s="590">
        <v>2.2224390000000001</v>
      </c>
      <c r="E467" s="591">
        <f t="shared" si="24"/>
        <v>0.23409305019023025</v>
      </c>
      <c r="F467" s="619"/>
    </row>
    <row r="468" spans="2:6" x14ac:dyDescent="0.2">
      <c r="B468" s="606"/>
      <c r="C468" s="610" t="s">
        <v>536</v>
      </c>
      <c r="D468" s="590">
        <v>16.799783999999999</v>
      </c>
      <c r="E468" s="591">
        <f t="shared" si="24"/>
        <v>1.7695480861778554</v>
      </c>
      <c r="F468" s="619"/>
    </row>
    <row r="469" spans="2:6" x14ac:dyDescent="0.2">
      <c r="B469" s="606"/>
      <c r="C469" s="610" t="s">
        <v>537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538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539</v>
      </c>
      <c r="D471" s="590">
        <v>0</v>
      </c>
      <c r="E471" s="591">
        <f t="shared" si="24"/>
        <v>0</v>
      </c>
      <c r="F471" s="619"/>
    </row>
    <row r="472" spans="2:6" x14ac:dyDescent="0.2">
      <c r="B472" s="606"/>
      <c r="C472" s="610" t="s">
        <v>540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541</v>
      </c>
      <c r="D473" s="590">
        <v>49.235059999999997</v>
      </c>
      <c r="E473" s="591">
        <f t="shared" si="24"/>
        <v>5.1860075222307547</v>
      </c>
      <c r="F473" s="619"/>
    </row>
    <row r="474" spans="2:6" x14ac:dyDescent="0.2">
      <c r="B474" s="606"/>
      <c r="C474" s="610" t="s">
        <v>542</v>
      </c>
      <c r="D474" s="590">
        <v>62.402678999999999</v>
      </c>
      <c r="E474" s="591">
        <f t="shared" si="24"/>
        <v>6.5729738666176329</v>
      </c>
      <c r="F474" s="619"/>
    </row>
    <row r="475" spans="2:6" x14ac:dyDescent="0.2">
      <c r="B475" s="606"/>
      <c r="C475" s="610" t="s">
        <v>543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544</v>
      </c>
      <c r="D476" s="590">
        <v>0</v>
      </c>
      <c r="E476" s="591">
        <f t="shared" si="24"/>
        <v>0</v>
      </c>
      <c r="F476" s="619"/>
    </row>
    <row r="477" spans="2:6" x14ac:dyDescent="0.2">
      <c r="B477" s="611"/>
      <c r="C477" s="612" t="s">
        <v>545</v>
      </c>
      <c r="D477" s="613">
        <v>1.346441</v>
      </c>
      <c r="E477" s="594">
        <f>IF($C$4=0,0,D477/$C$4*100)</f>
        <v>0.14182278145370189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515</v>
      </c>
      <c r="D479" s="588">
        <v>0</v>
      </c>
      <c r="E479" s="589">
        <f>IF($C$5=0,0,D479/$C$5*100)</f>
        <v>0</v>
      </c>
      <c r="F479" s="619"/>
    </row>
    <row r="480" spans="2:6" x14ac:dyDescent="0.2">
      <c r="B480" s="606"/>
      <c r="C480" s="607" t="s">
        <v>762</v>
      </c>
      <c r="D480" s="590">
        <v>0</v>
      </c>
      <c r="E480" s="591">
        <f t="shared" ref="E480:E510" si="25">IF($C$5=0,0,D480/$C$5*100)</f>
        <v>0</v>
      </c>
      <c r="F480" s="619"/>
    </row>
    <row r="481" spans="2:6" x14ac:dyDescent="0.2">
      <c r="B481" s="606"/>
      <c r="C481" s="609" t="s">
        <v>516</v>
      </c>
      <c r="D481" s="590">
        <v>5.2158749999999996</v>
      </c>
      <c r="E481" s="591">
        <f t="shared" si="25"/>
        <v>6.1453136171490019</v>
      </c>
      <c r="F481" s="619"/>
    </row>
    <row r="482" spans="2:6" x14ac:dyDescent="0.2">
      <c r="B482" s="606"/>
      <c r="C482" s="609" t="s">
        <v>517</v>
      </c>
      <c r="D482" s="590">
        <v>0</v>
      </c>
      <c r="E482" s="591">
        <f t="shared" si="25"/>
        <v>0</v>
      </c>
      <c r="F482" s="619"/>
    </row>
    <row r="483" spans="2:6" x14ac:dyDescent="0.2">
      <c r="B483" s="606"/>
      <c r="C483" s="609" t="s">
        <v>518</v>
      </c>
      <c r="D483" s="590">
        <v>7.7114739999999999</v>
      </c>
      <c r="E483" s="591">
        <f t="shared" si="25"/>
        <v>9.0856138577880969</v>
      </c>
      <c r="F483" s="619"/>
    </row>
    <row r="484" spans="2:6" x14ac:dyDescent="0.2">
      <c r="B484" s="606"/>
      <c r="C484" s="609" t="s">
        <v>519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520</v>
      </c>
      <c r="D485" s="590">
        <v>0</v>
      </c>
      <c r="E485" s="591">
        <f t="shared" si="25"/>
        <v>0</v>
      </c>
      <c r="F485" s="619"/>
    </row>
    <row r="486" spans="2:6" x14ac:dyDescent="0.2">
      <c r="B486" s="606"/>
      <c r="C486" s="609" t="s">
        <v>521</v>
      </c>
      <c r="D486" s="590">
        <v>0</v>
      </c>
      <c r="E486" s="591">
        <f t="shared" si="25"/>
        <v>0</v>
      </c>
      <c r="F486" s="619"/>
    </row>
    <row r="487" spans="2:6" x14ac:dyDescent="0.2">
      <c r="B487" s="606"/>
      <c r="C487" s="609" t="s">
        <v>522</v>
      </c>
      <c r="D487" s="590">
        <v>0</v>
      </c>
      <c r="E487" s="591">
        <f t="shared" si="25"/>
        <v>0</v>
      </c>
      <c r="F487" s="619"/>
    </row>
    <row r="488" spans="2:6" x14ac:dyDescent="0.2">
      <c r="B488" s="606"/>
      <c r="C488" s="609" t="s">
        <v>523</v>
      </c>
      <c r="D488" s="590">
        <v>0</v>
      </c>
      <c r="E488" s="591">
        <f t="shared" si="25"/>
        <v>0</v>
      </c>
      <c r="F488" s="619"/>
    </row>
    <row r="489" spans="2:6" x14ac:dyDescent="0.2">
      <c r="B489" s="606"/>
      <c r="C489" s="609" t="s">
        <v>524</v>
      </c>
      <c r="D489" s="590">
        <v>1.464261</v>
      </c>
      <c r="E489" s="591">
        <f t="shared" si="25"/>
        <v>1.7251838018281143</v>
      </c>
      <c r="F489" s="619"/>
    </row>
    <row r="490" spans="2:6" x14ac:dyDescent="0.2">
      <c r="B490" s="606"/>
      <c r="C490" s="609" t="s">
        <v>525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526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527</v>
      </c>
      <c r="D492" s="590">
        <v>0</v>
      </c>
      <c r="E492" s="591">
        <f t="shared" si="25"/>
        <v>0</v>
      </c>
      <c r="F492" s="619"/>
    </row>
    <row r="493" spans="2:6" x14ac:dyDescent="0.2">
      <c r="B493" s="606"/>
      <c r="C493" s="610" t="s">
        <v>528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529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530</v>
      </c>
      <c r="D495" s="590">
        <v>0</v>
      </c>
      <c r="E495" s="591">
        <f t="shared" si="25"/>
        <v>0</v>
      </c>
      <c r="F495" s="619"/>
    </row>
    <row r="496" spans="2:6" x14ac:dyDescent="0.2">
      <c r="B496" s="606"/>
      <c r="C496" s="610" t="s">
        <v>531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532</v>
      </c>
      <c r="D497" s="590">
        <v>2.0081349999999998</v>
      </c>
      <c r="E497" s="591">
        <f t="shared" si="25"/>
        <v>2.3659729883429934</v>
      </c>
      <c r="F497" s="619"/>
    </row>
    <row r="498" spans="2:6" x14ac:dyDescent="0.2">
      <c r="B498" s="606"/>
      <c r="C498" s="610" t="s">
        <v>533</v>
      </c>
      <c r="D498" s="590">
        <v>0</v>
      </c>
      <c r="E498" s="591">
        <f t="shared" si="25"/>
        <v>0</v>
      </c>
      <c r="F498" s="619"/>
    </row>
    <row r="499" spans="2:6" x14ac:dyDescent="0.2">
      <c r="B499" s="606"/>
      <c r="C499" s="610" t="s">
        <v>534</v>
      </c>
      <c r="D499" s="590">
        <v>0</v>
      </c>
      <c r="E499" s="591">
        <f t="shared" si="25"/>
        <v>0</v>
      </c>
      <c r="F499" s="619"/>
    </row>
    <row r="500" spans="2:6" x14ac:dyDescent="0.2">
      <c r="B500" s="606"/>
      <c r="C500" s="610" t="s">
        <v>535</v>
      </c>
      <c r="D500" s="590">
        <v>0</v>
      </c>
      <c r="E500" s="591">
        <f t="shared" si="25"/>
        <v>0</v>
      </c>
      <c r="F500" s="619"/>
    </row>
    <row r="501" spans="2:6" x14ac:dyDescent="0.2">
      <c r="B501" s="606"/>
      <c r="C501" s="610" t="s">
        <v>536</v>
      </c>
      <c r="D501" s="590">
        <v>0</v>
      </c>
      <c r="E501" s="591">
        <f t="shared" si="25"/>
        <v>0</v>
      </c>
      <c r="F501" s="619"/>
    </row>
    <row r="502" spans="2:6" x14ac:dyDescent="0.2">
      <c r="B502" s="606"/>
      <c r="C502" s="610" t="s">
        <v>537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538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539</v>
      </c>
      <c r="D504" s="590">
        <v>0</v>
      </c>
      <c r="E504" s="591">
        <f t="shared" si="25"/>
        <v>0</v>
      </c>
      <c r="F504" s="619"/>
    </row>
    <row r="505" spans="2:6" x14ac:dyDescent="0.2">
      <c r="B505" s="606"/>
      <c r="C505" s="610" t="s">
        <v>540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541</v>
      </c>
      <c r="D506" s="590">
        <v>47.989533999999999</v>
      </c>
      <c r="E506" s="591">
        <f t="shared" si="25"/>
        <v>56.540990106326369</v>
      </c>
      <c r="F506" s="619"/>
    </row>
    <row r="507" spans="2:6" x14ac:dyDescent="0.2">
      <c r="B507" s="606"/>
      <c r="C507" s="610" t="s">
        <v>542</v>
      </c>
      <c r="D507" s="590">
        <v>22.079055</v>
      </c>
      <c r="E507" s="591">
        <f t="shared" si="25"/>
        <v>26.013414306378461</v>
      </c>
      <c r="F507" s="619"/>
    </row>
    <row r="508" spans="2:6" x14ac:dyDescent="0.2">
      <c r="B508" s="606"/>
      <c r="C508" s="610" t="s">
        <v>543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544</v>
      </c>
      <c r="D509" s="590">
        <v>1.6047549999999999</v>
      </c>
      <c r="E509" s="591">
        <f t="shared" si="25"/>
        <v>1.8907130162605406</v>
      </c>
      <c r="F509" s="619"/>
    </row>
    <row r="510" spans="2:6" x14ac:dyDescent="0.2">
      <c r="B510" s="611"/>
      <c r="C510" s="612" t="s">
        <v>545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500</v>
      </c>
      <c r="C512" s="604" t="s">
        <v>515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762</v>
      </c>
      <c r="D513" s="590">
        <v>0</v>
      </c>
      <c r="E513" s="591">
        <f t="shared" ref="E513:E543" si="26">IF($C$6=0,0,D513/$C$6*100)</f>
        <v>0</v>
      </c>
    </row>
    <row r="514" spans="2:5" ht="12" customHeight="1" x14ac:dyDescent="0.2">
      <c r="B514" s="606"/>
      <c r="C514" s="609" t="s">
        <v>516</v>
      </c>
      <c r="D514" s="590">
        <v>8.3100830000000006</v>
      </c>
      <c r="E514" s="591">
        <f t="shared" si="26"/>
        <v>3.096831540318699</v>
      </c>
    </row>
    <row r="515" spans="2:5" ht="12" customHeight="1" x14ac:dyDescent="0.2">
      <c r="B515" s="606"/>
      <c r="C515" s="609" t="s">
        <v>517</v>
      </c>
      <c r="D515" s="590">
        <v>0</v>
      </c>
      <c r="E515" s="591">
        <f t="shared" si="26"/>
        <v>0</v>
      </c>
    </row>
    <row r="516" spans="2:5" ht="12" customHeight="1" x14ac:dyDescent="0.2">
      <c r="B516" s="606"/>
      <c r="C516" s="609" t="s">
        <v>518</v>
      </c>
      <c r="D516" s="590">
        <v>9.1109709999999993</v>
      </c>
      <c r="E516" s="591">
        <f t="shared" si="26"/>
        <v>3.3952900778161896</v>
      </c>
    </row>
    <row r="517" spans="2:5" ht="12" customHeight="1" x14ac:dyDescent="0.2">
      <c r="B517" s="606"/>
      <c r="C517" s="609" t="s">
        <v>519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520</v>
      </c>
      <c r="D518" s="590">
        <v>55.593197000000004</v>
      </c>
      <c r="E518" s="591">
        <f t="shared" si="26"/>
        <v>20.717334098438112</v>
      </c>
    </row>
    <row r="519" spans="2:5" ht="12" customHeight="1" x14ac:dyDescent="0.2">
      <c r="B519" s="606"/>
      <c r="C519" s="609" t="s">
        <v>521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522</v>
      </c>
      <c r="D520" s="590">
        <v>3.274346</v>
      </c>
      <c r="E520" s="591">
        <f t="shared" si="26"/>
        <v>1.2202162080350305</v>
      </c>
    </row>
    <row r="521" spans="2:5" ht="12" customHeight="1" x14ac:dyDescent="0.2">
      <c r="B521" s="606"/>
      <c r="C521" s="609" t="s">
        <v>523</v>
      </c>
      <c r="D521" s="590">
        <v>16.896159000000001</v>
      </c>
      <c r="E521" s="591">
        <f t="shared" si="26"/>
        <v>6.2965144994869062</v>
      </c>
    </row>
    <row r="522" spans="2:5" ht="12" customHeight="1" x14ac:dyDescent="0.2">
      <c r="B522" s="606"/>
      <c r="C522" s="609" t="s">
        <v>524</v>
      </c>
      <c r="D522" s="590">
        <v>6.2240700000000002</v>
      </c>
      <c r="E522" s="591">
        <f t="shared" si="26"/>
        <v>2.319458937431961</v>
      </c>
    </row>
    <row r="523" spans="2:5" ht="12" customHeight="1" x14ac:dyDescent="0.2">
      <c r="B523" s="606"/>
      <c r="C523" s="609" t="s">
        <v>525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526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527</v>
      </c>
      <c r="D525" s="590">
        <v>0</v>
      </c>
      <c r="E525" s="591">
        <f t="shared" si="26"/>
        <v>0</v>
      </c>
    </row>
    <row r="526" spans="2:5" ht="12" customHeight="1" x14ac:dyDescent="0.2">
      <c r="B526" s="606"/>
      <c r="C526" s="610" t="s">
        <v>528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529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530</v>
      </c>
      <c r="D528" s="590">
        <v>2.79643</v>
      </c>
      <c r="E528" s="591">
        <f t="shared" si="26"/>
        <v>1.0421162609679613</v>
      </c>
    </row>
    <row r="529" spans="2:5" ht="12" customHeight="1" x14ac:dyDescent="0.2">
      <c r="B529" s="606"/>
      <c r="C529" s="610" t="s">
        <v>531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532</v>
      </c>
      <c r="D530" s="590">
        <v>21.961172999999999</v>
      </c>
      <c r="E530" s="591">
        <f t="shared" si="26"/>
        <v>8.1840401845319022</v>
      </c>
    </row>
    <row r="531" spans="2:5" ht="12" customHeight="1" x14ac:dyDescent="0.2">
      <c r="B531" s="606"/>
      <c r="C531" s="610" t="s">
        <v>533</v>
      </c>
      <c r="D531" s="590">
        <v>0</v>
      </c>
      <c r="E531" s="591">
        <f t="shared" si="26"/>
        <v>0</v>
      </c>
    </row>
    <row r="532" spans="2:5" ht="12" customHeight="1" x14ac:dyDescent="0.2">
      <c r="B532" s="606"/>
      <c r="C532" s="610" t="s">
        <v>534</v>
      </c>
      <c r="D532" s="590">
        <v>0</v>
      </c>
      <c r="E532" s="591">
        <f t="shared" si="26"/>
        <v>0</v>
      </c>
    </row>
    <row r="533" spans="2:5" ht="12" customHeight="1" x14ac:dyDescent="0.2">
      <c r="B533" s="606"/>
      <c r="C533" s="610" t="s">
        <v>535</v>
      </c>
      <c r="D533" s="590">
        <v>0</v>
      </c>
      <c r="E533" s="591">
        <f t="shared" si="26"/>
        <v>0</v>
      </c>
    </row>
    <row r="534" spans="2:5" ht="12" customHeight="1" x14ac:dyDescent="0.2">
      <c r="B534" s="606"/>
      <c r="C534" s="610" t="s">
        <v>536</v>
      </c>
      <c r="D534" s="590">
        <v>4.0430659999999996</v>
      </c>
      <c r="E534" s="591">
        <f t="shared" si="26"/>
        <v>1.506687034099438</v>
      </c>
    </row>
    <row r="535" spans="2:5" ht="12" customHeight="1" x14ac:dyDescent="0.2">
      <c r="B535" s="606"/>
      <c r="C535" s="610" t="s">
        <v>537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538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539</v>
      </c>
      <c r="D537" s="590">
        <v>0</v>
      </c>
      <c r="E537" s="591">
        <f t="shared" si="26"/>
        <v>0</v>
      </c>
    </row>
    <row r="538" spans="2:5" ht="12" customHeight="1" x14ac:dyDescent="0.2">
      <c r="B538" s="606"/>
      <c r="C538" s="610" t="s">
        <v>540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541</v>
      </c>
      <c r="D539" s="590">
        <v>44.463749</v>
      </c>
      <c r="E539" s="591">
        <f t="shared" si="26"/>
        <v>16.569839351064726</v>
      </c>
    </row>
    <row r="540" spans="2:5" x14ac:dyDescent="0.2">
      <c r="B540" s="606"/>
      <c r="C540" s="610" t="s">
        <v>542</v>
      </c>
      <c r="D540" s="590">
        <v>44.621707000000001</v>
      </c>
      <c r="E540" s="591">
        <f t="shared" si="26"/>
        <v>16.628703903494067</v>
      </c>
    </row>
    <row r="541" spans="2:5" x14ac:dyDescent="0.2">
      <c r="B541" s="606"/>
      <c r="C541" s="610" t="s">
        <v>543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544</v>
      </c>
      <c r="D542" s="590">
        <v>0</v>
      </c>
      <c r="E542" s="591">
        <f t="shared" si="26"/>
        <v>0</v>
      </c>
    </row>
    <row r="543" spans="2:5" x14ac:dyDescent="0.2">
      <c r="B543" s="611"/>
      <c r="C543" s="612" t="s">
        <v>545</v>
      </c>
      <c r="D543" s="613">
        <v>0</v>
      </c>
      <c r="E543" s="594">
        <f t="shared" si="26"/>
        <v>0</v>
      </c>
    </row>
    <row r="545" spans="2:5" x14ac:dyDescent="0.2">
      <c r="B545" s="603" t="s">
        <v>501</v>
      </c>
      <c r="C545" s="604" t="s">
        <v>515</v>
      </c>
      <c r="D545" s="588">
        <v>0</v>
      </c>
      <c r="E545" s="589">
        <f>IF($C$7=0,0,D545/$C$7*100)</f>
        <v>0</v>
      </c>
    </row>
    <row r="546" spans="2:5" x14ac:dyDescent="0.2">
      <c r="B546" s="606"/>
      <c r="C546" s="607" t="s">
        <v>762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516</v>
      </c>
      <c r="D547" s="590">
        <v>0</v>
      </c>
      <c r="E547" s="591">
        <f t="shared" si="27"/>
        <v>0</v>
      </c>
    </row>
    <row r="548" spans="2:5" x14ac:dyDescent="0.2">
      <c r="B548" s="606"/>
      <c r="C548" s="609" t="s">
        <v>517</v>
      </c>
      <c r="D548" s="590">
        <v>2.3910089999999999</v>
      </c>
      <c r="E548" s="591">
        <f t="shared" si="27"/>
        <v>0.35879366676369961</v>
      </c>
    </row>
    <row r="549" spans="2:5" x14ac:dyDescent="0.2">
      <c r="B549" s="606"/>
      <c r="C549" s="609" t="s">
        <v>518</v>
      </c>
      <c r="D549" s="590">
        <v>32.599825000000003</v>
      </c>
      <c r="E549" s="591">
        <f t="shared" si="27"/>
        <v>4.8919141448672612</v>
      </c>
    </row>
    <row r="550" spans="2:5" x14ac:dyDescent="0.2">
      <c r="B550" s="606"/>
      <c r="C550" s="609" t="s">
        <v>519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520</v>
      </c>
      <c r="D551" s="590">
        <v>2.0293909999999999</v>
      </c>
      <c r="E551" s="591">
        <f t="shared" si="27"/>
        <v>0.30452944266928783</v>
      </c>
    </row>
    <row r="552" spans="2:5" x14ac:dyDescent="0.2">
      <c r="B552" s="606"/>
      <c r="C552" s="609" t="s">
        <v>521</v>
      </c>
      <c r="D552" s="590">
        <v>0</v>
      </c>
      <c r="E552" s="591">
        <f t="shared" si="27"/>
        <v>0</v>
      </c>
    </row>
    <row r="553" spans="2:5" x14ac:dyDescent="0.2">
      <c r="B553" s="606"/>
      <c r="C553" s="609" t="s">
        <v>522</v>
      </c>
      <c r="D553" s="590">
        <v>2.9947569999999999</v>
      </c>
      <c r="E553" s="591">
        <f t="shared" si="27"/>
        <v>0.44939180283146435</v>
      </c>
    </row>
    <row r="554" spans="2:5" x14ac:dyDescent="0.2">
      <c r="B554" s="606"/>
      <c r="C554" s="609" t="s">
        <v>523</v>
      </c>
      <c r="D554" s="590">
        <v>38.245697999999997</v>
      </c>
      <c r="E554" s="591">
        <f t="shared" si="27"/>
        <v>5.7391311464562005</v>
      </c>
    </row>
    <row r="555" spans="2:5" x14ac:dyDescent="0.2">
      <c r="B555" s="606"/>
      <c r="C555" s="609" t="s">
        <v>524</v>
      </c>
      <c r="D555" s="590">
        <v>13.981667</v>
      </c>
      <c r="E555" s="591">
        <f t="shared" si="27"/>
        <v>2.09808226167238</v>
      </c>
    </row>
    <row r="556" spans="2:5" x14ac:dyDescent="0.2">
      <c r="B556" s="606"/>
      <c r="C556" s="609" t="s">
        <v>525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526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527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528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529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530</v>
      </c>
      <c r="D561" s="590">
        <v>23.173175000000001</v>
      </c>
      <c r="E561" s="591">
        <f t="shared" si="27"/>
        <v>3.477355555251735</v>
      </c>
    </row>
    <row r="562" spans="2:5" x14ac:dyDescent="0.2">
      <c r="B562" s="606"/>
      <c r="C562" s="610" t="s">
        <v>531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532</v>
      </c>
      <c r="D563" s="590">
        <v>2.341081</v>
      </c>
      <c r="E563" s="591">
        <f t="shared" si="27"/>
        <v>0.3513014949675341</v>
      </c>
    </row>
    <row r="564" spans="2:5" x14ac:dyDescent="0.2">
      <c r="B564" s="606"/>
      <c r="C564" s="610" t="s">
        <v>533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534</v>
      </c>
      <c r="D565" s="590">
        <v>0</v>
      </c>
      <c r="E565" s="591">
        <f t="shared" si="27"/>
        <v>0</v>
      </c>
    </row>
    <row r="566" spans="2:5" x14ac:dyDescent="0.2">
      <c r="B566" s="606"/>
      <c r="C566" s="610" t="s">
        <v>535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536</v>
      </c>
      <c r="D567" s="590">
        <v>11.856024</v>
      </c>
      <c r="E567" s="591">
        <f t="shared" si="27"/>
        <v>1.7791092899267318</v>
      </c>
    </row>
    <row r="568" spans="2:5" x14ac:dyDescent="0.2">
      <c r="B568" s="606"/>
      <c r="C568" s="610" t="s">
        <v>537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538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539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540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541</v>
      </c>
      <c r="D572" s="590">
        <v>0</v>
      </c>
      <c r="E572" s="591">
        <f t="shared" si="27"/>
        <v>0</v>
      </c>
    </row>
    <row r="573" spans="2:5" x14ac:dyDescent="0.2">
      <c r="B573" s="606"/>
      <c r="C573" s="610" t="s">
        <v>542</v>
      </c>
      <c r="D573" s="590">
        <v>0</v>
      </c>
      <c r="E573" s="591">
        <f t="shared" si="27"/>
        <v>0</v>
      </c>
    </row>
    <row r="574" spans="2:5" x14ac:dyDescent="0.2">
      <c r="B574" s="606"/>
      <c r="C574" s="610" t="s">
        <v>543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544</v>
      </c>
      <c r="D575" s="590">
        <v>0</v>
      </c>
      <c r="E575" s="591">
        <f t="shared" si="27"/>
        <v>0</v>
      </c>
    </row>
    <row r="576" spans="2:5" x14ac:dyDescent="0.2">
      <c r="B576" s="611"/>
      <c r="C576" s="612" t="s">
        <v>545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2"/>
    <col min="2" max="2" width="26.875" style="362" customWidth="1"/>
    <col min="3" max="3" width="22" style="362" bestFit="1" customWidth="1"/>
    <col min="4" max="4" width="34.125" style="362" bestFit="1" customWidth="1"/>
    <col min="5" max="5" width="27.375" style="362" bestFit="1" customWidth="1"/>
    <col min="6" max="6" width="38.75" style="362" bestFit="1" customWidth="1"/>
    <col min="7" max="16384" width="9" style="362"/>
  </cols>
  <sheetData>
    <row r="3" spans="2:5" x14ac:dyDescent="0.2">
      <c r="B3" s="352" t="s">
        <v>498</v>
      </c>
      <c r="C3" s="527">
        <f>SUM(C4:C7)</f>
        <v>1969.002078</v>
      </c>
    </row>
    <row r="4" spans="2:5" x14ac:dyDescent="0.2">
      <c r="B4" s="352" t="s">
        <v>499</v>
      </c>
      <c r="C4" s="353">
        <v>949.38273400000003</v>
      </c>
    </row>
    <row r="5" spans="2:5" x14ac:dyDescent="0.2">
      <c r="B5" s="352" t="s">
        <v>20</v>
      </c>
      <c r="C5" s="353">
        <v>84.875652000000002</v>
      </c>
    </row>
    <row r="6" spans="2:5" x14ac:dyDescent="0.2">
      <c r="B6" s="352" t="s">
        <v>500</v>
      </c>
      <c r="C6" s="353">
        <v>268.34146099999998</v>
      </c>
    </row>
    <row r="7" spans="2:5" x14ac:dyDescent="0.2">
      <c r="B7" s="352" t="s">
        <v>501</v>
      </c>
      <c r="C7" s="353">
        <v>666.40223100000003</v>
      </c>
    </row>
    <row r="8" spans="2:5" x14ac:dyDescent="0.2">
      <c r="B8" s="352"/>
      <c r="C8" s="352"/>
    </row>
    <row r="9" spans="2:5" x14ac:dyDescent="0.2">
      <c r="B9" s="352"/>
      <c r="C9" s="352"/>
    </row>
    <row r="10" spans="2:5" x14ac:dyDescent="0.2">
      <c r="B10" s="352" t="s">
        <v>549</v>
      </c>
    </row>
    <row r="11" spans="2:5" x14ac:dyDescent="0.2">
      <c r="C11" s="352"/>
    </row>
    <row r="12" spans="2:5" x14ac:dyDescent="0.2">
      <c r="B12" s="355"/>
      <c r="C12" s="363" t="s">
        <v>550</v>
      </c>
      <c r="D12" s="363" t="s">
        <v>551</v>
      </c>
      <c r="E12" s="363" t="s">
        <v>552</v>
      </c>
    </row>
    <row r="13" spans="2:5" x14ac:dyDescent="0.2">
      <c r="B13" s="356" t="s">
        <v>499</v>
      </c>
      <c r="C13" s="621" t="s">
        <v>553</v>
      </c>
      <c r="D13" s="622">
        <v>839.74499500000002</v>
      </c>
      <c r="E13" s="528">
        <f>IF(C$4=0,0,D13/C$4*100)</f>
        <v>88.45168180612815</v>
      </c>
    </row>
    <row r="14" spans="2:5" x14ac:dyDescent="0.2">
      <c r="B14" s="357"/>
      <c r="C14" s="623" t="s">
        <v>554</v>
      </c>
      <c r="D14" s="622">
        <v>60.402678999999999</v>
      </c>
      <c r="E14" s="529">
        <f>IF(C$4=0,0,D14/C$4*100)</f>
        <v>6.3623106716410955</v>
      </c>
    </row>
    <row r="15" spans="2:5" x14ac:dyDescent="0.2">
      <c r="B15" s="357"/>
      <c r="C15" s="623" t="s">
        <v>555</v>
      </c>
      <c r="D15" s="622">
        <v>49.235059999999997</v>
      </c>
      <c r="E15" s="529">
        <f>IF(C$4=0,0,D15/C$4*100)</f>
        <v>5.1860075222307547</v>
      </c>
    </row>
    <row r="16" spans="2:5" x14ac:dyDescent="0.2">
      <c r="B16" s="358"/>
      <c r="C16" s="624" t="s">
        <v>556</v>
      </c>
      <c r="D16" s="625">
        <f>D15+D14</f>
        <v>109.637739</v>
      </c>
      <c r="E16" s="530">
        <f>IF(C$4=0,0,D16/C$4*100)</f>
        <v>11.54831819387185</v>
      </c>
    </row>
    <row r="17" spans="2:5" x14ac:dyDescent="0.2">
      <c r="B17" s="359"/>
      <c r="C17" s="623"/>
      <c r="D17" s="626"/>
      <c r="E17" s="365"/>
    </row>
    <row r="18" spans="2:5" x14ac:dyDescent="0.2">
      <c r="B18" s="356" t="s">
        <v>20</v>
      </c>
      <c r="C18" s="621" t="s">
        <v>553</v>
      </c>
      <c r="D18" s="364">
        <v>18.896975999999999</v>
      </c>
      <c r="E18" s="528">
        <f>IF(C$5=0,0,D18/C$5*100)</f>
        <v>22.264307318664248</v>
      </c>
    </row>
    <row r="19" spans="2:5" x14ac:dyDescent="0.2">
      <c r="B19" s="357"/>
      <c r="C19" s="623" t="s">
        <v>554</v>
      </c>
      <c r="D19" s="622">
        <v>17.989142000000001</v>
      </c>
      <c r="E19" s="529">
        <f>IF(C$5=0,0,D19/C$5*100)</f>
        <v>21.19470257500938</v>
      </c>
    </row>
    <row r="20" spans="2:5" x14ac:dyDescent="0.2">
      <c r="B20" s="357"/>
      <c r="C20" s="623" t="s">
        <v>555</v>
      </c>
      <c r="D20" s="622">
        <v>47.989533999999999</v>
      </c>
      <c r="E20" s="529">
        <f>IF(C$5=0,0,D20/C$5*100)</f>
        <v>56.540990106326369</v>
      </c>
    </row>
    <row r="21" spans="2:5" x14ac:dyDescent="0.2">
      <c r="B21" s="358"/>
      <c r="C21" s="624" t="s">
        <v>556</v>
      </c>
      <c r="D21" s="625">
        <f>D20+D19</f>
        <v>65.978676000000007</v>
      </c>
      <c r="E21" s="530">
        <f>IF(C$5=0,0,D21/C$5*100)</f>
        <v>77.735692681335749</v>
      </c>
    </row>
    <row r="22" spans="2:5" x14ac:dyDescent="0.2">
      <c r="B22" s="359"/>
      <c r="C22" s="623"/>
      <c r="D22" s="626"/>
      <c r="E22" s="365"/>
    </row>
    <row r="23" spans="2:5" x14ac:dyDescent="0.2">
      <c r="B23" s="356" t="s">
        <v>500</v>
      </c>
      <c r="C23" s="621" t="s">
        <v>553</v>
      </c>
      <c r="D23" s="364">
        <v>184.56508400000001</v>
      </c>
      <c r="E23" s="528">
        <f>IF(C$6=0,0,D23/C$6*100)</f>
        <v>68.779935576187398</v>
      </c>
    </row>
    <row r="24" spans="2:5" x14ac:dyDescent="0.2">
      <c r="B24" s="357"/>
      <c r="C24" s="623" t="s">
        <v>554</v>
      </c>
      <c r="D24" s="622">
        <v>39.312627999999997</v>
      </c>
      <c r="E24" s="529">
        <f>IF(C$6=0,0,D24/C$6*100)</f>
        <v>14.650225072747888</v>
      </c>
    </row>
    <row r="25" spans="2:5" x14ac:dyDescent="0.2">
      <c r="B25" s="357"/>
      <c r="C25" s="623" t="s">
        <v>555</v>
      </c>
      <c r="D25" s="622">
        <v>44.463749</v>
      </c>
      <c r="E25" s="529">
        <f>IF(C$6=0,0,D25/C$6*100)</f>
        <v>16.569839351064726</v>
      </c>
    </row>
    <row r="26" spans="2:5" x14ac:dyDescent="0.2">
      <c r="B26" s="358"/>
      <c r="C26" s="624" t="s">
        <v>556</v>
      </c>
      <c r="D26" s="625">
        <f>D25+D24</f>
        <v>83.776376999999997</v>
      </c>
      <c r="E26" s="530">
        <f>IF(C$6=0,0,D26/C$6*100)</f>
        <v>31.220064423812616</v>
      </c>
    </row>
    <row r="27" spans="2:5" x14ac:dyDescent="0.2">
      <c r="B27" s="359"/>
      <c r="C27" s="623"/>
      <c r="D27" s="626"/>
      <c r="E27" s="365"/>
    </row>
    <row r="28" spans="2:5" x14ac:dyDescent="0.2">
      <c r="B28" s="596" t="s">
        <v>501</v>
      </c>
      <c r="C28" s="621" t="s">
        <v>553</v>
      </c>
      <c r="D28" s="364">
        <v>666.40223100000003</v>
      </c>
      <c r="E28" s="528">
        <f>IF(C$7=0,0,D28/C$7*100)</f>
        <v>100</v>
      </c>
    </row>
    <row r="29" spans="2:5" x14ac:dyDescent="0.2">
      <c r="B29" s="357"/>
      <c r="C29" s="623" t="s">
        <v>554</v>
      </c>
      <c r="D29" s="622">
        <v>0</v>
      </c>
      <c r="E29" s="529">
        <f>IF(C$7=0,0,D29/C$7*100)</f>
        <v>0</v>
      </c>
    </row>
    <row r="30" spans="2:5" x14ac:dyDescent="0.2">
      <c r="B30" s="357"/>
      <c r="C30" s="623" t="s">
        <v>555</v>
      </c>
      <c r="D30" s="622">
        <v>0</v>
      </c>
      <c r="E30" s="529">
        <f>IF(C$7=0,0,D30/C$7*100)</f>
        <v>0</v>
      </c>
    </row>
    <row r="31" spans="2:5" x14ac:dyDescent="0.2">
      <c r="B31" s="358"/>
      <c r="C31" s="624" t="s">
        <v>556</v>
      </c>
      <c r="D31" s="625">
        <f>D30+D29</f>
        <v>0</v>
      </c>
      <c r="E31" s="530">
        <f>IF(C$7=0,0,D31/C$7*100)</f>
        <v>0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2" t="s">
        <v>557</v>
      </c>
      <c r="C34" s="627"/>
      <c r="D34" s="627"/>
    </row>
    <row r="35" spans="2:6" x14ac:dyDescent="0.2">
      <c r="C35" s="627"/>
      <c r="D35" s="627"/>
    </row>
    <row r="36" spans="2:6" x14ac:dyDescent="0.2">
      <c r="B36" s="355"/>
      <c r="C36" s="363" t="s">
        <v>558</v>
      </c>
      <c r="D36" s="363" t="s">
        <v>559</v>
      </c>
      <c r="E36" s="363" t="s">
        <v>560</v>
      </c>
      <c r="F36" s="363" t="s">
        <v>561</v>
      </c>
    </row>
    <row r="37" spans="2:6" x14ac:dyDescent="0.2">
      <c r="B37" s="356" t="s">
        <v>499</v>
      </c>
      <c r="C37" s="367" t="s">
        <v>554</v>
      </c>
      <c r="D37" s="368">
        <v>14.931875</v>
      </c>
      <c r="E37" s="531">
        <f>IF(C$4=0,0,D37/C$4*100)</f>
        <v>1.5727982472451409</v>
      </c>
      <c r="F37" s="528">
        <f>IF(D$16=0,0,D37/D$16*100)</f>
        <v>13.619283958418734</v>
      </c>
    </row>
    <row r="38" spans="2:6" x14ac:dyDescent="0.2">
      <c r="B38" s="358"/>
      <c r="C38" s="369" t="s">
        <v>555</v>
      </c>
      <c r="D38" s="370">
        <v>1</v>
      </c>
      <c r="E38" s="532">
        <f>IF(C$4=0,0,D38/C$4*100)</f>
        <v>0.10533159748826863</v>
      </c>
      <c r="F38" s="530">
        <f>IF(D$16=0,0,D38/D$16*100)</f>
        <v>0.91209469396299758</v>
      </c>
    </row>
    <row r="39" spans="2:6" x14ac:dyDescent="0.2">
      <c r="C39" s="627"/>
      <c r="D39" s="622"/>
      <c r="E39" s="371"/>
      <c r="F39" s="371"/>
    </row>
    <row r="40" spans="2:6" x14ac:dyDescent="0.2">
      <c r="B40" s="356" t="s">
        <v>20</v>
      </c>
      <c r="C40" s="367" t="s">
        <v>554</v>
      </c>
      <c r="D40" s="368">
        <v>2.8313830000000002</v>
      </c>
      <c r="E40" s="531">
        <f>IF(C$5=0,0,D40/C$5*100)</f>
        <v>3.3359189983011857</v>
      </c>
      <c r="F40" s="528">
        <f>IF(D$21=0,0,D40/D$21*100)</f>
        <v>4.2913607420676341</v>
      </c>
    </row>
    <row r="41" spans="2:6" x14ac:dyDescent="0.2">
      <c r="B41" s="358"/>
      <c r="C41" s="369" t="s">
        <v>555</v>
      </c>
      <c r="D41" s="370">
        <v>0</v>
      </c>
      <c r="E41" s="532">
        <f>IF(C$5=0,0,D41/C$5*100)</f>
        <v>0</v>
      </c>
      <c r="F41" s="530">
        <f>IF(D$21=0,0,D41/D$21*100)</f>
        <v>0</v>
      </c>
    </row>
    <row r="42" spans="2:6" x14ac:dyDescent="0.2">
      <c r="C42" s="372"/>
      <c r="D42" s="373"/>
      <c r="E42" s="371"/>
      <c r="F42" s="371"/>
    </row>
    <row r="43" spans="2:6" x14ac:dyDescent="0.2">
      <c r="B43" s="356" t="s">
        <v>500</v>
      </c>
      <c r="C43" s="367" t="s">
        <v>554</v>
      </c>
      <c r="D43" s="368">
        <v>4.7746449999999996</v>
      </c>
      <c r="E43" s="531">
        <f>IF(C$6=0,0,D43/C$6*100)</f>
        <v>1.7793169129387725</v>
      </c>
      <c r="F43" s="528">
        <f>IF(D$26=0,0,D43/D$26*100)</f>
        <v>5.6992736747257524</v>
      </c>
    </row>
    <row r="44" spans="2:6" x14ac:dyDescent="0.2">
      <c r="B44" s="358"/>
      <c r="C44" s="369" t="s">
        <v>555</v>
      </c>
      <c r="D44" s="370">
        <v>1.034645</v>
      </c>
      <c r="E44" s="532">
        <f>IF(C$6=0,0,D44/C$6*100)</f>
        <v>0.38557030886852034</v>
      </c>
      <c r="F44" s="530">
        <f>IF(D$26=0,0,D44/D$26*100)</f>
        <v>1.235008050061654</v>
      </c>
    </row>
    <row r="45" spans="2:6" x14ac:dyDescent="0.2">
      <c r="C45" s="627"/>
      <c r="D45" s="373"/>
      <c r="E45" s="371"/>
      <c r="F45" s="371"/>
    </row>
    <row r="46" spans="2:6" x14ac:dyDescent="0.2">
      <c r="B46" s="356" t="s">
        <v>501</v>
      </c>
      <c r="C46" s="367" t="s">
        <v>554</v>
      </c>
      <c r="D46" s="368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58"/>
      <c r="C47" s="369" t="s">
        <v>555</v>
      </c>
      <c r="D47" s="370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2" t="s">
        <v>562</v>
      </c>
    </row>
    <row r="51" spans="2:6" x14ac:dyDescent="0.2">
      <c r="C51" s="627"/>
      <c r="D51" s="627"/>
    </row>
    <row r="52" spans="2:6" x14ac:dyDescent="0.2">
      <c r="B52" s="355"/>
      <c r="C52" s="363" t="s">
        <v>563</v>
      </c>
      <c r="D52" s="363" t="s">
        <v>559</v>
      </c>
      <c r="E52" s="363" t="s">
        <v>560</v>
      </c>
      <c r="F52" s="363" t="s">
        <v>561</v>
      </c>
    </row>
    <row r="53" spans="2:6" x14ac:dyDescent="0.2">
      <c r="B53" s="356" t="s">
        <v>499</v>
      </c>
      <c r="C53" s="367" t="s">
        <v>554</v>
      </c>
      <c r="D53" s="368">
        <v>35.586058999999999</v>
      </c>
      <c r="E53" s="531">
        <f>IF(C$4=0,0,D53/C$4*100)</f>
        <v>3.7483364427817785</v>
      </c>
      <c r="F53" s="528">
        <f>IF(D$16=0,0,D53/D$16*100)</f>
        <v>32.457855592954175</v>
      </c>
    </row>
    <row r="54" spans="2:6" x14ac:dyDescent="0.2">
      <c r="B54" s="358"/>
      <c r="C54" s="369" t="s">
        <v>555</v>
      </c>
      <c r="D54" s="370">
        <v>40.960040999999997</v>
      </c>
      <c r="E54" s="532">
        <f>IF(C$4=0,0,D54/C$4*100)</f>
        <v>4.3143865517149793</v>
      </c>
      <c r="F54" s="530">
        <f>IF(D$16=0,0,D54/D$16*100)</f>
        <v>37.359436060606832</v>
      </c>
    </row>
    <row r="55" spans="2:6" x14ac:dyDescent="0.2">
      <c r="C55" s="627"/>
      <c r="D55" s="622"/>
      <c r="E55" s="371"/>
      <c r="F55" s="371"/>
    </row>
    <row r="56" spans="2:6" x14ac:dyDescent="0.2">
      <c r="B56" s="356" t="s">
        <v>20</v>
      </c>
      <c r="C56" s="367" t="s">
        <v>554</v>
      </c>
      <c r="D56" s="368">
        <v>13.157759</v>
      </c>
      <c r="E56" s="531">
        <f>IF(C$5=0,0,D56/C$5*100)</f>
        <v>15.502395198095209</v>
      </c>
      <c r="F56" s="528">
        <f>IF(D$21=0,0,D56/D$21*100)</f>
        <v>19.942441706468919</v>
      </c>
    </row>
    <row r="57" spans="2:6" x14ac:dyDescent="0.2">
      <c r="B57" s="358"/>
      <c r="C57" s="369" t="s">
        <v>555</v>
      </c>
      <c r="D57" s="370">
        <v>44.899621000000003</v>
      </c>
      <c r="E57" s="532">
        <f>IF(C$5=0,0,D57/C$5*100)</f>
        <v>52.900472564263779</v>
      </c>
      <c r="F57" s="530">
        <f>IF(D$21=0,0,D57/D$21*100)</f>
        <v>68.051715678562559</v>
      </c>
    </row>
    <row r="58" spans="2:6" x14ac:dyDescent="0.2">
      <c r="C58" s="372"/>
      <c r="D58" s="373"/>
      <c r="E58" s="371"/>
      <c r="F58" s="371"/>
    </row>
    <row r="59" spans="2:6" x14ac:dyDescent="0.2">
      <c r="B59" s="356" t="s">
        <v>500</v>
      </c>
      <c r="C59" s="367" t="s">
        <v>554</v>
      </c>
      <c r="D59" s="368">
        <v>30.537983000000001</v>
      </c>
      <c r="E59" s="531">
        <f>IF(C$6=0,0,D59/C$6*100)</f>
        <v>11.380270080589597</v>
      </c>
      <c r="F59" s="528">
        <f>IF(D$26=0,0,D59/D$26*100)</f>
        <v>36.451782821785194</v>
      </c>
    </row>
    <row r="60" spans="2:6" x14ac:dyDescent="0.2">
      <c r="B60" s="358"/>
      <c r="C60" s="369" t="s">
        <v>555</v>
      </c>
      <c r="D60" s="370">
        <v>40.120024999999998</v>
      </c>
      <c r="E60" s="532">
        <f>IF(C$6=0,0,D60/C$6*100)</f>
        <v>14.95110925105979</v>
      </c>
      <c r="F60" s="530">
        <f>IF(D$26=0,0,D60/D$26*100)</f>
        <v>47.889424724108089</v>
      </c>
    </row>
    <row r="61" spans="2:6" x14ac:dyDescent="0.2">
      <c r="C61" s="627"/>
      <c r="D61" s="373"/>
      <c r="E61" s="371"/>
      <c r="F61" s="371"/>
    </row>
    <row r="62" spans="2:6" x14ac:dyDescent="0.2">
      <c r="B62" s="356" t="s">
        <v>501</v>
      </c>
      <c r="C62" s="367" t="s">
        <v>554</v>
      </c>
      <c r="D62" s="368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58"/>
      <c r="C63" s="369" t="s">
        <v>555</v>
      </c>
      <c r="D63" s="370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2"/>
    </row>
    <row r="65" spans="2:6" x14ac:dyDescent="0.2">
      <c r="C65" s="627"/>
      <c r="D65" s="372"/>
    </row>
    <row r="66" spans="2:6" x14ac:dyDescent="0.2">
      <c r="B66" s="352" t="s">
        <v>564</v>
      </c>
    </row>
    <row r="67" spans="2:6" x14ac:dyDescent="0.2">
      <c r="C67" s="627"/>
      <c r="D67" s="627"/>
    </row>
    <row r="68" spans="2:6" x14ac:dyDescent="0.2">
      <c r="B68" s="355"/>
      <c r="C68" s="363" t="s">
        <v>565</v>
      </c>
      <c r="D68" s="363" t="s">
        <v>559</v>
      </c>
      <c r="E68" s="363" t="s">
        <v>560</v>
      </c>
      <c r="F68" s="363" t="s">
        <v>561</v>
      </c>
    </row>
    <row r="69" spans="2:6" x14ac:dyDescent="0.2">
      <c r="B69" s="356" t="s">
        <v>499</v>
      </c>
      <c r="C69" s="367" t="s">
        <v>554</v>
      </c>
      <c r="D69" s="368">
        <v>9.8847450000000006</v>
      </c>
      <c r="E69" s="531">
        <f>IF(C$4=0,0,D69/C$4*100)</f>
        <v>1.0411759816141757</v>
      </c>
      <c r="F69" s="528">
        <f>IF(D$16=0,0,D69/D$16*100)</f>
        <v>9.0158234656772702</v>
      </c>
    </row>
    <row r="70" spans="2:6" x14ac:dyDescent="0.2">
      <c r="B70" s="358"/>
      <c r="C70" s="369" t="s">
        <v>555</v>
      </c>
      <c r="D70" s="370">
        <v>7.2750190000000003</v>
      </c>
      <c r="E70" s="532">
        <f>IF(C$4=0,0,D70/C$4*100)</f>
        <v>0.76628937302750655</v>
      </c>
      <c r="F70" s="530">
        <f>IF(D$16=0,0,D70/D$16*100)</f>
        <v>6.6355062283799935</v>
      </c>
    </row>
    <row r="71" spans="2:6" x14ac:dyDescent="0.2">
      <c r="C71" s="627"/>
      <c r="D71" s="622"/>
      <c r="E71" s="371"/>
      <c r="F71" s="371"/>
    </row>
    <row r="72" spans="2:6" x14ac:dyDescent="0.2">
      <c r="B72" s="356" t="s">
        <v>20</v>
      </c>
      <c r="C72" s="367" t="s">
        <v>554</v>
      </c>
      <c r="D72" s="368">
        <v>2</v>
      </c>
      <c r="E72" s="531">
        <f>IF(C$5=0,0,D72/C$5*100)</f>
        <v>2.3563883786129853</v>
      </c>
      <c r="F72" s="528">
        <f>IF(D$21=0,0,D72/D$21*100)</f>
        <v>3.0312824100926181</v>
      </c>
    </row>
    <row r="73" spans="2:6" x14ac:dyDescent="0.2">
      <c r="B73" s="358"/>
      <c r="C73" s="369" t="s">
        <v>555</v>
      </c>
      <c r="D73" s="370">
        <v>3.0899130000000001</v>
      </c>
      <c r="E73" s="532">
        <f>IF(C$5=0,0,D73/C$5*100)</f>
        <v>3.6405175420625926</v>
      </c>
      <c r="F73" s="530">
        <f>IF(D$21=0,0,D73/D$21*100)</f>
        <v>4.6831994628082558</v>
      </c>
    </row>
    <row r="74" spans="2:6" x14ac:dyDescent="0.2">
      <c r="C74" s="372"/>
      <c r="D74" s="373"/>
      <c r="E74" s="371"/>
      <c r="F74" s="371"/>
    </row>
    <row r="75" spans="2:6" x14ac:dyDescent="0.2">
      <c r="B75" s="356" t="s">
        <v>500</v>
      </c>
      <c r="C75" s="367" t="s">
        <v>554</v>
      </c>
      <c r="D75" s="368">
        <v>4</v>
      </c>
      <c r="E75" s="531">
        <f>IF(C$6=0,0,D75/C$6*100)</f>
        <v>1.4906380792195211</v>
      </c>
      <c r="F75" s="528">
        <f>IF(D$26=0,0,D75/D$26*100)</f>
        <v>4.7746156413519776</v>
      </c>
    </row>
    <row r="76" spans="2:6" x14ac:dyDescent="0.2">
      <c r="B76" s="358"/>
      <c r="C76" s="369" t="s">
        <v>555</v>
      </c>
      <c r="D76" s="370">
        <v>3.3090790000000001</v>
      </c>
      <c r="E76" s="532">
        <f>IF(C$6=0,0,D76/C$6*100)</f>
        <v>1.2331597911364134</v>
      </c>
      <c r="F76" s="530">
        <f>IF(D$26=0,0,D76/D$26*100)</f>
        <v>3.9498950879673402</v>
      </c>
    </row>
    <row r="77" spans="2:6" x14ac:dyDescent="0.2">
      <c r="C77" s="627"/>
      <c r="D77" s="373"/>
      <c r="E77" s="371"/>
      <c r="F77" s="371"/>
    </row>
    <row r="78" spans="2:6" x14ac:dyDescent="0.2">
      <c r="B78" s="356" t="s">
        <v>501</v>
      </c>
      <c r="C78" s="367" t="s">
        <v>554</v>
      </c>
      <c r="D78" s="368">
        <v>0</v>
      </c>
      <c r="E78" s="531">
        <f>IF(C$7=0,0,D78/C$7*100)</f>
        <v>0</v>
      </c>
      <c r="F78" s="528">
        <f>IF(D$31=0,0,D78/D$31*100)</f>
        <v>0</v>
      </c>
    </row>
    <row r="79" spans="2:6" x14ac:dyDescent="0.2">
      <c r="B79" s="358"/>
      <c r="C79" s="369" t="s">
        <v>555</v>
      </c>
      <c r="D79" s="370">
        <v>0</v>
      </c>
      <c r="E79" s="532">
        <f>IF(C$7=0,0,D79/C$7*100)</f>
        <v>0</v>
      </c>
      <c r="F79" s="530">
        <f>IF(D$31=0,0,D79/D$31*100)</f>
        <v>0</v>
      </c>
    </row>
    <row r="82" spans="2:6" x14ac:dyDescent="0.2">
      <c r="B82" s="374"/>
      <c r="C82" s="375"/>
      <c r="D82" s="375"/>
      <c r="E82" s="375"/>
      <c r="F82" s="375"/>
    </row>
    <row r="83" spans="2:6" x14ac:dyDescent="0.2">
      <c r="B83" s="375"/>
      <c r="C83" s="628"/>
      <c r="D83" s="628"/>
      <c r="E83" s="375"/>
      <c r="F83" s="375"/>
    </row>
    <row r="84" spans="2:6" x14ac:dyDescent="0.2">
      <c r="B84" s="376"/>
      <c r="C84" s="377"/>
      <c r="D84" s="377"/>
      <c r="E84" s="377"/>
      <c r="F84" s="377"/>
    </row>
    <row r="85" spans="2:6" x14ac:dyDescent="0.2">
      <c r="B85" s="375"/>
      <c r="C85" s="375"/>
      <c r="D85" s="375"/>
      <c r="E85" s="378"/>
      <c r="F85" s="378"/>
    </row>
    <row r="86" spans="2:6" x14ac:dyDescent="0.2">
      <c r="B86" s="375"/>
      <c r="C86" s="375"/>
      <c r="D86" s="375"/>
      <c r="E86" s="378"/>
      <c r="F86" s="378"/>
    </row>
    <row r="87" spans="2:6" x14ac:dyDescent="0.2">
      <c r="B87" s="375"/>
      <c r="C87" s="628"/>
      <c r="D87" s="628"/>
      <c r="E87" s="378"/>
      <c r="F87" s="378"/>
    </row>
    <row r="88" spans="2:6" x14ac:dyDescent="0.2">
      <c r="B88" s="375"/>
      <c r="C88" s="375"/>
      <c r="D88" s="375"/>
      <c r="E88" s="378"/>
      <c r="F88" s="378"/>
    </row>
    <row r="89" spans="2:6" x14ac:dyDescent="0.2">
      <c r="B89" s="375"/>
      <c r="C89" s="375"/>
      <c r="D89" s="375"/>
      <c r="E89" s="378"/>
      <c r="F89" s="378"/>
    </row>
    <row r="90" spans="2:6" x14ac:dyDescent="0.2">
      <c r="B90" s="375"/>
      <c r="C90" s="379"/>
      <c r="D90" s="379"/>
      <c r="E90" s="378"/>
      <c r="F90" s="378"/>
    </row>
    <row r="91" spans="2:6" x14ac:dyDescent="0.2">
      <c r="B91" s="375"/>
      <c r="C91" s="375"/>
      <c r="D91" s="375"/>
      <c r="E91" s="378"/>
      <c r="F91" s="378"/>
    </row>
    <row r="92" spans="2:6" x14ac:dyDescent="0.2">
      <c r="B92" s="375"/>
      <c r="C92" s="375"/>
      <c r="D92" s="375"/>
      <c r="E92" s="378"/>
      <c r="F92" s="378"/>
    </row>
    <row r="93" spans="2:6" x14ac:dyDescent="0.2">
      <c r="B93" s="375"/>
      <c r="C93" s="628"/>
      <c r="D93" s="379"/>
      <c r="E93" s="378"/>
      <c r="F93" s="378"/>
    </row>
    <row r="94" spans="2:6" x14ac:dyDescent="0.2">
      <c r="B94" s="375"/>
      <c r="C94" s="375"/>
      <c r="D94" s="375"/>
      <c r="E94" s="378"/>
      <c r="F94" s="378"/>
    </row>
    <row r="95" spans="2:6" x14ac:dyDescent="0.2">
      <c r="B95" s="375"/>
      <c r="C95" s="375"/>
      <c r="D95" s="375"/>
      <c r="E95" s="378"/>
      <c r="F95" s="378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2"/>
    <col min="2" max="7" width="20.625" style="362" customWidth="1"/>
    <col min="8" max="16384" width="9" style="362"/>
  </cols>
  <sheetData>
    <row r="3" spans="2:7" x14ac:dyDescent="0.2">
      <c r="B3" s="366" t="s">
        <v>566</v>
      </c>
    </row>
    <row r="4" spans="2:7" ht="13.5" thickBot="1" x14ac:dyDescent="0.25"/>
    <row r="5" spans="2:7" x14ac:dyDescent="0.2">
      <c r="B5" s="380" t="s">
        <v>567</v>
      </c>
      <c r="C5" s="801" t="s">
        <v>172</v>
      </c>
      <c r="D5" s="802"/>
      <c r="E5" s="802"/>
      <c r="F5" s="802"/>
      <c r="G5" s="803"/>
    </row>
    <row r="6" spans="2:7" ht="25.5" x14ac:dyDescent="0.2">
      <c r="B6" s="383" t="s">
        <v>573</v>
      </c>
      <c r="C6" s="381" t="s">
        <v>569</v>
      </c>
      <c r="D6" s="381" t="s">
        <v>570</v>
      </c>
      <c r="E6" s="381" t="s">
        <v>571</v>
      </c>
      <c r="F6" s="382" t="s">
        <v>572</v>
      </c>
      <c r="G6" s="384" t="s">
        <v>574</v>
      </c>
    </row>
    <row r="7" spans="2:7" x14ac:dyDescent="0.2">
      <c r="B7" s="385" t="str">
        <f>Index!$B$4</f>
        <v>Wessex</v>
      </c>
      <c r="C7" s="662">
        <f>SUM(C8:C11)</f>
        <v>1073</v>
      </c>
      <c r="D7" s="662">
        <f t="shared" ref="D7:G7" si="0">SUM(D8:D11)</f>
        <v>63</v>
      </c>
      <c r="E7" s="662">
        <f t="shared" si="0"/>
        <v>0</v>
      </c>
      <c r="F7" s="662">
        <f t="shared" si="0"/>
        <v>21</v>
      </c>
      <c r="G7" s="663">
        <f t="shared" si="0"/>
        <v>6</v>
      </c>
    </row>
    <row r="8" spans="2:7" x14ac:dyDescent="0.2">
      <c r="B8" s="386" t="s">
        <v>499</v>
      </c>
      <c r="C8" s="664">
        <v>415</v>
      </c>
      <c r="D8" s="665">
        <v>26</v>
      </c>
      <c r="E8" s="665">
        <v>0</v>
      </c>
      <c r="F8" s="665">
        <v>11</v>
      </c>
      <c r="G8" s="666">
        <v>1</v>
      </c>
    </row>
    <row r="9" spans="2:7" x14ac:dyDescent="0.2">
      <c r="B9" s="386" t="s">
        <v>20</v>
      </c>
      <c r="C9" s="665">
        <v>51</v>
      </c>
      <c r="D9" s="665">
        <v>5</v>
      </c>
      <c r="E9" s="665">
        <v>0</v>
      </c>
      <c r="F9" s="665">
        <v>0</v>
      </c>
      <c r="G9" s="666">
        <v>0</v>
      </c>
    </row>
    <row r="10" spans="2:7" x14ac:dyDescent="0.2">
      <c r="B10" s="386" t="s">
        <v>500</v>
      </c>
      <c r="C10" s="665">
        <v>185</v>
      </c>
      <c r="D10" s="665">
        <v>7</v>
      </c>
      <c r="E10" s="665">
        <v>0</v>
      </c>
      <c r="F10" s="665">
        <v>0</v>
      </c>
      <c r="G10" s="666">
        <v>0</v>
      </c>
    </row>
    <row r="11" spans="2:7" ht="13.5" thickBot="1" x14ac:dyDescent="0.25">
      <c r="B11" s="394" t="s">
        <v>501</v>
      </c>
      <c r="C11" s="667">
        <v>422</v>
      </c>
      <c r="D11" s="667">
        <v>25</v>
      </c>
      <c r="E11" s="667">
        <v>0</v>
      </c>
      <c r="F11" s="667">
        <v>10</v>
      </c>
      <c r="G11" s="668">
        <v>5</v>
      </c>
    </row>
    <row r="13" spans="2:7" ht="13.5" thickBot="1" x14ac:dyDescent="0.25"/>
    <row r="14" spans="2:7" x14ac:dyDescent="0.2">
      <c r="B14" s="380" t="s">
        <v>575</v>
      </c>
      <c r="C14" s="801" t="s">
        <v>172</v>
      </c>
      <c r="D14" s="802"/>
      <c r="E14" s="802"/>
      <c r="F14" s="802"/>
      <c r="G14" s="803"/>
    </row>
    <row r="15" spans="2:7" ht="25.5" x14ac:dyDescent="0.2">
      <c r="B15" s="383" t="s">
        <v>573</v>
      </c>
      <c r="C15" s="381" t="s">
        <v>569</v>
      </c>
      <c r="D15" s="381" t="s">
        <v>570</v>
      </c>
      <c r="E15" s="381" t="s">
        <v>571</v>
      </c>
      <c r="F15" s="382" t="s">
        <v>572</v>
      </c>
      <c r="G15" s="384" t="s">
        <v>574</v>
      </c>
    </row>
    <row r="16" spans="2:7" x14ac:dyDescent="0.2">
      <c r="B16" s="385" t="str">
        <f>Index!$B$4</f>
        <v>Wessex</v>
      </c>
      <c r="C16" s="566">
        <f t="shared" ref="C16:G20" si="1">IF(SUM($C7:$G7)=0,0,C7/SUM($C7:$G7))</f>
        <v>0.92261392949269128</v>
      </c>
      <c r="D16" s="566">
        <f t="shared" si="1"/>
        <v>5.4170249355116079E-2</v>
      </c>
      <c r="E16" s="566">
        <f t="shared" si="1"/>
        <v>0</v>
      </c>
      <c r="F16" s="566">
        <f t="shared" si="1"/>
        <v>1.8056749785038694E-2</v>
      </c>
      <c r="G16" s="567">
        <f t="shared" si="1"/>
        <v>5.1590713671539126E-3</v>
      </c>
    </row>
    <row r="17" spans="2:7" x14ac:dyDescent="0.2">
      <c r="B17" s="386" t="s">
        <v>499</v>
      </c>
      <c r="C17" s="568">
        <f t="shared" si="1"/>
        <v>0.91611479028697573</v>
      </c>
      <c r="D17" s="568">
        <f t="shared" si="1"/>
        <v>5.7395143487858721E-2</v>
      </c>
      <c r="E17" s="568">
        <f t="shared" si="1"/>
        <v>0</v>
      </c>
      <c r="F17" s="568">
        <f t="shared" si="1"/>
        <v>2.4282560706401765E-2</v>
      </c>
      <c r="G17" s="569">
        <f t="shared" si="1"/>
        <v>2.2075055187637969E-3</v>
      </c>
    </row>
    <row r="18" spans="2:7" x14ac:dyDescent="0.2">
      <c r="B18" s="386" t="s">
        <v>20</v>
      </c>
      <c r="C18" s="568">
        <f t="shared" si="1"/>
        <v>0.9107142857142857</v>
      </c>
      <c r="D18" s="568">
        <f t="shared" si="1"/>
        <v>8.9285714285714288E-2</v>
      </c>
      <c r="E18" s="568">
        <f t="shared" si="1"/>
        <v>0</v>
      </c>
      <c r="F18" s="568">
        <f t="shared" si="1"/>
        <v>0</v>
      </c>
      <c r="G18" s="569">
        <f t="shared" si="1"/>
        <v>0</v>
      </c>
    </row>
    <row r="19" spans="2:7" x14ac:dyDescent="0.2">
      <c r="B19" s="386" t="s">
        <v>500</v>
      </c>
      <c r="C19" s="568">
        <f t="shared" si="1"/>
        <v>0.96354166666666663</v>
      </c>
      <c r="D19" s="568">
        <f t="shared" si="1"/>
        <v>3.6458333333333336E-2</v>
      </c>
      <c r="E19" s="568">
        <f t="shared" si="1"/>
        <v>0</v>
      </c>
      <c r="F19" s="568">
        <f t="shared" si="1"/>
        <v>0</v>
      </c>
      <c r="G19" s="569">
        <f t="shared" si="1"/>
        <v>0</v>
      </c>
    </row>
    <row r="20" spans="2:7" ht="13.5" thickBot="1" x14ac:dyDescent="0.25">
      <c r="B20" s="394" t="s">
        <v>501</v>
      </c>
      <c r="C20" s="570">
        <f t="shared" si="1"/>
        <v>0.91341991341991347</v>
      </c>
      <c r="D20" s="570">
        <f t="shared" si="1"/>
        <v>5.4112554112554112E-2</v>
      </c>
      <c r="E20" s="570">
        <f t="shared" si="1"/>
        <v>0</v>
      </c>
      <c r="F20" s="570">
        <f t="shared" si="1"/>
        <v>2.1645021645021644E-2</v>
      </c>
      <c r="G20" s="571">
        <f t="shared" si="1"/>
        <v>1.0822510822510822E-2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1"/>
    <col min="2" max="8" width="15.625" style="351" customWidth="1"/>
    <col min="9" max="16384" width="9" style="351"/>
  </cols>
  <sheetData>
    <row r="4" spans="2:8" ht="13.5" thickBot="1" x14ac:dyDescent="0.25"/>
    <row r="5" spans="2:8" x14ac:dyDescent="0.2">
      <c r="B5" s="388" t="s">
        <v>567</v>
      </c>
      <c r="C5" s="804" t="s">
        <v>175</v>
      </c>
      <c r="D5" s="802"/>
      <c r="E5" s="802"/>
      <c r="F5" s="802"/>
      <c r="G5" s="802"/>
      <c r="H5" s="803"/>
    </row>
    <row r="6" spans="2:8" ht="25.5" customHeight="1" x14ac:dyDescent="0.2">
      <c r="B6" s="389" t="s">
        <v>568</v>
      </c>
      <c r="C6" s="390" t="s">
        <v>576</v>
      </c>
      <c r="D6" s="390" t="s">
        <v>577</v>
      </c>
      <c r="E6" s="390" t="s">
        <v>578</v>
      </c>
      <c r="F6" s="390" t="s">
        <v>579</v>
      </c>
      <c r="G6" s="390" t="s">
        <v>580</v>
      </c>
      <c r="H6" s="391" t="s">
        <v>581</v>
      </c>
    </row>
    <row r="7" spans="2:8" x14ac:dyDescent="0.2">
      <c r="B7" s="385" t="str">
        <f>Index!$B$4</f>
        <v>Wessex</v>
      </c>
      <c r="C7" s="669">
        <f>SUM(C8:C11)</f>
        <v>854</v>
      </c>
      <c r="D7" s="669">
        <f t="shared" ref="D7:H7" si="0">SUM(D8:D11)</f>
        <v>194</v>
      </c>
      <c r="E7" s="669">
        <f t="shared" si="0"/>
        <v>93</v>
      </c>
      <c r="F7" s="669">
        <f t="shared" si="0"/>
        <v>14</v>
      </c>
      <c r="G7" s="669">
        <f t="shared" si="0"/>
        <v>14</v>
      </c>
      <c r="H7" s="670">
        <f t="shared" si="0"/>
        <v>13</v>
      </c>
    </row>
    <row r="8" spans="2:8" x14ac:dyDescent="0.2">
      <c r="B8" s="386" t="s">
        <v>499</v>
      </c>
      <c r="C8" s="671">
        <v>314</v>
      </c>
      <c r="D8" s="671">
        <v>81</v>
      </c>
      <c r="E8" s="671">
        <v>47</v>
      </c>
      <c r="F8" s="671">
        <v>7</v>
      </c>
      <c r="G8" s="671">
        <v>7</v>
      </c>
      <c r="H8" s="672">
        <v>5</v>
      </c>
    </row>
    <row r="9" spans="2:8" x14ac:dyDescent="0.2">
      <c r="B9" s="386" t="s">
        <v>20</v>
      </c>
      <c r="C9" s="671">
        <v>44</v>
      </c>
      <c r="D9" s="671">
        <v>11</v>
      </c>
      <c r="E9" s="671">
        <v>2</v>
      </c>
      <c r="F9" s="671">
        <v>0</v>
      </c>
      <c r="G9" s="671">
        <v>1</v>
      </c>
      <c r="H9" s="672">
        <v>0</v>
      </c>
    </row>
    <row r="10" spans="2:8" x14ac:dyDescent="0.2">
      <c r="B10" s="386" t="s">
        <v>500</v>
      </c>
      <c r="C10" s="671">
        <v>163</v>
      </c>
      <c r="D10" s="671">
        <v>24</v>
      </c>
      <c r="E10" s="671">
        <v>3</v>
      </c>
      <c r="F10" s="671">
        <v>2</v>
      </c>
      <c r="G10" s="671">
        <v>1</v>
      </c>
      <c r="H10" s="672">
        <v>1</v>
      </c>
    </row>
    <row r="11" spans="2:8" ht="13.5" thickBot="1" x14ac:dyDescent="0.25">
      <c r="B11" s="393" t="s">
        <v>501</v>
      </c>
      <c r="C11" s="673">
        <v>333</v>
      </c>
      <c r="D11" s="673">
        <v>78</v>
      </c>
      <c r="E11" s="673">
        <v>41</v>
      </c>
      <c r="F11" s="673">
        <v>5</v>
      </c>
      <c r="G11" s="673">
        <v>5</v>
      </c>
      <c r="H11" s="674">
        <v>7</v>
      </c>
    </row>
    <row r="13" spans="2:8" ht="13.5" thickBot="1" x14ac:dyDescent="0.25"/>
    <row r="14" spans="2:8" x14ac:dyDescent="0.2">
      <c r="B14" s="388" t="s">
        <v>575</v>
      </c>
      <c r="C14" s="804" t="s">
        <v>175</v>
      </c>
      <c r="D14" s="802"/>
      <c r="E14" s="802"/>
      <c r="F14" s="802"/>
      <c r="G14" s="802"/>
      <c r="H14" s="803"/>
    </row>
    <row r="15" spans="2:8" x14ac:dyDescent="0.2">
      <c r="B15" s="389" t="s">
        <v>568</v>
      </c>
      <c r="C15" s="390" t="s">
        <v>576</v>
      </c>
      <c r="D15" s="390" t="s">
        <v>577</v>
      </c>
      <c r="E15" s="390" t="s">
        <v>578</v>
      </c>
      <c r="F15" s="390" t="s">
        <v>579</v>
      </c>
      <c r="G15" s="390" t="s">
        <v>580</v>
      </c>
      <c r="H15" s="391" t="s">
        <v>581</v>
      </c>
    </row>
    <row r="16" spans="2:8" x14ac:dyDescent="0.2">
      <c r="B16" s="385" t="str">
        <f>Index!$B$4</f>
        <v>Wessex</v>
      </c>
      <c r="C16" s="572">
        <f t="shared" ref="C16:H20" si="1">IF(SUM($C7:$H7)=0,0,C7/SUM($C7:$H7))</f>
        <v>0.72250423011844334</v>
      </c>
      <c r="D16" s="572">
        <f t="shared" si="1"/>
        <v>0.16412859560067683</v>
      </c>
      <c r="E16" s="572">
        <f t="shared" si="1"/>
        <v>7.8680203045685279E-2</v>
      </c>
      <c r="F16" s="572">
        <f t="shared" si="1"/>
        <v>1.1844331641285956E-2</v>
      </c>
      <c r="G16" s="572">
        <f t="shared" si="1"/>
        <v>1.1844331641285956E-2</v>
      </c>
      <c r="H16" s="573">
        <f t="shared" si="1"/>
        <v>1.0998307952622674E-2</v>
      </c>
    </row>
    <row r="17" spans="2:8" x14ac:dyDescent="0.2">
      <c r="B17" s="386" t="s">
        <v>499</v>
      </c>
      <c r="C17" s="574">
        <f t="shared" si="1"/>
        <v>0.68112798264642083</v>
      </c>
      <c r="D17" s="574">
        <f t="shared" si="1"/>
        <v>0.175704989154013</v>
      </c>
      <c r="E17" s="574">
        <f t="shared" si="1"/>
        <v>0.1019522776572668</v>
      </c>
      <c r="F17" s="574">
        <f t="shared" si="1"/>
        <v>1.5184381778741865E-2</v>
      </c>
      <c r="G17" s="574">
        <f t="shared" si="1"/>
        <v>1.5184381778741865E-2</v>
      </c>
      <c r="H17" s="575">
        <f t="shared" si="1"/>
        <v>1.0845986984815618E-2</v>
      </c>
    </row>
    <row r="18" spans="2:8" x14ac:dyDescent="0.2">
      <c r="B18" s="386" t="s">
        <v>20</v>
      </c>
      <c r="C18" s="574">
        <f t="shared" si="1"/>
        <v>0.75862068965517238</v>
      </c>
      <c r="D18" s="574">
        <f t="shared" si="1"/>
        <v>0.18965517241379309</v>
      </c>
      <c r="E18" s="574">
        <f t="shared" si="1"/>
        <v>3.4482758620689655E-2</v>
      </c>
      <c r="F18" s="574">
        <f t="shared" si="1"/>
        <v>0</v>
      </c>
      <c r="G18" s="574">
        <f t="shared" si="1"/>
        <v>1.7241379310344827E-2</v>
      </c>
      <c r="H18" s="575">
        <f t="shared" si="1"/>
        <v>0</v>
      </c>
    </row>
    <row r="19" spans="2:8" x14ac:dyDescent="0.2">
      <c r="B19" s="386" t="s">
        <v>500</v>
      </c>
      <c r="C19" s="574">
        <f t="shared" si="1"/>
        <v>0.84020618556701032</v>
      </c>
      <c r="D19" s="574">
        <f t="shared" si="1"/>
        <v>0.12371134020618557</v>
      </c>
      <c r="E19" s="574">
        <f t="shared" si="1"/>
        <v>1.5463917525773196E-2</v>
      </c>
      <c r="F19" s="574">
        <f t="shared" si="1"/>
        <v>1.0309278350515464E-2</v>
      </c>
      <c r="G19" s="574">
        <f t="shared" si="1"/>
        <v>5.1546391752577319E-3</v>
      </c>
      <c r="H19" s="575">
        <f t="shared" si="1"/>
        <v>5.1546391752577319E-3</v>
      </c>
    </row>
    <row r="20" spans="2:8" ht="13.5" thickBot="1" x14ac:dyDescent="0.25">
      <c r="B20" s="392" t="s">
        <v>501</v>
      </c>
      <c r="C20" s="576">
        <f t="shared" si="1"/>
        <v>0.71002132196162049</v>
      </c>
      <c r="D20" s="576">
        <f t="shared" si="1"/>
        <v>0.16631130063965885</v>
      </c>
      <c r="E20" s="576">
        <f t="shared" si="1"/>
        <v>8.7420042643923238E-2</v>
      </c>
      <c r="F20" s="576">
        <f t="shared" si="1"/>
        <v>1.0660980810234541E-2</v>
      </c>
      <c r="G20" s="576">
        <f t="shared" si="1"/>
        <v>1.0660980810234541E-2</v>
      </c>
      <c r="H20" s="577">
        <f t="shared" si="1"/>
        <v>1.4925373134328358E-2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zoomScaleNormal="100" workbookViewId="0"/>
  </sheetViews>
  <sheetFormatPr defaultRowHeight="12.75" x14ac:dyDescent="0.2"/>
  <cols>
    <col min="1" max="1" width="9" style="351"/>
    <col min="2" max="2" width="31.25" style="351" customWidth="1"/>
    <col min="3" max="3" width="46.25" style="351" bestFit="1" customWidth="1"/>
    <col min="4" max="5" width="31.25" style="351" customWidth="1"/>
    <col min="6" max="6" width="29.625" style="351" bestFit="1" customWidth="1"/>
    <col min="7" max="7" width="50.875" style="351" bestFit="1" customWidth="1"/>
    <col min="8" max="16384" width="9" style="351"/>
  </cols>
  <sheetData>
    <row r="3" spans="1:6" x14ac:dyDescent="0.2">
      <c r="A3" s="354"/>
      <c r="B3" s="354" t="str">
        <f>Index!$B$4</f>
        <v>Wessex</v>
      </c>
      <c r="C3" s="387"/>
    </row>
    <row r="4" spans="1:6" x14ac:dyDescent="0.2">
      <c r="A4" s="354"/>
    </row>
    <row r="5" spans="1:6" x14ac:dyDescent="0.2">
      <c r="B5" s="395" t="s">
        <v>582</v>
      </c>
    </row>
    <row r="6" spans="1:6" x14ac:dyDescent="0.2">
      <c r="B6" s="396"/>
      <c r="C6" s="397" t="s">
        <v>583</v>
      </c>
      <c r="D6" s="398" t="s">
        <v>584</v>
      </c>
      <c r="E6" s="387"/>
      <c r="F6" s="387"/>
    </row>
    <row r="7" spans="1:6" x14ac:dyDescent="0.2">
      <c r="B7" s="399" t="s">
        <v>499</v>
      </c>
      <c r="C7" s="400">
        <v>252</v>
      </c>
      <c r="D7" s="401">
        <v>479.52190000000002</v>
      </c>
      <c r="E7" s="387"/>
      <c r="F7" s="387"/>
    </row>
    <row r="8" spans="1:6" x14ac:dyDescent="0.2">
      <c r="B8" s="399" t="s">
        <v>20</v>
      </c>
      <c r="C8" s="400">
        <v>54</v>
      </c>
      <c r="D8" s="401">
        <v>65.340310000000002</v>
      </c>
      <c r="E8" s="387"/>
      <c r="F8" s="387"/>
    </row>
    <row r="9" spans="1:6" x14ac:dyDescent="0.2">
      <c r="B9" s="399" t="s">
        <v>500</v>
      </c>
      <c r="C9" s="400">
        <v>102</v>
      </c>
      <c r="D9" s="401">
        <v>198.69669999999999</v>
      </c>
      <c r="E9" s="387"/>
      <c r="F9" s="387"/>
    </row>
    <row r="10" spans="1:6" x14ac:dyDescent="0.2">
      <c r="B10" s="402" t="s">
        <v>501</v>
      </c>
      <c r="C10" s="403">
        <v>217</v>
      </c>
      <c r="D10" s="404">
        <v>491.33749999999998</v>
      </c>
      <c r="E10" s="387"/>
      <c r="F10" s="387"/>
    </row>
    <row r="11" spans="1:6" x14ac:dyDescent="0.2">
      <c r="B11" s="387"/>
      <c r="C11" s="387"/>
      <c r="D11" s="387"/>
      <c r="E11" s="387"/>
      <c r="F11" s="387"/>
    </row>
    <row r="12" spans="1:6" x14ac:dyDescent="0.2">
      <c r="B12" s="405"/>
      <c r="C12" s="406" t="s">
        <v>585</v>
      </c>
      <c r="D12" s="406" t="s">
        <v>586</v>
      </c>
      <c r="E12" s="406" t="s">
        <v>587</v>
      </c>
      <c r="F12" s="406" t="s">
        <v>588</v>
      </c>
    </row>
    <row r="13" spans="1:6" x14ac:dyDescent="0.2">
      <c r="B13" s="407" t="s">
        <v>499</v>
      </c>
      <c r="C13" s="408" t="s">
        <v>589</v>
      </c>
      <c r="D13" s="351">
        <v>72</v>
      </c>
      <c r="E13" s="409">
        <v>158.67599999999999</v>
      </c>
      <c r="F13" s="533">
        <f>IF(D$7=0,0,E13/D$7*100)</f>
        <v>33.090459476407638</v>
      </c>
    </row>
    <row r="14" spans="1:6" x14ac:dyDescent="0.2">
      <c r="B14" s="402"/>
      <c r="C14" s="403" t="s">
        <v>590</v>
      </c>
      <c r="D14" s="410">
        <f>C7-D13</f>
        <v>180</v>
      </c>
      <c r="E14" s="411">
        <f>D7-E13</f>
        <v>320.84590000000003</v>
      </c>
      <c r="F14" s="534">
        <f>IF(D$7=0,0,E14/D$7*100)</f>
        <v>66.909540523592355</v>
      </c>
    </row>
    <row r="15" spans="1:6" x14ac:dyDescent="0.2">
      <c r="B15" s="400"/>
      <c r="C15" s="400"/>
      <c r="D15" s="400"/>
      <c r="E15" s="412"/>
      <c r="F15" s="413"/>
    </row>
    <row r="16" spans="1:6" x14ac:dyDescent="0.2">
      <c r="B16" s="407" t="s">
        <v>20</v>
      </c>
      <c r="C16" s="408" t="s">
        <v>589</v>
      </c>
      <c r="D16" s="408">
        <v>9</v>
      </c>
      <c r="E16" s="409">
        <v>12.44595</v>
      </c>
      <c r="F16" s="533">
        <f>IF(D$8=0,0,E16/D$8*100)</f>
        <v>19.047889426909666</v>
      </c>
    </row>
    <row r="17" spans="2:11" x14ac:dyDescent="0.2">
      <c r="B17" s="402"/>
      <c r="C17" s="403" t="s">
        <v>590</v>
      </c>
      <c r="D17" s="410">
        <f>C8-D16</f>
        <v>45</v>
      </c>
      <c r="E17" s="411">
        <f>D8-E16</f>
        <v>52.894360000000006</v>
      </c>
      <c r="F17" s="534">
        <f>IF(D$8=0,0,E17/D$8*100)</f>
        <v>80.952110573090337</v>
      </c>
    </row>
    <row r="18" spans="2:11" x14ac:dyDescent="0.2">
      <c r="B18" s="400"/>
      <c r="C18" s="400"/>
      <c r="D18" s="400"/>
      <c r="E18" s="412"/>
      <c r="F18" s="413"/>
    </row>
    <row r="19" spans="2:11" x14ac:dyDescent="0.2">
      <c r="B19" s="407" t="s">
        <v>500</v>
      </c>
      <c r="C19" s="408" t="s">
        <v>589</v>
      </c>
      <c r="D19" s="408">
        <v>34</v>
      </c>
      <c r="E19" s="409">
        <v>88.571809999999999</v>
      </c>
      <c r="F19" s="533">
        <f>IF(D$9=0,0,E19/D$9*100)</f>
        <v>44.576387026055293</v>
      </c>
    </row>
    <row r="20" spans="2:11" x14ac:dyDescent="0.2">
      <c r="B20" s="402"/>
      <c r="C20" s="403" t="s">
        <v>590</v>
      </c>
      <c r="D20" s="410">
        <f>C9-D19</f>
        <v>68</v>
      </c>
      <c r="E20" s="411">
        <f>D9-E19</f>
        <v>110.12488999999999</v>
      </c>
      <c r="F20" s="534">
        <f>IF(D$9=0,0,E20/D$9*100)</f>
        <v>55.423612973944714</v>
      </c>
    </row>
    <row r="21" spans="2:11" x14ac:dyDescent="0.2">
      <c r="B21" s="400"/>
      <c r="C21" s="400"/>
      <c r="D21" s="400"/>
      <c r="E21" s="412"/>
      <c r="F21" s="413"/>
    </row>
    <row r="22" spans="2:11" x14ac:dyDescent="0.2">
      <c r="B22" s="407" t="s">
        <v>501</v>
      </c>
      <c r="C22" s="408" t="s">
        <v>589</v>
      </c>
      <c r="D22" s="408">
        <v>67</v>
      </c>
      <c r="E22" s="409">
        <v>165.80179999999999</v>
      </c>
      <c r="F22" s="533">
        <f>IF(D$10=0,0,E22/D$10*100)</f>
        <v>33.744991986160223</v>
      </c>
    </row>
    <row r="23" spans="2:11" x14ac:dyDescent="0.2">
      <c r="B23" s="402"/>
      <c r="C23" s="403" t="s">
        <v>590</v>
      </c>
      <c r="D23" s="410">
        <f>C10-D22</f>
        <v>150</v>
      </c>
      <c r="E23" s="411">
        <f>D10-E22</f>
        <v>325.53570000000002</v>
      </c>
      <c r="F23" s="534">
        <f>IF(D$10=0,0,E23/D$10*100)</f>
        <v>66.255008013839785</v>
      </c>
    </row>
    <row r="24" spans="2:11" x14ac:dyDescent="0.2">
      <c r="B24" s="395" t="s">
        <v>591</v>
      </c>
      <c r="C24" s="400"/>
      <c r="D24" s="400"/>
      <c r="E24" s="400"/>
      <c r="F24" s="413"/>
    </row>
    <row r="25" spans="2:11" x14ac:dyDescent="0.2">
      <c r="B25" s="414"/>
      <c r="C25" s="397" t="s">
        <v>181</v>
      </c>
      <c r="D25" s="397" t="s">
        <v>586</v>
      </c>
      <c r="E25" s="397" t="s">
        <v>587</v>
      </c>
      <c r="F25" s="398" t="s">
        <v>592</v>
      </c>
      <c r="G25" s="398" t="s">
        <v>593</v>
      </c>
    </row>
    <row r="26" spans="2:11" x14ac:dyDescent="0.2">
      <c r="B26" s="407" t="s">
        <v>499</v>
      </c>
      <c r="C26" s="408" t="s">
        <v>594</v>
      </c>
      <c r="D26" s="408">
        <v>15</v>
      </c>
      <c r="E26" s="409">
        <v>59.124250000000004</v>
      </c>
      <c r="F26" s="535">
        <f>IF(D$7=0,0,E26/D$7*100)</f>
        <v>12.329833110854791</v>
      </c>
      <c r="G26" s="533">
        <f>IF(E$13=0,0,E26/E$13*100)</f>
        <v>37.260990950112181</v>
      </c>
      <c r="I26" s="351" t="s">
        <v>595</v>
      </c>
      <c r="J26" s="351">
        <v>12</v>
      </c>
      <c r="K26" s="351" t="s">
        <v>596</v>
      </c>
    </row>
    <row r="27" spans="2:11" x14ac:dyDescent="0.2">
      <c r="B27" s="399"/>
      <c r="C27" s="400" t="s">
        <v>597</v>
      </c>
      <c r="D27" s="400">
        <v>3</v>
      </c>
      <c r="E27" s="412">
        <v>7.3969209999999999</v>
      </c>
      <c r="F27" s="536">
        <f t="shared" ref="F27:F32" si="0">IF(D$7=0,0,E27/D$7*100)</f>
        <v>1.5425616640241038</v>
      </c>
      <c r="G27" s="537">
        <f t="shared" ref="G27:G32" si="1">IF(E$13=0,0,E27/E$13*100)</f>
        <v>4.661650785247927</v>
      </c>
      <c r="I27" s="351" t="s">
        <v>595</v>
      </c>
      <c r="J27" s="351">
        <v>15</v>
      </c>
      <c r="K27" s="351" t="s">
        <v>598</v>
      </c>
    </row>
    <row r="28" spans="2:11" x14ac:dyDescent="0.2">
      <c r="B28" s="399"/>
      <c r="C28" s="400" t="s">
        <v>599</v>
      </c>
      <c r="D28" s="400">
        <v>21</v>
      </c>
      <c r="E28" s="412">
        <v>33.957239999999999</v>
      </c>
      <c r="F28" s="536">
        <f t="shared" si="0"/>
        <v>7.0814784475954058</v>
      </c>
      <c r="G28" s="537">
        <f t="shared" si="1"/>
        <v>21.400363003856917</v>
      </c>
      <c r="I28" s="351" t="s">
        <v>595</v>
      </c>
      <c r="J28" s="351">
        <v>16</v>
      </c>
      <c r="K28" s="351" t="s">
        <v>600</v>
      </c>
    </row>
    <row r="29" spans="2:11" x14ac:dyDescent="0.2">
      <c r="B29" s="399"/>
      <c r="C29" s="400" t="s">
        <v>601</v>
      </c>
      <c r="D29" s="415">
        <v>1</v>
      </c>
      <c r="E29" s="412">
        <v>3.8143579999999999</v>
      </c>
      <c r="F29" s="536">
        <f t="shared" si="0"/>
        <v>0.79545021822778061</v>
      </c>
      <c r="G29" s="537">
        <f t="shared" si="1"/>
        <v>2.4038657389901434</v>
      </c>
      <c r="I29" s="351" t="s">
        <v>595</v>
      </c>
      <c r="J29" s="351">
        <v>17</v>
      </c>
      <c r="K29" s="351" t="s">
        <v>602</v>
      </c>
    </row>
    <row r="30" spans="2:11" x14ac:dyDescent="0.2">
      <c r="B30" s="399"/>
      <c r="C30" s="400" t="s">
        <v>603</v>
      </c>
      <c r="D30" s="415">
        <v>43</v>
      </c>
      <c r="E30" s="412">
        <v>74.918800000000005</v>
      </c>
      <c r="F30" s="536">
        <f t="shared" si="0"/>
        <v>15.623645134872882</v>
      </c>
      <c r="G30" s="537">
        <f t="shared" si="1"/>
        <v>47.214953742216856</v>
      </c>
      <c r="I30" s="351" t="s">
        <v>595</v>
      </c>
      <c r="J30" s="351">
        <v>18</v>
      </c>
      <c r="K30" s="351" t="s">
        <v>603</v>
      </c>
    </row>
    <row r="31" spans="2:11" x14ac:dyDescent="0.2">
      <c r="B31" s="399"/>
      <c r="C31" s="400" t="s">
        <v>604</v>
      </c>
      <c r="D31" s="415">
        <v>1</v>
      </c>
      <c r="E31" s="412">
        <v>1</v>
      </c>
      <c r="F31" s="536">
        <f t="shared" si="0"/>
        <v>0.20854104890725531</v>
      </c>
      <c r="G31" s="537">
        <f t="shared" si="1"/>
        <v>0.63021502936802043</v>
      </c>
      <c r="I31" s="351" t="s">
        <v>595</v>
      </c>
      <c r="J31" s="351">
        <v>19</v>
      </c>
      <c r="K31" s="351" t="s">
        <v>605</v>
      </c>
    </row>
    <row r="32" spans="2:11" x14ac:dyDescent="0.2">
      <c r="B32" s="402"/>
      <c r="C32" s="403" t="s">
        <v>606</v>
      </c>
      <c r="D32" s="403">
        <v>0</v>
      </c>
      <c r="E32" s="416">
        <v>0</v>
      </c>
      <c r="F32" s="538">
        <f t="shared" si="0"/>
        <v>0</v>
      </c>
      <c r="G32" s="534">
        <f t="shared" si="1"/>
        <v>0</v>
      </c>
      <c r="I32" s="351" t="s">
        <v>595</v>
      </c>
      <c r="J32" s="351">
        <v>20</v>
      </c>
      <c r="K32" s="351" t="s">
        <v>604</v>
      </c>
    </row>
    <row r="33" spans="2:7" x14ac:dyDescent="0.2">
      <c r="B33" s="350"/>
      <c r="C33" s="350"/>
      <c r="D33" s="350"/>
      <c r="E33" s="350"/>
      <c r="F33" s="350"/>
      <c r="G33" s="360"/>
    </row>
    <row r="34" spans="2:7" x14ac:dyDescent="0.2">
      <c r="B34" s="407" t="s">
        <v>20</v>
      </c>
      <c r="C34" s="408" t="s">
        <v>594</v>
      </c>
      <c r="D34" s="417">
        <v>2</v>
      </c>
      <c r="E34" s="418">
        <v>2.2552690000000002</v>
      </c>
      <c r="F34" s="535">
        <f>IF(D$8=0,0,E34/D$8*100)</f>
        <v>3.4515737681685317</v>
      </c>
      <c r="G34" s="533">
        <f t="shared" ref="G34:G40" si="2">IF(E$16=0,0,E34/E$16*100)</f>
        <v>18.120505063896289</v>
      </c>
    </row>
    <row r="35" spans="2:7" x14ac:dyDescent="0.2">
      <c r="B35" s="419"/>
      <c r="C35" s="400" t="s">
        <v>597</v>
      </c>
      <c r="D35" s="361">
        <v>1</v>
      </c>
      <c r="E35" s="420">
        <v>1</v>
      </c>
      <c r="F35" s="536">
        <f t="shared" ref="F35:F40" si="3">IF(D$8=0,0,E35/D$8*100)</f>
        <v>1.5304488148280899</v>
      </c>
      <c r="G35" s="537">
        <f t="shared" si="2"/>
        <v>8.0347422253825549</v>
      </c>
    </row>
    <row r="36" spans="2:7" x14ac:dyDescent="0.2">
      <c r="B36" s="419"/>
      <c r="C36" s="400" t="s">
        <v>599</v>
      </c>
      <c r="D36" s="361">
        <v>3</v>
      </c>
      <c r="E36" s="420">
        <v>6.1532169999999997</v>
      </c>
      <c r="F36" s="536">
        <f t="shared" si="3"/>
        <v>9.4171836650300538</v>
      </c>
      <c r="G36" s="537">
        <f t="shared" si="2"/>
        <v>49.439512451841757</v>
      </c>
    </row>
    <row r="37" spans="2:7" x14ac:dyDescent="0.2">
      <c r="B37" s="419"/>
      <c r="C37" s="400" t="s">
        <v>601</v>
      </c>
      <c r="D37" s="361">
        <v>0</v>
      </c>
      <c r="E37" s="420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19"/>
      <c r="C38" s="400" t="s">
        <v>603</v>
      </c>
      <c r="D38" s="361">
        <v>4</v>
      </c>
      <c r="E38" s="420">
        <v>4.2677639999999997</v>
      </c>
      <c r="F38" s="536">
        <f t="shared" si="3"/>
        <v>6.5315943557659875</v>
      </c>
      <c r="G38" s="537">
        <f t="shared" si="2"/>
        <v>34.290383618767549</v>
      </c>
    </row>
    <row r="39" spans="2:7" x14ac:dyDescent="0.2">
      <c r="B39" s="419"/>
      <c r="C39" s="400" t="s">
        <v>604</v>
      </c>
      <c r="D39" s="361">
        <v>1</v>
      </c>
      <c r="E39" s="420">
        <v>1</v>
      </c>
      <c r="F39" s="536">
        <f t="shared" si="3"/>
        <v>1.5304488148280899</v>
      </c>
      <c r="G39" s="537">
        <f t="shared" si="2"/>
        <v>8.0347422253825549</v>
      </c>
    </row>
    <row r="40" spans="2:7" x14ac:dyDescent="0.2">
      <c r="B40" s="421"/>
      <c r="C40" s="403" t="s">
        <v>606</v>
      </c>
      <c r="D40" s="422">
        <v>0</v>
      </c>
      <c r="E40" s="423">
        <v>0</v>
      </c>
      <c r="F40" s="538">
        <f t="shared" si="3"/>
        <v>0</v>
      </c>
      <c r="G40" s="534">
        <f t="shared" si="2"/>
        <v>0</v>
      </c>
    </row>
    <row r="41" spans="2:7" x14ac:dyDescent="0.2">
      <c r="B41" s="350"/>
      <c r="C41" s="350"/>
      <c r="D41" s="350"/>
      <c r="E41" s="350"/>
      <c r="F41" s="350"/>
      <c r="G41" s="360"/>
    </row>
    <row r="42" spans="2:7" x14ac:dyDescent="0.2">
      <c r="B42" s="407" t="s">
        <v>500</v>
      </c>
      <c r="C42" s="408" t="s">
        <v>594</v>
      </c>
      <c r="D42" s="417">
        <v>7</v>
      </c>
      <c r="E42" s="418">
        <v>43.749949999999998</v>
      </c>
      <c r="F42" s="535">
        <f>IF(D$9=0,0,E42/D$9*100)</f>
        <v>22.018458283403799</v>
      </c>
      <c r="G42" s="533">
        <f t="shared" ref="G42:G48" si="4">IF(E$19=0,0,E42/E$19*100)</f>
        <v>49.394892121996833</v>
      </c>
    </row>
    <row r="43" spans="2:7" x14ac:dyDescent="0.2">
      <c r="B43" s="419"/>
      <c r="C43" s="400" t="s">
        <v>597</v>
      </c>
      <c r="D43" s="361">
        <v>4</v>
      </c>
      <c r="E43" s="420">
        <v>10.37908</v>
      </c>
      <c r="F43" s="536">
        <f t="shared" ref="F43:F48" si="5">IF(D$9=0,0,E43/D$9*100)</f>
        <v>5.2235794555219091</v>
      </c>
      <c r="G43" s="539">
        <f t="shared" si="4"/>
        <v>11.718265664888184</v>
      </c>
    </row>
    <row r="44" spans="2:7" x14ac:dyDescent="0.2">
      <c r="B44" s="419"/>
      <c r="C44" s="400" t="s">
        <v>599</v>
      </c>
      <c r="D44" s="361">
        <v>11</v>
      </c>
      <c r="E44" s="420">
        <v>17.615870000000001</v>
      </c>
      <c r="F44" s="536">
        <f t="shared" si="5"/>
        <v>8.8657083887150634</v>
      </c>
      <c r="G44" s="539">
        <f t="shared" si="4"/>
        <v>19.888799833716845</v>
      </c>
    </row>
    <row r="45" spans="2:7" x14ac:dyDescent="0.2">
      <c r="B45" s="419"/>
      <c r="C45" s="400" t="s">
        <v>601</v>
      </c>
      <c r="D45" s="361">
        <v>0</v>
      </c>
      <c r="E45" s="420">
        <v>0</v>
      </c>
      <c r="F45" s="536">
        <f t="shared" si="5"/>
        <v>0</v>
      </c>
      <c r="G45" s="539">
        <f t="shared" si="4"/>
        <v>0</v>
      </c>
    </row>
    <row r="46" spans="2:7" x14ac:dyDescent="0.2">
      <c r="B46" s="419"/>
      <c r="C46" s="400" t="s">
        <v>603</v>
      </c>
      <c r="D46" s="361">
        <v>17</v>
      </c>
      <c r="E46" s="420">
        <v>24.865179999999999</v>
      </c>
      <c r="F46" s="536">
        <f t="shared" si="5"/>
        <v>12.514138382771328</v>
      </c>
      <c r="G46" s="539">
        <f t="shared" si="4"/>
        <v>28.073469425542957</v>
      </c>
    </row>
    <row r="47" spans="2:7" x14ac:dyDescent="0.2">
      <c r="B47" s="419"/>
      <c r="C47" s="400" t="s">
        <v>604</v>
      </c>
      <c r="D47" s="361">
        <v>1</v>
      </c>
      <c r="E47" s="420">
        <v>1</v>
      </c>
      <c r="F47" s="536">
        <f t="shared" si="5"/>
        <v>0.50327962165451157</v>
      </c>
      <c r="G47" s="539">
        <f t="shared" si="4"/>
        <v>1.1290273959626658</v>
      </c>
    </row>
    <row r="48" spans="2:7" x14ac:dyDescent="0.2">
      <c r="B48" s="421"/>
      <c r="C48" s="403" t="s">
        <v>606</v>
      </c>
      <c r="D48" s="422">
        <v>0</v>
      </c>
      <c r="E48" s="423">
        <v>0</v>
      </c>
      <c r="F48" s="538">
        <f t="shared" si="5"/>
        <v>0</v>
      </c>
      <c r="G48" s="540">
        <f t="shared" si="4"/>
        <v>0</v>
      </c>
    </row>
    <row r="49" spans="2:7" x14ac:dyDescent="0.2">
      <c r="B49" s="350"/>
      <c r="C49" s="350"/>
      <c r="D49" s="350"/>
      <c r="E49" s="350"/>
      <c r="F49" s="350"/>
      <c r="G49" s="360"/>
    </row>
    <row r="50" spans="2:7" x14ac:dyDescent="0.2">
      <c r="B50" s="407" t="s">
        <v>501</v>
      </c>
      <c r="C50" s="408" t="s">
        <v>594</v>
      </c>
      <c r="D50" s="417">
        <v>21</v>
      </c>
      <c r="E50" s="418">
        <v>70.412090000000006</v>
      </c>
      <c r="F50" s="535">
        <f>IF(D$10=0,0,E50/D$10*100)</f>
        <v>14.330697331264153</v>
      </c>
      <c r="G50" s="541">
        <f t="shared" ref="G50:G56" si="6">IF(E$22=0,0,E50/E$22*100)</f>
        <v>42.467627010080719</v>
      </c>
    </row>
    <row r="51" spans="2:7" x14ac:dyDescent="0.2">
      <c r="B51" s="419"/>
      <c r="C51" s="400" t="s">
        <v>597</v>
      </c>
      <c r="D51" s="361">
        <v>5</v>
      </c>
      <c r="E51" s="420">
        <v>13.075290000000001</v>
      </c>
      <c r="F51" s="536">
        <f t="shared" ref="F51:F56" si="7">IF(D$10=0,0,E51/D$10*100)</f>
        <v>2.6611626427862722</v>
      </c>
      <c r="G51" s="539">
        <f t="shared" si="6"/>
        <v>7.886096532124502</v>
      </c>
    </row>
    <row r="52" spans="2:7" x14ac:dyDescent="0.2">
      <c r="B52" s="419"/>
      <c r="C52" s="400" t="s">
        <v>599</v>
      </c>
      <c r="D52" s="361">
        <v>21</v>
      </c>
      <c r="E52" s="420">
        <v>37.820709999999998</v>
      </c>
      <c r="F52" s="536">
        <f t="shared" si="7"/>
        <v>7.6975012084361571</v>
      </c>
      <c r="G52" s="539">
        <f t="shared" si="6"/>
        <v>22.810795781469199</v>
      </c>
    </row>
    <row r="53" spans="2:7" x14ac:dyDescent="0.2">
      <c r="B53" s="419"/>
      <c r="C53" s="400" t="s">
        <v>601</v>
      </c>
      <c r="D53" s="361">
        <v>1</v>
      </c>
      <c r="E53" s="420">
        <v>3.8143579999999999</v>
      </c>
      <c r="F53" s="536">
        <f t="shared" si="7"/>
        <v>0.77632136769532145</v>
      </c>
      <c r="G53" s="539">
        <f t="shared" si="6"/>
        <v>2.3005528287388919</v>
      </c>
    </row>
    <row r="54" spans="2:7" x14ac:dyDescent="0.2">
      <c r="B54" s="419"/>
      <c r="C54" s="400" t="s">
        <v>603</v>
      </c>
      <c r="D54" s="361">
        <v>31</v>
      </c>
      <c r="E54" s="420">
        <v>63.060319999999997</v>
      </c>
      <c r="F54" s="536">
        <f t="shared" si="7"/>
        <v>12.834420332256341</v>
      </c>
      <c r="G54" s="539">
        <f t="shared" si="6"/>
        <v>38.033555727380524</v>
      </c>
    </row>
    <row r="55" spans="2:7" x14ac:dyDescent="0.2">
      <c r="B55" s="419"/>
      <c r="C55" s="400" t="s">
        <v>604</v>
      </c>
      <c r="D55" s="361">
        <v>0</v>
      </c>
      <c r="E55" s="420">
        <v>0</v>
      </c>
      <c r="F55" s="536">
        <f t="shared" si="7"/>
        <v>0</v>
      </c>
      <c r="G55" s="539">
        <f t="shared" si="6"/>
        <v>0</v>
      </c>
    </row>
    <row r="56" spans="2:7" x14ac:dyDescent="0.2">
      <c r="B56" s="421"/>
      <c r="C56" s="403" t="s">
        <v>606</v>
      </c>
      <c r="D56" s="422">
        <v>0</v>
      </c>
      <c r="E56" s="423">
        <v>0</v>
      </c>
      <c r="F56" s="538">
        <f t="shared" si="7"/>
        <v>0</v>
      </c>
      <c r="G56" s="540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79" t="s">
        <v>682</v>
      </c>
      <c r="C3" s="780"/>
      <c r="D3" s="780"/>
      <c r="E3" s="780"/>
      <c r="F3" s="780"/>
      <c r="G3" s="780"/>
      <c r="H3" s="780"/>
      <c r="J3" s="781" t="s">
        <v>742</v>
      </c>
      <c r="K3" s="781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782"/>
      <c r="K4" s="782"/>
    </row>
    <row r="5" spans="1:19" s="23" customFormat="1" x14ac:dyDescent="0.2">
      <c r="A5" s="426"/>
      <c r="B5" s="434"/>
      <c r="C5" s="424" t="s">
        <v>106</v>
      </c>
      <c r="D5" s="425">
        <v>2199.4859999999999</v>
      </c>
      <c r="E5" s="427">
        <v>23342.064999999999</v>
      </c>
      <c r="F5" s="432">
        <v>4.28</v>
      </c>
      <c r="G5" s="439">
        <f>E5*F5/100</f>
        <v>999.04038199999991</v>
      </c>
      <c r="H5" s="440">
        <f>SUM(D5,E5)</f>
        <v>25541.550999999999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1422.7909999999999</v>
      </c>
      <c r="E6" s="427">
        <v>6317.1670000000004</v>
      </c>
      <c r="F6" s="432">
        <v>8.24</v>
      </c>
      <c r="G6" s="439">
        <f t="shared" ref="G6:G26" si="0">E6*F6/100</f>
        <v>520.53456080000001</v>
      </c>
      <c r="H6" s="440">
        <f>SUM(D6,E6)</f>
        <v>7739.9580000000005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776.69600000000003</v>
      </c>
      <c r="E7" s="427">
        <v>17087.502</v>
      </c>
      <c r="F7" s="432">
        <v>5.19</v>
      </c>
      <c r="G7" s="439">
        <f>E7*F7/100</f>
        <v>886.84135380000009</v>
      </c>
      <c r="H7" s="440">
        <f>SUM(D7,E7)</f>
        <v>17864.198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174.876</v>
      </c>
      <c r="E8" s="429">
        <v>266.74099999999999</v>
      </c>
      <c r="F8" s="432">
        <v>58.01</v>
      </c>
      <c r="G8" s="439">
        <f t="shared" si="0"/>
        <v>154.7364541</v>
      </c>
      <c r="H8" s="440">
        <f>SUM(D8,E8)</f>
        <v>441.61699999999996</v>
      </c>
      <c r="I8" s="428"/>
      <c r="J8" s="687">
        <f>H8/$H$6</f>
        <v>5.7056769558697852E-2</v>
      </c>
      <c r="K8" s="687">
        <f>H8/$H$5</f>
        <v>1.7290140289444443E-2</v>
      </c>
    </row>
    <row r="9" spans="1:19" s="24" customFormat="1" x14ac:dyDescent="0.2">
      <c r="A9" s="428"/>
      <c r="B9" s="435"/>
      <c r="C9" s="424" t="s">
        <v>85</v>
      </c>
      <c r="D9" s="425">
        <v>162.43799999999999</v>
      </c>
      <c r="E9" s="429">
        <v>1031.992</v>
      </c>
      <c r="F9" s="432">
        <v>19.45</v>
      </c>
      <c r="G9" s="439">
        <f t="shared" si="0"/>
        <v>200.722444</v>
      </c>
      <c r="H9" s="440">
        <f t="shared" ref="H9:H26" si="1">SUM(D9,E9)</f>
        <v>1194.4299999999998</v>
      </c>
      <c r="I9" s="428"/>
      <c r="J9" s="687">
        <f t="shared" ref="J9:J15" si="2">H9/$H$6</f>
        <v>0.15431995884215388</v>
      </c>
      <c r="K9" s="687">
        <f t="shared" ref="K9:K26" si="3">H9/$H$5</f>
        <v>4.6764192198038401E-2</v>
      </c>
    </row>
    <row r="10" spans="1:19" s="24" customFormat="1" x14ac:dyDescent="0.2">
      <c r="A10" s="428"/>
      <c r="B10" s="435"/>
      <c r="C10" s="424" t="s">
        <v>86</v>
      </c>
      <c r="D10" s="425">
        <v>430.04300000000001</v>
      </c>
      <c r="E10" s="429">
        <v>471.76299999999998</v>
      </c>
      <c r="F10" s="432">
        <v>29.22</v>
      </c>
      <c r="G10" s="439">
        <f t="shared" si="0"/>
        <v>137.84914859999998</v>
      </c>
      <c r="H10" s="440">
        <f t="shared" si="1"/>
        <v>901.80600000000004</v>
      </c>
      <c r="I10" s="428"/>
      <c r="J10" s="687">
        <f t="shared" si="2"/>
        <v>0.11651303534205223</v>
      </c>
      <c r="K10" s="687">
        <f t="shared" si="3"/>
        <v>3.5307409483472642E-2</v>
      </c>
    </row>
    <row r="11" spans="1:19" s="24" customFormat="1" x14ac:dyDescent="0.2">
      <c r="A11" s="428"/>
      <c r="B11" s="435"/>
      <c r="C11" s="424" t="s">
        <v>87</v>
      </c>
      <c r="D11" s="425">
        <v>117.77500000000001</v>
      </c>
      <c r="E11" s="429">
        <v>589.46199999999999</v>
      </c>
      <c r="F11" s="432">
        <v>29.05</v>
      </c>
      <c r="G11" s="439">
        <f t="shared" si="0"/>
        <v>171.238711</v>
      </c>
      <c r="H11" s="440">
        <f t="shared" si="1"/>
        <v>707.23699999999997</v>
      </c>
      <c r="I11" s="428"/>
      <c r="J11" s="687">
        <f t="shared" si="2"/>
        <v>9.1374785237852696E-2</v>
      </c>
      <c r="K11" s="687">
        <f t="shared" si="3"/>
        <v>2.7689665361355698E-2</v>
      </c>
    </row>
    <row r="12" spans="1:19" s="24" customFormat="1" x14ac:dyDescent="0.2">
      <c r="A12" s="428"/>
      <c r="B12" s="435"/>
      <c r="C12" s="424" t="s">
        <v>88</v>
      </c>
      <c r="D12" s="425">
        <v>80.790999999999997</v>
      </c>
      <c r="E12" s="429">
        <v>1042.3920000000001</v>
      </c>
      <c r="F12" s="432">
        <v>19.45</v>
      </c>
      <c r="G12" s="439">
        <f t="shared" si="0"/>
        <v>202.74524400000001</v>
      </c>
      <c r="H12" s="440">
        <f t="shared" si="1"/>
        <v>1123.183</v>
      </c>
      <c r="I12" s="428"/>
      <c r="J12" s="687">
        <f t="shared" si="2"/>
        <v>0.14511487013237021</v>
      </c>
      <c r="K12" s="687">
        <f t="shared" si="3"/>
        <v>4.397473747776711E-2</v>
      </c>
    </row>
    <row r="13" spans="1:19" s="24" customFormat="1" x14ac:dyDescent="0.2">
      <c r="A13" s="428"/>
      <c r="B13" s="435"/>
      <c r="C13" s="424" t="s">
        <v>89</v>
      </c>
      <c r="D13" s="425">
        <v>293.17700000000002</v>
      </c>
      <c r="E13" s="429">
        <v>1850.4939999999999</v>
      </c>
      <c r="F13" s="432">
        <v>24.34</v>
      </c>
      <c r="G13" s="439">
        <f t="shared" si="0"/>
        <v>450.41023960000001</v>
      </c>
      <c r="H13" s="440">
        <f t="shared" si="1"/>
        <v>2143.6709999999998</v>
      </c>
      <c r="I13" s="428"/>
      <c r="J13" s="687">
        <f t="shared" si="2"/>
        <v>0.27696158041167662</v>
      </c>
      <c r="K13" s="687">
        <f t="shared" si="3"/>
        <v>8.3928771592610016E-2</v>
      </c>
    </row>
    <row r="14" spans="1:19" s="24" customFormat="1" x14ac:dyDescent="0.2">
      <c r="A14" s="428"/>
      <c r="B14" s="435"/>
      <c r="C14" s="424" t="s">
        <v>90</v>
      </c>
      <c r="D14" s="425">
        <v>8.1839999999999993</v>
      </c>
      <c r="E14" s="429">
        <v>7.1550000000000002</v>
      </c>
      <c r="F14" s="432">
        <v>93.64</v>
      </c>
      <c r="G14" s="439">
        <f t="shared" si="0"/>
        <v>6.6999420000000001</v>
      </c>
      <c r="H14" s="440">
        <f t="shared" si="1"/>
        <v>15.338999999999999</v>
      </c>
      <c r="I14" s="428"/>
      <c r="J14" s="687">
        <f t="shared" si="2"/>
        <v>1.9817936996557343E-3</v>
      </c>
      <c r="K14" s="687">
        <f t="shared" si="3"/>
        <v>6.0055084360382031E-4</v>
      </c>
    </row>
    <row r="15" spans="1:19" s="24" customFormat="1" x14ac:dyDescent="0.2">
      <c r="A15" s="428"/>
      <c r="B15" s="435"/>
      <c r="C15" s="424" t="s">
        <v>91</v>
      </c>
      <c r="D15" s="425">
        <v>155.505</v>
      </c>
      <c r="E15" s="429">
        <v>1057.1679999999999</v>
      </c>
      <c r="F15" s="432">
        <v>19.670000000000002</v>
      </c>
      <c r="G15" s="439">
        <f t="shared" si="0"/>
        <v>207.94494559999998</v>
      </c>
      <c r="H15" s="440">
        <f t="shared" si="1"/>
        <v>1212.6729999999998</v>
      </c>
      <c r="I15" s="428"/>
      <c r="J15" s="688">
        <f t="shared" si="2"/>
        <v>0.15667694837620563</v>
      </c>
      <c r="K15" s="687">
        <f t="shared" si="3"/>
        <v>4.7478440130750081E-2</v>
      </c>
    </row>
    <row r="16" spans="1:19" s="24" customFormat="1" x14ac:dyDescent="0.2">
      <c r="A16" s="428"/>
      <c r="B16" s="435"/>
      <c r="C16" s="424" t="s">
        <v>94</v>
      </c>
      <c r="D16" s="425">
        <v>119.658</v>
      </c>
      <c r="E16" s="429">
        <v>4621.2719999999999</v>
      </c>
      <c r="F16" s="432">
        <v>11.67</v>
      </c>
      <c r="G16" s="439">
        <f t="shared" si="0"/>
        <v>539.30244240000002</v>
      </c>
      <c r="H16" s="440">
        <f t="shared" si="1"/>
        <v>4740.93</v>
      </c>
      <c r="I16" s="428"/>
      <c r="J16" s="687">
        <f>H16/$H$7</f>
        <v>0.26538722869059111</v>
      </c>
      <c r="K16" s="687">
        <f t="shared" si="3"/>
        <v>0.1856163707521129</v>
      </c>
    </row>
    <row r="17" spans="1:11" s="24" customFormat="1" x14ac:dyDescent="0.2">
      <c r="A17" s="428"/>
      <c r="B17" s="435"/>
      <c r="C17" s="424" t="s">
        <v>95</v>
      </c>
      <c r="D17" s="425">
        <v>408.42200000000003</v>
      </c>
      <c r="E17" s="429">
        <v>2934.105</v>
      </c>
      <c r="F17" s="432">
        <v>18.23</v>
      </c>
      <c r="G17" s="439">
        <f t="shared" si="0"/>
        <v>534.88734150000005</v>
      </c>
      <c r="H17" s="440">
        <f t="shared" si="1"/>
        <v>3342.527</v>
      </c>
      <c r="I17" s="428"/>
      <c r="J17" s="687">
        <f t="shared" ref="J17:J26" si="4">H17/$H$7</f>
        <v>0.18710758803725752</v>
      </c>
      <c r="K17" s="687">
        <f t="shared" si="3"/>
        <v>0.13086625005662342</v>
      </c>
    </row>
    <row r="18" spans="1:11" s="24" customFormat="1" x14ac:dyDescent="0.2">
      <c r="A18" s="428"/>
      <c r="B18" s="435"/>
      <c r="C18" s="424" t="s">
        <v>96</v>
      </c>
      <c r="D18" s="425">
        <v>14.773999999999999</v>
      </c>
      <c r="E18" s="429">
        <v>1301.2929999999999</v>
      </c>
      <c r="F18" s="432">
        <v>15.82</v>
      </c>
      <c r="G18" s="439">
        <f t="shared" si="0"/>
        <v>205.8645526</v>
      </c>
      <c r="H18" s="440">
        <f t="shared" si="1"/>
        <v>1316.0669999999998</v>
      </c>
      <c r="I18" s="428"/>
      <c r="J18" s="687">
        <f t="shared" si="4"/>
        <v>7.3670645611966443E-2</v>
      </c>
      <c r="K18" s="687">
        <f t="shared" si="3"/>
        <v>5.1526510664916154E-2</v>
      </c>
    </row>
    <row r="19" spans="1:11" s="24" customFormat="1" x14ac:dyDescent="0.2">
      <c r="A19" s="428"/>
      <c r="B19" s="435"/>
      <c r="C19" s="424" t="s">
        <v>97</v>
      </c>
      <c r="D19" s="425">
        <v>46.305999999999997</v>
      </c>
      <c r="E19" s="429">
        <v>4394.8010000000004</v>
      </c>
      <c r="F19" s="432">
        <v>11.41</v>
      </c>
      <c r="G19" s="439">
        <f t="shared" si="0"/>
        <v>501.44679410000003</v>
      </c>
      <c r="H19" s="440">
        <f t="shared" si="1"/>
        <v>4441.107</v>
      </c>
      <c r="I19" s="428"/>
      <c r="J19" s="687">
        <f t="shared" si="4"/>
        <v>0.24860377163307304</v>
      </c>
      <c r="K19" s="687">
        <f t="shared" si="3"/>
        <v>0.17387773358007899</v>
      </c>
    </row>
    <row r="20" spans="1:11" s="24" customFormat="1" x14ac:dyDescent="0.2">
      <c r="A20" s="428"/>
      <c r="B20" s="435"/>
      <c r="C20" s="424" t="s">
        <v>98</v>
      </c>
      <c r="D20" s="425">
        <v>18.902999999999999</v>
      </c>
      <c r="E20" s="429">
        <v>420.50599999999997</v>
      </c>
      <c r="F20" s="432">
        <v>16.88</v>
      </c>
      <c r="G20" s="439">
        <f t="shared" si="0"/>
        <v>70.981412799999987</v>
      </c>
      <c r="H20" s="440">
        <f t="shared" si="1"/>
        <v>439.40899999999999</v>
      </c>
      <c r="I20" s="428"/>
      <c r="J20" s="687">
        <f t="shared" si="4"/>
        <v>2.459718594699857E-2</v>
      </c>
      <c r="K20" s="687">
        <f t="shared" si="3"/>
        <v>1.7203692915907887E-2</v>
      </c>
    </row>
    <row r="21" spans="1:11" s="24" customFormat="1" x14ac:dyDescent="0.2">
      <c r="A21" s="428"/>
      <c r="B21" s="435"/>
      <c r="C21" s="424" t="s">
        <v>99</v>
      </c>
      <c r="D21" s="425">
        <v>8.593</v>
      </c>
      <c r="E21" s="429">
        <v>378.01900000000001</v>
      </c>
      <c r="F21" s="432">
        <v>33.700000000000003</v>
      </c>
      <c r="G21" s="439">
        <f t="shared" si="0"/>
        <v>127.39240300000002</v>
      </c>
      <c r="H21" s="440">
        <f t="shared" si="1"/>
        <v>386.61200000000002</v>
      </c>
      <c r="I21" s="428"/>
      <c r="J21" s="687">
        <f t="shared" si="4"/>
        <v>2.164172161549038E-2</v>
      </c>
      <c r="K21" s="687">
        <f t="shared" si="3"/>
        <v>1.5136590569617327E-2</v>
      </c>
    </row>
    <row r="22" spans="1:11" s="24" customFormat="1" x14ac:dyDescent="0.2">
      <c r="A22" s="428"/>
      <c r="B22" s="435"/>
      <c r="C22" s="424" t="s">
        <v>100</v>
      </c>
      <c r="D22" s="425">
        <v>1.252</v>
      </c>
      <c r="E22" s="429">
        <v>912.779</v>
      </c>
      <c r="F22" s="432">
        <v>13.84</v>
      </c>
      <c r="G22" s="439">
        <f t="shared" si="0"/>
        <v>126.32861359999998</v>
      </c>
      <c r="H22" s="440">
        <f t="shared" si="1"/>
        <v>914.03099999999995</v>
      </c>
      <c r="I22" s="428"/>
      <c r="J22" s="687">
        <f t="shared" si="4"/>
        <v>5.1165521116593081E-2</v>
      </c>
      <c r="K22" s="687">
        <f t="shared" si="3"/>
        <v>3.5786041341028973E-2</v>
      </c>
    </row>
    <row r="23" spans="1:11" s="24" customFormat="1" x14ac:dyDescent="0.2">
      <c r="A23" s="428"/>
      <c r="B23" s="435"/>
      <c r="C23" s="424" t="s">
        <v>101</v>
      </c>
      <c r="D23" s="425">
        <v>0.04</v>
      </c>
      <c r="E23" s="429">
        <v>168.571</v>
      </c>
      <c r="F23" s="432">
        <v>19.559999999999999</v>
      </c>
      <c r="G23" s="439">
        <f t="shared" si="0"/>
        <v>32.972487600000001</v>
      </c>
      <c r="H23" s="440">
        <f t="shared" si="1"/>
        <v>168.61099999999999</v>
      </c>
      <c r="I23" s="428"/>
      <c r="J23" s="687">
        <f t="shared" si="4"/>
        <v>9.4384869670611563E-3</v>
      </c>
      <c r="K23" s="687">
        <f t="shared" si="3"/>
        <v>6.6014393565997616E-3</v>
      </c>
    </row>
    <row r="24" spans="1:11" s="24" customFormat="1" x14ac:dyDescent="0.2">
      <c r="A24" s="428"/>
      <c r="B24" s="435"/>
      <c r="C24" s="424" t="s">
        <v>102</v>
      </c>
      <c r="D24" s="425">
        <v>0.85699999999999998</v>
      </c>
      <c r="E24" s="429">
        <v>496.30099999999999</v>
      </c>
      <c r="F24" s="432">
        <v>29.83</v>
      </c>
      <c r="G24" s="439">
        <f t="shared" si="0"/>
        <v>148.0465883</v>
      </c>
      <c r="H24" s="440">
        <f t="shared" si="1"/>
        <v>497.15800000000002</v>
      </c>
      <c r="I24" s="428"/>
      <c r="J24" s="687">
        <f t="shared" si="4"/>
        <v>2.7829852759133099E-2</v>
      </c>
      <c r="K24" s="687">
        <f t="shared" si="3"/>
        <v>1.9464675422412682E-2</v>
      </c>
    </row>
    <row r="25" spans="1:11" s="24" customFormat="1" x14ac:dyDescent="0.2">
      <c r="A25" s="428"/>
      <c r="B25" s="435"/>
      <c r="C25" s="424" t="s">
        <v>103</v>
      </c>
      <c r="D25" s="425">
        <v>4.0000000000000001E-3</v>
      </c>
      <c r="E25" s="429">
        <v>328.37400000000002</v>
      </c>
      <c r="F25" s="432">
        <v>24.33</v>
      </c>
      <c r="G25" s="439">
        <f t="shared" si="0"/>
        <v>79.893394200000003</v>
      </c>
      <c r="H25" s="440">
        <f t="shared" si="1"/>
        <v>328.37800000000004</v>
      </c>
      <c r="I25" s="428"/>
      <c r="J25" s="687">
        <f t="shared" si="4"/>
        <v>1.838190552970808E-2</v>
      </c>
      <c r="K25" s="687">
        <f t="shared" si="3"/>
        <v>1.2856619396371036E-2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157.887</v>
      </c>
      <c r="E26" s="433">
        <v>1120.1410000000001</v>
      </c>
      <c r="F26" s="431">
        <v>15.13</v>
      </c>
      <c r="G26" s="329">
        <f t="shared" si="0"/>
        <v>169.47733330000003</v>
      </c>
      <c r="H26" s="337">
        <f t="shared" si="1"/>
        <v>1278.028</v>
      </c>
      <c r="I26" s="428"/>
      <c r="J26" s="689">
        <f t="shared" si="4"/>
        <v>7.1541302889723907E-2</v>
      </c>
      <c r="K26" s="689">
        <f t="shared" si="3"/>
        <v>5.0037211914029808E-2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ht="15" x14ac:dyDescent="0.2">
      <c r="B29" s="779" t="s">
        <v>682</v>
      </c>
      <c r="C29" s="780"/>
      <c r="D29" s="780"/>
      <c r="E29" s="780"/>
      <c r="F29" s="780"/>
      <c r="G29" s="780"/>
      <c r="H29" s="780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1" s="23" customFormat="1" x14ac:dyDescent="0.2">
      <c r="B31" s="434" t="s">
        <v>92</v>
      </c>
      <c r="C31" s="424" t="s">
        <v>119</v>
      </c>
      <c r="D31" s="425">
        <v>0.217</v>
      </c>
      <c r="E31" s="427">
        <v>5.1999999999999998E-2</v>
      </c>
      <c r="F31" s="432">
        <v>50.32</v>
      </c>
      <c r="G31" s="439">
        <f>E31*F31/100</f>
        <v>2.6166399999999999E-2</v>
      </c>
      <c r="H31" s="440">
        <f>SUM(D31,E31)</f>
        <v>0.26900000000000002</v>
      </c>
    </row>
    <row r="32" spans="1:11" s="23" customFormat="1" x14ac:dyDescent="0.2">
      <c r="B32" s="434"/>
      <c r="C32" s="424" t="s">
        <v>120</v>
      </c>
      <c r="D32" s="425">
        <v>34.433</v>
      </c>
      <c r="E32" s="427">
        <v>30.132999999999999</v>
      </c>
      <c r="F32" s="432">
        <v>40.99</v>
      </c>
      <c r="G32" s="439">
        <f t="shared" ref="G32:G37" si="5">E32*F32/100</f>
        <v>12.351516699999999</v>
      </c>
      <c r="H32" s="440">
        <f t="shared" ref="H32:H37" si="6">SUM(D32,E32)</f>
        <v>64.566000000000003</v>
      </c>
    </row>
    <row r="33" spans="2:8" s="23" customFormat="1" x14ac:dyDescent="0.2">
      <c r="B33" s="434"/>
      <c r="C33" s="424" t="s">
        <v>121</v>
      </c>
      <c r="D33" s="425">
        <v>287.22399999999999</v>
      </c>
      <c r="E33" s="427">
        <v>494.714</v>
      </c>
      <c r="F33" s="432">
        <v>20.219142094014249</v>
      </c>
      <c r="G33" s="439">
        <f t="shared" si="5"/>
        <v>100.02692661898165</v>
      </c>
      <c r="H33" s="440">
        <f t="shared" si="6"/>
        <v>781.93799999999999</v>
      </c>
    </row>
    <row r="34" spans="2:8" s="23" customFormat="1" x14ac:dyDescent="0.2">
      <c r="B34" s="434"/>
      <c r="C34" s="424" t="s">
        <v>122</v>
      </c>
      <c r="D34" s="425">
        <v>733.19</v>
      </c>
      <c r="E34" s="427">
        <v>3541.4540000000002</v>
      </c>
      <c r="F34" s="432">
        <v>10.509962676392465</v>
      </c>
      <c r="G34" s="439">
        <f t="shared" si="5"/>
        <v>372.20549360160805</v>
      </c>
      <c r="H34" s="440">
        <f t="shared" si="6"/>
        <v>4274.6440000000002</v>
      </c>
    </row>
    <row r="35" spans="2:8" s="23" customFormat="1" x14ac:dyDescent="0.2">
      <c r="B35" s="434"/>
      <c r="C35" s="424" t="s">
        <v>123</v>
      </c>
      <c r="D35" s="425">
        <v>294.81599999999997</v>
      </c>
      <c r="E35" s="427">
        <v>1296.7149999999999</v>
      </c>
      <c r="F35" s="432">
        <v>21.58</v>
      </c>
      <c r="G35" s="439">
        <f t="shared" si="5"/>
        <v>279.831097</v>
      </c>
      <c r="H35" s="440">
        <f t="shared" si="6"/>
        <v>1591.5309999999999</v>
      </c>
    </row>
    <row r="36" spans="2:8" s="23" customFormat="1" x14ac:dyDescent="0.2">
      <c r="B36" s="434"/>
      <c r="C36" s="424" t="s">
        <v>124</v>
      </c>
      <c r="D36" s="425">
        <v>66.944000000000003</v>
      </c>
      <c r="E36" s="427">
        <v>749.09299999999996</v>
      </c>
      <c r="F36" s="432">
        <v>55.19</v>
      </c>
      <c r="G36" s="439">
        <f t="shared" si="5"/>
        <v>413.42442669999997</v>
      </c>
      <c r="H36" s="440">
        <f t="shared" si="6"/>
        <v>816.03699999999992</v>
      </c>
    </row>
    <row r="37" spans="2:8" s="23" customFormat="1" x14ac:dyDescent="0.2">
      <c r="B37" s="434"/>
      <c r="C37" s="424" t="s">
        <v>125</v>
      </c>
      <c r="D37" s="425">
        <v>5.9669999999999996</v>
      </c>
      <c r="E37" s="427">
        <v>205.00700000000001</v>
      </c>
      <c r="F37" s="432">
        <v>44.92062060830613</v>
      </c>
      <c r="G37" s="439">
        <f t="shared" si="5"/>
        <v>92.09041669047015</v>
      </c>
      <c r="H37" s="440">
        <f t="shared" si="6"/>
        <v>210.97400000000002</v>
      </c>
    </row>
    <row r="38" spans="2:8" s="23" customFormat="1" x14ac:dyDescent="0.2">
      <c r="B38" s="434"/>
      <c r="C38" s="424"/>
      <c r="D38" s="425"/>
      <c r="E38" s="54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4.2999999999999997E-2</v>
      </c>
      <c r="E39" s="427">
        <v>29.175000000000001</v>
      </c>
      <c r="F39" s="432">
        <v>49.01</v>
      </c>
      <c r="G39" s="439">
        <f>E39*F39/100</f>
        <v>14.298667499999999</v>
      </c>
      <c r="H39" s="440">
        <f>SUM(D39,E39)</f>
        <v>29.218</v>
      </c>
    </row>
    <row r="40" spans="2:8" s="23" customFormat="1" x14ac:dyDescent="0.2">
      <c r="B40" s="434"/>
      <c r="C40" s="424" t="s">
        <v>120</v>
      </c>
      <c r="D40" s="425">
        <v>4.5620000000000003</v>
      </c>
      <c r="E40" s="427">
        <v>405.34199999999998</v>
      </c>
      <c r="F40" s="432">
        <v>13.63</v>
      </c>
      <c r="G40" s="439">
        <f t="shared" ref="G40:G45" si="7">E40*F40/100</f>
        <v>55.248114600000001</v>
      </c>
      <c r="H40" s="440">
        <f t="shared" ref="H40:H45" si="8">SUM(D40,E40)</f>
        <v>409.904</v>
      </c>
    </row>
    <row r="41" spans="2:8" s="23" customFormat="1" x14ac:dyDescent="0.2">
      <c r="B41" s="434"/>
      <c r="C41" s="424" t="s">
        <v>121</v>
      </c>
      <c r="D41" s="425">
        <v>18.369</v>
      </c>
      <c r="E41" s="427">
        <v>2139.5450000000001</v>
      </c>
      <c r="F41" s="432">
        <v>9.5982089475306864</v>
      </c>
      <c r="G41" s="439">
        <f t="shared" si="7"/>
        <v>205.35799962644541</v>
      </c>
      <c r="H41" s="440">
        <f t="shared" si="8"/>
        <v>2157.9140000000002</v>
      </c>
    </row>
    <row r="42" spans="2:8" s="23" customFormat="1" x14ac:dyDescent="0.2">
      <c r="B42" s="434"/>
      <c r="C42" s="424" t="s">
        <v>122</v>
      </c>
      <c r="D42" s="425">
        <v>287.39100000000002</v>
      </c>
      <c r="E42" s="427">
        <v>2891.7869999999998</v>
      </c>
      <c r="F42" s="432">
        <v>9.8782284141536572</v>
      </c>
      <c r="G42" s="439">
        <f t="shared" si="7"/>
        <v>285.65732511080159</v>
      </c>
      <c r="H42" s="440">
        <f t="shared" si="8"/>
        <v>3179.1779999999999</v>
      </c>
    </row>
    <row r="43" spans="2:8" s="23" customFormat="1" x14ac:dyDescent="0.2">
      <c r="B43" s="434"/>
      <c r="C43" s="424" t="s">
        <v>123</v>
      </c>
      <c r="D43" s="425">
        <v>358.24099999999999</v>
      </c>
      <c r="E43" s="427">
        <v>2884.6680000000001</v>
      </c>
      <c r="F43" s="432">
        <v>16.38</v>
      </c>
      <c r="G43" s="439">
        <f t="shared" si="7"/>
        <v>472.50861839999999</v>
      </c>
      <c r="H43" s="440">
        <f t="shared" si="8"/>
        <v>3242.9090000000001</v>
      </c>
    </row>
    <row r="44" spans="2:8" s="23" customFormat="1" x14ac:dyDescent="0.2">
      <c r="B44" s="434"/>
      <c r="C44" s="424" t="s">
        <v>124</v>
      </c>
      <c r="D44" s="425">
        <v>21.637</v>
      </c>
      <c r="E44" s="427">
        <v>4583.1440000000002</v>
      </c>
      <c r="F44" s="432">
        <v>12.05</v>
      </c>
      <c r="G44" s="439">
        <f t="shared" si="7"/>
        <v>552.26885200000004</v>
      </c>
      <c r="H44" s="440">
        <f t="shared" si="8"/>
        <v>4604.7809999999999</v>
      </c>
    </row>
    <row r="45" spans="2:8" s="23" customFormat="1" x14ac:dyDescent="0.2">
      <c r="B45" s="434"/>
      <c r="C45" s="424" t="s">
        <v>125</v>
      </c>
      <c r="D45" s="425">
        <v>86.451999999999998</v>
      </c>
      <c r="E45" s="427">
        <v>4153.84</v>
      </c>
      <c r="F45" s="432">
        <v>15.520897229857475</v>
      </c>
      <c r="G45" s="439">
        <f t="shared" si="7"/>
        <v>644.71323749271176</v>
      </c>
      <c r="H45" s="440">
        <f t="shared" si="8"/>
        <v>4240.2920000000004</v>
      </c>
    </row>
    <row r="46" spans="2:8" s="23" customFormat="1" x14ac:dyDescent="0.2">
      <c r="B46" s="434"/>
      <c r="C46" s="424"/>
      <c r="D46" s="425"/>
      <c r="E46" s="54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0.26</v>
      </c>
      <c r="E47" s="427">
        <v>29.228000000000002</v>
      </c>
      <c r="F47" s="432">
        <v>48.92</v>
      </c>
      <c r="G47" s="439">
        <f>E47*F47/100</f>
        <v>14.298337600000002</v>
      </c>
      <c r="H47" s="440">
        <f>SUM(D47,E47)</f>
        <v>29.488000000000003</v>
      </c>
    </row>
    <row r="48" spans="2:8" s="23" customFormat="1" x14ac:dyDescent="0.2">
      <c r="B48" s="434"/>
      <c r="C48" s="424" t="s">
        <v>120</v>
      </c>
      <c r="D48" s="425">
        <v>38.994999999999997</v>
      </c>
      <c r="E48" s="427">
        <v>435.589</v>
      </c>
      <c r="F48" s="432">
        <v>13.04</v>
      </c>
      <c r="G48" s="439">
        <f t="shared" ref="G48:G53" si="9">E48*F48/100</f>
        <v>56.800805599999997</v>
      </c>
      <c r="H48" s="440">
        <f t="shared" ref="H48:H53" si="10">SUM(D48,E48)</f>
        <v>474.584</v>
      </c>
    </row>
    <row r="49" spans="2:8" s="23" customFormat="1" x14ac:dyDescent="0.2">
      <c r="B49" s="434"/>
      <c r="C49" s="424" t="s">
        <v>121</v>
      </c>
      <c r="D49" s="425">
        <v>305.59300000000002</v>
      </c>
      <c r="E49" s="427">
        <v>2635.5039999999999</v>
      </c>
      <c r="F49" s="432">
        <v>9.5426999544361522</v>
      </c>
      <c r="G49" s="439">
        <f t="shared" si="9"/>
        <v>251.49823900716297</v>
      </c>
      <c r="H49" s="440">
        <f t="shared" si="10"/>
        <v>2941.0969999999998</v>
      </c>
    </row>
    <row r="50" spans="2:8" s="23" customFormat="1" x14ac:dyDescent="0.2">
      <c r="B50" s="434"/>
      <c r="C50" s="424" t="s">
        <v>122</v>
      </c>
      <c r="D50" s="425">
        <v>1020.579</v>
      </c>
      <c r="E50" s="427">
        <v>6423.9979999999996</v>
      </c>
      <c r="F50" s="432">
        <v>7.3859446226209826</v>
      </c>
      <c r="G50" s="439">
        <f t="shared" si="9"/>
        <v>474.47293483827946</v>
      </c>
      <c r="H50" s="440">
        <f t="shared" si="10"/>
        <v>7444.5769999999993</v>
      </c>
    </row>
    <row r="51" spans="2:8" s="23" customFormat="1" x14ac:dyDescent="0.2">
      <c r="B51" s="434"/>
      <c r="C51" s="424" t="s">
        <v>123</v>
      </c>
      <c r="D51" s="425">
        <v>653.05700000000002</v>
      </c>
      <c r="E51" s="427">
        <v>4182.7349999999997</v>
      </c>
      <c r="F51" s="432">
        <v>13.45</v>
      </c>
      <c r="G51" s="439">
        <f t="shared" si="9"/>
        <v>562.57785749999994</v>
      </c>
      <c r="H51" s="440">
        <f t="shared" si="10"/>
        <v>4835.7919999999995</v>
      </c>
    </row>
    <row r="52" spans="2:8" s="23" customFormat="1" x14ac:dyDescent="0.2">
      <c r="B52" s="434"/>
      <c r="C52" s="424" t="s">
        <v>124</v>
      </c>
      <c r="D52" s="425">
        <v>88.581999999999994</v>
      </c>
      <c r="E52" s="427">
        <v>5333.3289999999997</v>
      </c>
      <c r="F52" s="432">
        <v>12.89</v>
      </c>
      <c r="G52" s="439">
        <f t="shared" si="9"/>
        <v>687.46610809999993</v>
      </c>
      <c r="H52" s="440">
        <f t="shared" si="10"/>
        <v>5421.9110000000001</v>
      </c>
    </row>
    <row r="53" spans="2:8" s="23" customFormat="1" ht="13.5" thickBot="1" x14ac:dyDescent="0.25">
      <c r="B53" s="290"/>
      <c r="C53" s="430" t="s">
        <v>125</v>
      </c>
      <c r="D53" s="433">
        <v>92.418999999999997</v>
      </c>
      <c r="E53" s="433">
        <v>4301.683</v>
      </c>
      <c r="F53" s="431">
        <v>15.059598407566266</v>
      </c>
      <c r="G53" s="329">
        <f t="shared" si="9"/>
        <v>647.81618456654871</v>
      </c>
      <c r="H53" s="337">
        <f t="shared" si="10"/>
        <v>4394.1019999999999</v>
      </c>
    </row>
    <row r="54" spans="2:8" s="23" customFormat="1" x14ac:dyDescent="0.2">
      <c r="C54" s="24"/>
      <c r="D54" s="269"/>
      <c r="E54" s="548"/>
      <c r="F54" s="24"/>
      <c r="G54" s="24"/>
    </row>
    <row r="55" spans="2:8" s="23" customFormat="1" x14ac:dyDescent="0.2"/>
    <row r="56" spans="2:8" s="23" customFormat="1" ht="15" x14ac:dyDescent="0.2">
      <c r="B56" s="779" t="s">
        <v>682</v>
      </c>
      <c r="C56" s="780"/>
      <c r="D56" s="780"/>
      <c r="E56" s="780"/>
      <c r="F56" s="780"/>
      <c r="G56" s="780"/>
      <c r="H56" s="780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484</v>
      </c>
    </row>
    <row r="58" spans="2:8" s="23" customFormat="1" x14ac:dyDescent="0.2">
      <c r="B58" s="434" t="s">
        <v>92</v>
      </c>
      <c r="C58" s="424" t="s">
        <v>127</v>
      </c>
      <c r="D58" s="425">
        <v>0.08</v>
      </c>
      <c r="E58" s="427">
        <v>0</v>
      </c>
      <c r="F58" s="432">
        <v>0</v>
      </c>
      <c r="G58" s="439">
        <f>E58*F58/100</f>
        <v>0</v>
      </c>
      <c r="H58" s="440">
        <f t="shared" ref="H58:H86" si="11">SUM(D58,E58)</f>
        <v>0.08</v>
      </c>
    </row>
    <row r="59" spans="2:8" s="23" customFormat="1" x14ac:dyDescent="0.2">
      <c r="B59" s="434"/>
      <c r="C59" s="424" t="s">
        <v>128</v>
      </c>
      <c r="D59" s="425">
        <v>9.5280000000000005</v>
      </c>
      <c r="E59" s="427">
        <v>16.396000000000001</v>
      </c>
      <c r="F59" s="432">
        <v>32.24</v>
      </c>
      <c r="G59" s="439">
        <f t="shared" ref="G59:G66" si="12">E59*F59/100</f>
        <v>5.2860704000000007</v>
      </c>
      <c r="H59" s="440">
        <f t="shared" si="11"/>
        <v>25.923999999999999</v>
      </c>
    </row>
    <row r="60" spans="2:8" s="23" customFormat="1" x14ac:dyDescent="0.2">
      <c r="B60" s="434"/>
      <c r="C60" s="424" t="s">
        <v>129</v>
      </c>
      <c r="D60" s="425">
        <v>56.719000000000001</v>
      </c>
      <c r="E60" s="427">
        <v>64.798000000000002</v>
      </c>
      <c r="F60" s="432">
        <v>24.99</v>
      </c>
      <c r="G60" s="439">
        <f t="shared" si="12"/>
        <v>16.193020199999999</v>
      </c>
      <c r="H60" s="440">
        <f t="shared" si="11"/>
        <v>121.517</v>
      </c>
    </row>
    <row r="61" spans="2:8" s="23" customFormat="1" x14ac:dyDescent="0.2">
      <c r="B61" s="434"/>
      <c r="C61" s="424" t="s">
        <v>130</v>
      </c>
      <c r="D61" s="425">
        <v>107.82</v>
      </c>
      <c r="E61" s="427">
        <v>270.40199999999999</v>
      </c>
      <c r="F61" s="432">
        <v>21.19</v>
      </c>
      <c r="G61" s="439">
        <f t="shared" si="12"/>
        <v>57.298183799999997</v>
      </c>
      <c r="H61" s="440">
        <f t="shared" si="11"/>
        <v>378.22199999999998</v>
      </c>
    </row>
    <row r="62" spans="2:8" s="23" customFormat="1" x14ac:dyDescent="0.2">
      <c r="B62" s="434"/>
      <c r="C62" s="424" t="s">
        <v>131</v>
      </c>
      <c r="D62" s="425">
        <v>348.71199999999999</v>
      </c>
      <c r="E62" s="427">
        <v>1108.963</v>
      </c>
      <c r="F62" s="432">
        <v>14.35</v>
      </c>
      <c r="G62" s="439">
        <f t="shared" si="12"/>
        <v>159.1361905</v>
      </c>
      <c r="H62" s="440">
        <f t="shared" si="11"/>
        <v>1457.675</v>
      </c>
    </row>
    <row r="63" spans="2:8" s="23" customFormat="1" x14ac:dyDescent="0.2">
      <c r="B63" s="434"/>
      <c r="C63" s="424" t="s">
        <v>132</v>
      </c>
      <c r="D63" s="425">
        <v>483.286</v>
      </c>
      <c r="E63" s="427">
        <v>1883.6010000000001</v>
      </c>
      <c r="F63" s="432">
        <v>13.55</v>
      </c>
      <c r="G63" s="439">
        <f t="shared" si="12"/>
        <v>255.22793550000003</v>
      </c>
      <c r="H63" s="440">
        <f t="shared" si="11"/>
        <v>2366.8870000000002</v>
      </c>
    </row>
    <row r="64" spans="2:8" s="23" customFormat="1" x14ac:dyDescent="0.2">
      <c r="B64" s="434"/>
      <c r="C64" s="424" t="s">
        <v>133</v>
      </c>
      <c r="D64" s="425">
        <v>345.43700000000001</v>
      </c>
      <c r="E64" s="427">
        <v>2264.0189999999998</v>
      </c>
      <c r="F64" s="432">
        <v>16.75</v>
      </c>
      <c r="G64" s="439">
        <f t="shared" si="12"/>
        <v>379.22318249999995</v>
      </c>
      <c r="H64" s="440">
        <f t="shared" si="11"/>
        <v>2609.4559999999997</v>
      </c>
    </row>
    <row r="65" spans="2:8" s="23" customFormat="1" x14ac:dyDescent="0.2">
      <c r="B65" s="434"/>
      <c r="C65" s="424" t="s">
        <v>134</v>
      </c>
      <c r="D65" s="425">
        <v>47.402000000000001</v>
      </c>
      <c r="E65" s="427">
        <v>242.29499999999999</v>
      </c>
      <c r="F65" s="432">
        <v>43.11</v>
      </c>
      <c r="G65" s="439">
        <f t="shared" si="12"/>
        <v>104.4533745</v>
      </c>
      <c r="H65" s="440">
        <f t="shared" si="11"/>
        <v>289.697</v>
      </c>
    </row>
    <row r="66" spans="2:8" s="23" customFormat="1" x14ac:dyDescent="0.2">
      <c r="B66" s="434"/>
      <c r="C66" s="424" t="s">
        <v>135</v>
      </c>
      <c r="D66" s="425">
        <v>23.806000000000001</v>
      </c>
      <c r="E66" s="427">
        <v>466.69299999999998</v>
      </c>
      <c r="F66" s="432">
        <v>82.36</v>
      </c>
      <c r="G66" s="439">
        <f t="shared" si="12"/>
        <v>384.36835480000002</v>
      </c>
      <c r="H66" s="440">
        <f t="shared" si="11"/>
        <v>490.49899999999997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1.552</v>
      </c>
      <c r="E68" s="427">
        <v>47.429000000000002</v>
      </c>
      <c r="F68" s="432">
        <v>23.8</v>
      </c>
      <c r="G68" s="439">
        <f t="shared" ref="G68:G76" si="13">E68*F68/100</f>
        <v>11.288102000000002</v>
      </c>
      <c r="H68" s="440">
        <f t="shared" si="11"/>
        <v>48.981000000000002</v>
      </c>
    </row>
    <row r="69" spans="2:8" s="23" customFormat="1" x14ac:dyDescent="0.2">
      <c r="B69" s="434"/>
      <c r="C69" s="424" t="s">
        <v>128</v>
      </c>
      <c r="D69" s="425">
        <v>13.188000000000001</v>
      </c>
      <c r="E69" s="427">
        <v>507.91699999999997</v>
      </c>
      <c r="F69" s="432">
        <v>8.9600000000000009</v>
      </c>
      <c r="G69" s="439">
        <f t="shared" si="13"/>
        <v>45.509363199999996</v>
      </c>
      <c r="H69" s="440">
        <f t="shared" si="11"/>
        <v>521.10500000000002</v>
      </c>
    </row>
    <row r="70" spans="2:8" s="23" customFormat="1" x14ac:dyDescent="0.2">
      <c r="B70" s="434"/>
      <c r="C70" s="424" t="s">
        <v>129</v>
      </c>
      <c r="D70" s="425">
        <v>66.206999999999994</v>
      </c>
      <c r="E70" s="427">
        <v>967.71500000000003</v>
      </c>
      <c r="F70" s="432">
        <v>10.06</v>
      </c>
      <c r="G70" s="439">
        <f t="shared" si="13"/>
        <v>97.352129000000005</v>
      </c>
      <c r="H70" s="440">
        <f t="shared" si="11"/>
        <v>1033.922</v>
      </c>
    </row>
    <row r="71" spans="2:8" s="23" customFormat="1" x14ac:dyDescent="0.2">
      <c r="B71" s="434"/>
      <c r="C71" s="424" t="s">
        <v>130</v>
      </c>
      <c r="D71" s="425">
        <v>78.936000000000007</v>
      </c>
      <c r="E71" s="427">
        <v>1406.3209999999999</v>
      </c>
      <c r="F71" s="432">
        <v>11.01</v>
      </c>
      <c r="G71" s="439">
        <f t="shared" si="13"/>
        <v>154.83594209999998</v>
      </c>
      <c r="H71" s="440">
        <f t="shared" si="11"/>
        <v>1485.2569999999998</v>
      </c>
    </row>
    <row r="72" spans="2:8" s="23" customFormat="1" x14ac:dyDescent="0.2">
      <c r="B72" s="434"/>
      <c r="C72" s="424" t="s">
        <v>131</v>
      </c>
      <c r="D72" s="425">
        <v>180.684</v>
      </c>
      <c r="E72" s="427">
        <v>2679.7869999999998</v>
      </c>
      <c r="F72" s="432">
        <v>8.92</v>
      </c>
      <c r="G72" s="439">
        <f t="shared" si="13"/>
        <v>239.03700040000001</v>
      </c>
      <c r="H72" s="440">
        <f t="shared" si="11"/>
        <v>2860.471</v>
      </c>
    </row>
    <row r="73" spans="2:8" s="23" customFormat="1" x14ac:dyDescent="0.2">
      <c r="B73" s="434"/>
      <c r="C73" s="424" t="s">
        <v>132</v>
      </c>
      <c r="D73" s="425">
        <v>269.65300000000002</v>
      </c>
      <c r="E73" s="427">
        <v>2108.9490000000001</v>
      </c>
      <c r="F73" s="432">
        <v>11.21</v>
      </c>
      <c r="G73" s="439">
        <f t="shared" si="13"/>
        <v>236.41318290000004</v>
      </c>
      <c r="H73" s="440">
        <f t="shared" si="11"/>
        <v>2378.6019999999999</v>
      </c>
    </row>
    <row r="74" spans="2:8" s="23" customFormat="1" x14ac:dyDescent="0.2">
      <c r="B74" s="434"/>
      <c r="C74" s="424" t="s">
        <v>133</v>
      </c>
      <c r="D74" s="425">
        <v>130.57900000000001</v>
      </c>
      <c r="E74" s="427">
        <v>3529.0189999999998</v>
      </c>
      <c r="F74" s="432">
        <v>10.94</v>
      </c>
      <c r="G74" s="439">
        <f t="shared" si="13"/>
        <v>386.07467859999997</v>
      </c>
      <c r="H74" s="440">
        <f t="shared" si="11"/>
        <v>3659.598</v>
      </c>
    </row>
    <row r="75" spans="2:8" s="23" customFormat="1" x14ac:dyDescent="0.2">
      <c r="B75" s="434"/>
      <c r="C75" s="424" t="s">
        <v>134</v>
      </c>
      <c r="D75" s="425">
        <v>23.446000000000002</v>
      </c>
      <c r="E75" s="427">
        <v>2720.4070000000002</v>
      </c>
      <c r="F75" s="432">
        <v>16.2</v>
      </c>
      <c r="G75" s="439">
        <f t="shared" si="13"/>
        <v>440.70593399999996</v>
      </c>
      <c r="H75" s="440">
        <f t="shared" si="11"/>
        <v>2743.8530000000001</v>
      </c>
    </row>
    <row r="76" spans="2:8" s="23" customFormat="1" x14ac:dyDescent="0.2">
      <c r="B76" s="434"/>
      <c r="C76" s="424" t="s">
        <v>135</v>
      </c>
      <c r="D76" s="425">
        <v>12.451000000000001</v>
      </c>
      <c r="E76" s="427">
        <v>3119.96</v>
      </c>
      <c r="F76" s="432">
        <v>22</v>
      </c>
      <c r="G76" s="439">
        <f t="shared" si="13"/>
        <v>686.39119999999991</v>
      </c>
      <c r="H76" s="440">
        <f t="shared" si="11"/>
        <v>3132.4110000000001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1.6319999999999999</v>
      </c>
      <c r="E78" s="427">
        <v>47.429000000000002</v>
      </c>
      <c r="F78" s="432">
        <v>23.8</v>
      </c>
      <c r="G78" s="439">
        <f t="shared" ref="G78:G86" si="14">E78*F78/100</f>
        <v>11.288102000000002</v>
      </c>
      <c r="H78" s="440">
        <f t="shared" si="11"/>
        <v>49.061</v>
      </c>
    </row>
    <row r="79" spans="2:8" s="23" customFormat="1" x14ac:dyDescent="0.2">
      <c r="B79" s="434"/>
      <c r="C79" s="424" t="s">
        <v>128</v>
      </c>
      <c r="D79" s="425">
        <v>22.715</v>
      </c>
      <c r="E79" s="427">
        <v>524.36699999999996</v>
      </c>
      <c r="F79" s="432">
        <v>8.76</v>
      </c>
      <c r="G79" s="439">
        <f t="shared" si="14"/>
        <v>45.934549199999992</v>
      </c>
      <c r="H79" s="440">
        <f t="shared" si="11"/>
        <v>547.08199999999999</v>
      </c>
    </row>
    <row r="80" spans="2:8" s="23" customFormat="1" x14ac:dyDescent="0.2">
      <c r="B80" s="434"/>
      <c r="C80" s="424" t="s">
        <v>129</v>
      </c>
      <c r="D80" s="425">
        <v>122.926</v>
      </c>
      <c r="E80" s="427">
        <v>1032.643</v>
      </c>
      <c r="F80" s="432">
        <v>9.56</v>
      </c>
      <c r="G80" s="439">
        <f t="shared" si="14"/>
        <v>98.720670800000008</v>
      </c>
      <c r="H80" s="440">
        <f t="shared" si="11"/>
        <v>1155.569</v>
      </c>
    </row>
    <row r="81" spans="2:8" s="23" customFormat="1" x14ac:dyDescent="0.2">
      <c r="B81" s="434"/>
      <c r="C81" s="424" t="s">
        <v>130</v>
      </c>
      <c r="D81" s="425">
        <v>186.756</v>
      </c>
      <c r="E81" s="427">
        <v>1677.3130000000001</v>
      </c>
      <c r="F81" s="432">
        <v>9.7899999999999991</v>
      </c>
      <c r="G81" s="439">
        <f t="shared" si="14"/>
        <v>164.20894269999999</v>
      </c>
      <c r="H81" s="440">
        <f t="shared" si="11"/>
        <v>1864.0690000000002</v>
      </c>
    </row>
    <row r="82" spans="2:8" s="23" customFormat="1" x14ac:dyDescent="0.2">
      <c r="B82" s="434"/>
      <c r="C82" s="424" t="s">
        <v>131</v>
      </c>
      <c r="D82" s="425">
        <v>529.39599999999996</v>
      </c>
      <c r="E82" s="427">
        <v>3779.1979999999999</v>
      </c>
      <c r="F82" s="432">
        <v>7.8</v>
      </c>
      <c r="G82" s="439">
        <f t="shared" si="14"/>
        <v>294.777444</v>
      </c>
      <c r="H82" s="440">
        <f t="shared" si="11"/>
        <v>4308.5940000000001</v>
      </c>
    </row>
    <row r="83" spans="2:8" s="23" customFormat="1" x14ac:dyDescent="0.2">
      <c r="B83" s="434"/>
      <c r="C83" s="424" t="s">
        <v>132</v>
      </c>
      <c r="D83" s="425">
        <v>752.93899999999996</v>
      </c>
      <c r="E83" s="427">
        <v>3992.97</v>
      </c>
      <c r="F83" s="432">
        <v>8.7200000000000006</v>
      </c>
      <c r="G83" s="439">
        <f t="shared" si="14"/>
        <v>348.186984</v>
      </c>
      <c r="H83" s="440">
        <f t="shared" si="11"/>
        <v>4745.9089999999997</v>
      </c>
    </row>
    <row r="84" spans="2:8" s="23" customFormat="1" x14ac:dyDescent="0.2">
      <c r="B84" s="434"/>
      <c r="C84" s="424" t="s">
        <v>133</v>
      </c>
      <c r="D84" s="425">
        <v>476.01600000000002</v>
      </c>
      <c r="E84" s="427">
        <v>5796.1049999999996</v>
      </c>
      <c r="F84" s="432">
        <v>9.34</v>
      </c>
      <c r="G84" s="439">
        <f t="shared" si="14"/>
        <v>541.35620699999993</v>
      </c>
      <c r="H84" s="440">
        <f t="shared" si="11"/>
        <v>6272.1209999999992</v>
      </c>
    </row>
    <row r="85" spans="2:8" s="23" customFormat="1" x14ac:dyDescent="0.2">
      <c r="B85" s="434"/>
      <c r="C85" s="424" t="s">
        <v>134</v>
      </c>
      <c r="D85" s="425">
        <v>70.847999999999999</v>
      </c>
      <c r="E85" s="427">
        <v>2907.7710000000002</v>
      </c>
      <c r="F85" s="432">
        <v>15.46</v>
      </c>
      <c r="G85" s="439">
        <f t="shared" si="14"/>
        <v>449.5413966000001</v>
      </c>
      <c r="H85" s="440">
        <f t="shared" si="11"/>
        <v>2978.6190000000001</v>
      </c>
    </row>
    <row r="86" spans="2:8" ht="13.5" thickBot="1" x14ac:dyDescent="0.25">
      <c r="B86" s="290"/>
      <c r="C86" s="430" t="s">
        <v>135</v>
      </c>
      <c r="D86" s="433">
        <v>36.258000000000003</v>
      </c>
      <c r="E86" s="433">
        <v>3584.2710000000002</v>
      </c>
      <c r="F86" s="431">
        <v>21.9</v>
      </c>
      <c r="G86" s="329">
        <f t="shared" si="14"/>
        <v>784.95534899999996</v>
      </c>
      <c r="H86" s="337">
        <f t="shared" si="11"/>
        <v>3620.529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showFormulas="1"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1"/>
      <c r="B3" s="779" t="s">
        <v>695</v>
      </c>
      <c r="C3" s="780"/>
      <c r="D3" s="780"/>
      <c r="E3" s="805"/>
    </row>
    <row r="4" spans="1:7" x14ac:dyDescent="0.2">
      <c r="A4" s="149"/>
      <c r="B4" s="279"/>
      <c r="C4" s="279" t="s">
        <v>609</v>
      </c>
      <c r="D4" s="438" t="s">
        <v>78</v>
      </c>
      <c r="E4" s="542" t="s">
        <v>308</v>
      </c>
      <c r="F4" s="149"/>
      <c r="G4" s="149"/>
    </row>
    <row r="5" spans="1:7" s="23" customFormat="1" x14ac:dyDescent="0.2">
      <c r="A5" s="426"/>
      <c r="B5" s="434" t="s">
        <v>696</v>
      </c>
      <c r="C5" s="424" t="s">
        <v>106</v>
      </c>
      <c r="D5" s="453">
        <v>10.7</v>
      </c>
      <c r="E5" s="543">
        <v>6.34</v>
      </c>
      <c r="F5" s="426"/>
      <c r="G5" s="426"/>
    </row>
    <row r="6" spans="1:7" s="24" customFormat="1" x14ac:dyDescent="0.2">
      <c r="A6" s="428"/>
      <c r="B6" s="435"/>
      <c r="C6" s="424" t="s">
        <v>92</v>
      </c>
      <c r="D6" s="453">
        <v>13.89</v>
      </c>
      <c r="E6" s="543">
        <v>11.68</v>
      </c>
      <c r="F6" s="428"/>
      <c r="G6" s="428"/>
    </row>
    <row r="7" spans="1:7" s="24" customFormat="1" x14ac:dyDescent="0.2">
      <c r="A7" s="428"/>
      <c r="B7" s="435"/>
      <c r="C7" s="424" t="s">
        <v>105</v>
      </c>
      <c r="D7" s="453">
        <v>6.26</v>
      </c>
      <c r="E7" s="543">
        <v>5.14</v>
      </c>
      <c r="F7" s="428"/>
      <c r="G7" s="428"/>
    </row>
    <row r="8" spans="1:7" s="24" customFormat="1" x14ac:dyDescent="0.2">
      <c r="A8" s="428"/>
      <c r="B8" s="435" t="s">
        <v>83</v>
      </c>
      <c r="C8" s="424" t="s">
        <v>84</v>
      </c>
      <c r="D8" s="453">
        <v>16.34</v>
      </c>
      <c r="E8" s="544">
        <v>12.32</v>
      </c>
      <c r="F8" s="428"/>
      <c r="G8" s="428"/>
    </row>
    <row r="9" spans="1:7" s="24" customFormat="1" x14ac:dyDescent="0.2">
      <c r="A9" s="428"/>
      <c r="B9" s="435"/>
      <c r="C9" s="424" t="s">
        <v>85</v>
      </c>
      <c r="D9" s="453">
        <v>9.26</v>
      </c>
      <c r="E9" s="544">
        <v>8.25</v>
      </c>
      <c r="F9" s="428"/>
      <c r="G9" s="428"/>
    </row>
    <row r="10" spans="1:7" s="24" customFormat="1" x14ac:dyDescent="0.2">
      <c r="A10" s="428"/>
      <c r="B10" s="435"/>
      <c r="C10" s="424" t="s">
        <v>86</v>
      </c>
      <c r="D10" s="453">
        <v>12.76</v>
      </c>
      <c r="E10" s="544">
        <v>11.35</v>
      </c>
      <c r="F10" s="428"/>
      <c r="G10" s="428"/>
    </row>
    <row r="11" spans="1:7" s="24" customFormat="1" x14ac:dyDescent="0.2">
      <c r="A11" s="428"/>
      <c r="B11" s="435"/>
      <c r="C11" s="424" t="s">
        <v>87</v>
      </c>
      <c r="D11" s="453">
        <v>15.13</v>
      </c>
      <c r="E11" s="544">
        <v>14.47</v>
      </c>
      <c r="F11" s="428"/>
      <c r="G11" s="428"/>
    </row>
    <row r="12" spans="1:7" s="24" customFormat="1" x14ac:dyDescent="0.2">
      <c r="A12" s="428"/>
      <c r="B12" s="435"/>
      <c r="C12" s="424" t="s">
        <v>88</v>
      </c>
      <c r="D12" s="453">
        <v>11.45</v>
      </c>
      <c r="E12" s="544">
        <v>10.38</v>
      </c>
      <c r="F12" s="428"/>
      <c r="G12" s="428"/>
    </row>
    <row r="13" spans="1:7" s="24" customFormat="1" x14ac:dyDescent="0.2">
      <c r="A13" s="428"/>
      <c r="B13" s="435"/>
      <c r="C13" s="424" t="s">
        <v>89</v>
      </c>
      <c r="D13" s="453">
        <v>17.350000000000001</v>
      </c>
      <c r="E13" s="544">
        <v>13.22</v>
      </c>
      <c r="F13" s="428"/>
      <c r="G13" s="428"/>
    </row>
    <row r="14" spans="1:7" s="24" customFormat="1" x14ac:dyDescent="0.2">
      <c r="A14" s="428"/>
      <c r="B14" s="435"/>
      <c r="C14" s="424" t="s">
        <v>90</v>
      </c>
      <c r="D14" s="453">
        <v>9.14</v>
      </c>
      <c r="E14" s="544">
        <v>6.74</v>
      </c>
      <c r="F14" s="428"/>
      <c r="G14" s="428"/>
    </row>
    <row r="15" spans="1:7" s="24" customFormat="1" x14ac:dyDescent="0.2">
      <c r="A15" s="428"/>
      <c r="B15" s="435"/>
      <c r="C15" s="424" t="s">
        <v>91</v>
      </c>
      <c r="D15" s="453">
        <v>16.16</v>
      </c>
      <c r="E15" s="544">
        <v>12.72</v>
      </c>
      <c r="F15" s="428"/>
      <c r="G15" s="428"/>
    </row>
    <row r="16" spans="1:7" s="24" customFormat="1" x14ac:dyDescent="0.2">
      <c r="A16" s="428"/>
      <c r="B16" s="435" t="s">
        <v>93</v>
      </c>
      <c r="C16" s="424" t="s">
        <v>94</v>
      </c>
      <c r="D16" s="453">
        <v>5</v>
      </c>
      <c r="E16" s="544">
        <v>4.5999999999999996</v>
      </c>
      <c r="F16" s="428"/>
      <c r="G16" s="428"/>
    </row>
    <row r="17" spans="1:7" s="24" customFormat="1" x14ac:dyDescent="0.2">
      <c r="A17" s="428"/>
      <c r="B17" s="435"/>
      <c r="C17" s="424" t="s">
        <v>95</v>
      </c>
      <c r="D17" s="453">
        <v>7.53</v>
      </c>
      <c r="E17" s="544">
        <v>6.6</v>
      </c>
      <c r="F17" s="428"/>
      <c r="G17" s="428"/>
    </row>
    <row r="18" spans="1:7" s="24" customFormat="1" x14ac:dyDescent="0.2">
      <c r="A18" s="428"/>
      <c r="B18" s="435"/>
      <c r="C18" s="424" t="s">
        <v>96</v>
      </c>
      <c r="D18" s="453">
        <v>6.73</v>
      </c>
      <c r="E18" s="544">
        <v>6.26</v>
      </c>
      <c r="F18" s="428"/>
      <c r="G18" s="428"/>
    </row>
    <row r="19" spans="1:7" s="24" customFormat="1" x14ac:dyDescent="0.2">
      <c r="A19" s="428"/>
      <c r="B19" s="435"/>
      <c r="C19" s="424" t="s">
        <v>97</v>
      </c>
      <c r="D19" s="453">
        <v>7.13</v>
      </c>
      <c r="E19" s="544">
        <v>6.73</v>
      </c>
      <c r="F19" s="428"/>
      <c r="G19" s="428"/>
    </row>
    <row r="20" spans="1:7" s="24" customFormat="1" x14ac:dyDescent="0.2">
      <c r="A20" s="428"/>
      <c r="B20" s="435"/>
      <c r="C20" s="424" t="s">
        <v>98</v>
      </c>
      <c r="D20" s="453">
        <v>4.82</v>
      </c>
      <c r="E20" s="544">
        <v>5.03</v>
      </c>
      <c r="F20" s="428"/>
      <c r="G20" s="428"/>
    </row>
    <row r="21" spans="1:7" s="24" customFormat="1" x14ac:dyDescent="0.2">
      <c r="A21" s="428"/>
      <c r="B21" s="435"/>
      <c r="C21" s="424" t="s">
        <v>99</v>
      </c>
      <c r="D21" s="453">
        <v>8.14</v>
      </c>
      <c r="E21" s="544">
        <v>7.32</v>
      </c>
      <c r="F21" s="428"/>
      <c r="G21" s="428"/>
    </row>
    <row r="22" spans="1:7" s="24" customFormat="1" x14ac:dyDescent="0.2">
      <c r="A22" s="428"/>
      <c r="B22" s="435"/>
      <c r="C22" s="424" t="s">
        <v>100</v>
      </c>
      <c r="D22" s="453">
        <v>3.51</v>
      </c>
      <c r="E22" s="544">
        <v>2.2999999999999998</v>
      </c>
      <c r="F22" s="428"/>
      <c r="G22" s="428"/>
    </row>
    <row r="23" spans="1:7" s="24" customFormat="1" x14ac:dyDescent="0.2">
      <c r="A23" s="428"/>
      <c r="B23" s="435"/>
      <c r="C23" s="424" t="s">
        <v>101</v>
      </c>
      <c r="D23" s="453">
        <v>8</v>
      </c>
      <c r="E23" s="544">
        <v>3.22</v>
      </c>
      <c r="F23" s="428"/>
      <c r="G23" s="428"/>
    </row>
    <row r="24" spans="1:7" s="24" customFormat="1" x14ac:dyDescent="0.2">
      <c r="A24" s="428"/>
      <c r="B24" s="435"/>
      <c r="C24" s="424" t="s">
        <v>102</v>
      </c>
      <c r="D24" s="453">
        <v>4.71</v>
      </c>
      <c r="E24" s="544">
        <v>5.46</v>
      </c>
      <c r="F24" s="428"/>
      <c r="G24" s="428"/>
    </row>
    <row r="25" spans="1:7" s="24" customFormat="1" x14ac:dyDescent="0.2">
      <c r="A25" s="428"/>
      <c r="B25" s="435"/>
      <c r="C25" s="424" t="s">
        <v>103</v>
      </c>
      <c r="D25" s="453">
        <v>6</v>
      </c>
      <c r="E25" s="544">
        <v>4.95</v>
      </c>
      <c r="F25" s="428"/>
      <c r="G25" s="428"/>
    </row>
    <row r="26" spans="1:7" s="24" customFormat="1" ht="13.5" thickBot="1" x14ac:dyDescent="0.25">
      <c r="A26" s="428"/>
      <c r="B26" s="290"/>
      <c r="C26" s="430" t="s">
        <v>104</v>
      </c>
      <c r="D26" s="446">
        <v>4.66</v>
      </c>
      <c r="E26" s="545">
        <v>5.03</v>
      </c>
      <c r="F26" s="428"/>
      <c r="G26" s="428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  <col min="14" max="14" width="16.25" bestFit="1" customWidth="1"/>
  </cols>
  <sheetData>
    <row r="3" spans="2:14" x14ac:dyDescent="0.2">
      <c r="B3" t="s">
        <v>698</v>
      </c>
      <c r="C3" s="676" t="str">
        <f>Index!$B$4</f>
        <v>Wessex</v>
      </c>
      <c r="K3" s="683" t="s">
        <v>703</v>
      </c>
      <c r="L3" s="684" t="s">
        <v>307</v>
      </c>
      <c r="M3" s="684" t="s">
        <v>704</v>
      </c>
      <c r="N3" s="684" t="s">
        <v>774</v>
      </c>
    </row>
    <row r="4" spans="2:14" x14ac:dyDescent="0.2">
      <c r="B4" t="s">
        <v>307</v>
      </c>
      <c r="C4" s="677">
        <f>VLOOKUP($C$3,$K$4:$N$18,2,FALSE)</f>
        <v>1091200</v>
      </c>
      <c r="K4" s="678" t="s">
        <v>697</v>
      </c>
      <c r="L4" s="679">
        <v>13027866.9849</v>
      </c>
      <c r="M4" s="679">
        <v>1297665.5877619777</v>
      </c>
      <c r="N4" s="777">
        <f>M4/L4</f>
        <v>9.9606911036629567E-2</v>
      </c>
    </row>
    <row r="5" spans="2:14" x14ac:dyDescent="0.2">
      <c r="B5" t="s">
        <v>705</v>
      </c>
      <c r="C5" s="676">
        <f>_xlfn.RANK.EQ(VLOOKUP($C$3,$K$5:$M$18,2,FALSE),$L$5:$L$18)</f>
        <v>4</v>
      </c>
      <c r="K5" s="678" t="s">
        <v>285</v>
      </c>
      <c r="L5" s="679">
        <v>984400</v>
      </c>
      <c r="M5" s="679">
        <v>88219.76265777045</v>
      </c>
      <c r="N5" s="777">
        <f t="shared" ref="N5:N18" si="0">M5/L5</f>
        <v>8.9617800343123166E-2</v>
      </c>
    </row>
    <row r="6" spans="2:14" x14ac:dyDescent="0.2">
      <c r="B6" t="s">
        <v>704</v>
      </c>
      <c r="C6" s="677">
        <f>VLOOKUP($C$3,$K$4:$N$18,3,FALSE)</f>
        <v>105008.94606982135</v>
      </c>
      <c r="K6" s="678" t="s">
        <v>306</v>
      </c>
      <c r="L6" s="679">
        <v>1026900</v>
      </c>
      <c r="M6" s="679">
        <v>111777.13630338201</v>
      </c>
      <c r="N6" s="777">
        <f t="shared" si="0"/>
        <v>0.10884909563091051</v>
      </c>
    </row>
    <row r="7" spans="2:14" x14ac:dyDescent="0.2">
      <c r="B7" t="s">
        <v>775</v>
      </c>
      <c r="C7" s="676">
        <f>_xlfn.RANK.EQ(VLOOKUP($C$3,$K$5:$N$18,3,FALSE),$M$5:$M$18)</f>
        <v>7</v>
      </c>
      <c r="K7" s="678" t="s">
        <v>286</v>
      </c>
      <c r="L7" s="679">
        <v>1701800</v>
      </c>
      <c r="M7" s="679">
        <v>132939.83507470129</v>
      </c>
      <c r="N7" s="777">
        <f t="shared" si="0"/>
        <v>7.8117190665590128E-2</v>
      </c>
    </row>
    <row r="8" spans="2:14" x14ac:dyDescent="0.2">
      <c r="B8" t="s">
        <v>776</v>
      </c>
      <c r="C8" s="778">
        <f>VLOOKUP($C$3,$K$4:$N$18,4,FALSE)</f>
        <v>9.6232538553721908E-2</v>
      </c>
      <c r="K8" s="678" t="s">
        <v>287</v>
      </c>
      <c r="L8" s="679">
        <v>693900</v>
      </c>
      <c r="M8" s="679">
        <v>56483.157629075737</v>
      </c>
      <c r="N8" s="777">
        <f t="shared" si="0"/>
        <v>8.1399564244236541E-2</v>
      </c>
    </row>
    <row r="9" spans="2:14" x14ac:dyDescent="0.2">
      <c r="B9" t="s">
        <v>777</v>
      </c>
      <c r="C9" s="676">
        <f>_xlfn.RANK.EQ(VLOOKUP($C$3,$K$5:$N$18,4,FALSE),$N$5:$N$18)</f>
        <v>7</v>
      </c>
      <c r="K9" s="678" t="s">
        <v>304</v>
      </c>
      <c r="L9" s="679">
        <v>426200</v>
      </c>
      <c r="M9" s="679">
        <v>29449.692692504977</v>
      </c>
      <c r="N9" s="777">
        <f t="shared" si="0"/>
        <v>6.9098293506581365E-2</v>
      </c>
    </row>
    <row r="10" spans="2:14" x14ac:dyDescent="0.2">
      <c r="B10" t="s">
        <v>706</v>
      </c>
      <c r="C10" s="680">
        <f>'Table 2'!$D$7</f>
        <v>0.12135362899935712</v>
      </c>
      <c r="K10" s="678" t="s">
        <v>288</v>
      </c>
      <c r="L10" s="679">
        <v>331800</v>
      </c>
      <c r="M10" s="679">
        <v>35171.526755349325</v>
      </c>
      <c r="N10" s="777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77">
        <f t="shared" si="0"/>
        <v>0.15095055806423086</v>
      </c>
    </row>
    <row r="12" spans="2:14" x14ac:dyDescent="0.2">
      <c r="B12" t="s">
        <v>707</v>
      </c>
      <c r="C12" s="681" t="str">
        <f>INDEX('Section 2 data'!$C$8:$C$14,MATCH('Key findings'!C13,'Section 2 data'!$J$8:$J$14,0))</f>
        <v>Douglas fir</v>
      </c>
      <c r="E12" t="s">
        <v>708</v>
      </c>
      <c r="K12" s="678" t="s">
        <v>289</v>
      </c>
      <c r="L12" s="679">
        <v>1004800</v>
      </c>
      <c r="M12" s="679">
        <v>50113.990958361188</v>
      </c>
      <c r="N12" s="777">
        <f t="shared" si="0"/>
        <v>4.9874592912381756E-2</v>
      </c>
    </row>
    <row r="13" spans="2:14" x14ac:dyDescent="0.2">
      <c r="B13" t="s">
        <v>707</v>
      </c>
      <c r="C13" s="682">
        <f>MAX('Section 2 data'!$J$8:$J$14)</f>
        <v>0.20898799260665749</v>
      </c>
      <c r="K13" s="678" t="s">
        <v>290</v>
      </c>
      <c r="L13" s="679">
        <v>843400</v>
      </c>
      <c r="M13" s="679">
        <v>116129.85117915674</v>
      </c>
      <c r="N13" s="777">
        <f t="shared" si="0"/>
        <v>0.13769249606255246</v>
      </c>
    </row>
    <row r="14" spans="2:14" x14ac:dyDescent="0.2">
      <c r="B14" t="s">
        <v>709</v>
      </c>
      <c r="C14" s="681" t="str">
        <f>INDEX('Section 2 data'!$C$16:$C$25,MATCH('Key findings'!C15,'Section 2 data'!$J$16:$J$25,0))</f>
        <v>Ash</v>
      </c>
      <c r="E14" t="s">
        <v>708</v>
      </c>
      <c r="K14" s="678" t="s">
        <v>291</v>
      </c>
      <c r="L14" s="679">
        <v>613800</v>
      </c>
      <c r="M14" s="679">
        <v>120885.63554048816</v>
      </c>
      <c r="N14" s="777">
        <f t="shared" si="0"/>
        <v>0.1969462944615317</v>
      </c>
    </row>
    <row r="15" spans="2:14" x14ac:dyDescent="0.2">
      <c r="B15" t="s">
        <v>709</v>
      </c>
      <c r="C15" s="682">
        <f>MAX('Section 2 data'!$J$16:$J$25)</f>
        <v>0.2067259576285489</v>
      </c>
      <c r="K15" s="678" t="s">
        <v>292</v>
      </c>
      <c r="L15" s="679">
        <v>725400</v>
      </c>
      <c r="M15" s="679">
        <v>97243.975178644585</v>
      </c>
      <c r="N15" s="777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77">
        <f t="shared" si="0"/>
        <v>9.6232538553721908E-2</v>
      </c>
    </row>
    <row r="17" spans="2:14" x14ac:dyDescent="0.2">
      <c r="B17" t="s">
        <v>710</v>
      </c>
      <c r="C17" s="681" t="str">
        <f>INDEX('Section 3 data'!$C$8:$C$14,MATCH('Key findings'!C18,'Section 3 data'!$J$8:$J$14,0))</f>
        <v>Douglas fir</v>
      </c>
      <c r="E17" t="s">
        <v>708</v>
      </c>
      <c r="K17" s="678" t="s">
        <v>294</v>
      </c>
      <c r="L17" s="679">
        <v>1487400</v>
      </c>
      <c r="M17" s="679">
        <v>140664.15780331058</v>
      </c>
      <c r="N17" s="777">
        <f t="shared" si="0"/>
        <v>9.4570497380200735E-2</v>
      </c>
    </row>
    <row r="18" spans="2:14" x14ac:dyDescent="0.2">
      <c r="B18" t="s">
        <v>710</v>
      </c>
      <c r="C18" s="682">
        <f>MAX('Section 3 data'!$J$8:$J$14)</f>
        <v>0.27696158041167662</v>
      </c>
      <c r="K18" s="678" t="s">
        <v>295</v>
      </c>
      <c r="L18" s="679">
        <v>1437100</v>
      </c>
      <c r="M18" s="679">
        <v>110312.64314683448</v>
      </c>
      <c r="N18" s="777">
        <f t="shared" si="0"/>
        <v>7.6760589483567246E-2</v>
      </c>
    </row>
    <row r="19" spans="2:14" x14ac:dyDescent="0.2">
      <c r="B19" t="s">
        <v>711</v>
      </c>
      <c r="C19" s="681" t="str">
        <f>INDEX('Section 3 data'!$C$16:$C$25,MATCH('Key findings'!C20,'Section 3 data'!$J$16:$J$25,0))</f>
        <v>Oak</v>
      </c>
      <c r="E19" t="s">
        <v>708</v>
      </c>
    </row>
    <row r="20" spans="2:14" x14ac:dyDescent="0.2">
      <c r="B20" t="s">
        <v>711</v>
      </c>
      <c r="C20" s="682">
        <f>MAX('Section 3 data'!$J$16:$J$25)</f>
        <v>0.26538722869059111</v>
      </c>
    </row>
    <row r="22" spans="2:14" x14ac:dyDescent="0.2">
      <c r="B22" t="s">
        <v>712</v>
      </c>
      <c r="C22" s="681" t="str">
        <f>INDEX('Section 4 data'!$C$8:$C$14,MATCH('Key findings'!C23,'Section 4 data'!$J$8:$J$14,0))</f>
        <v>Scots pine</v>
      </c>
      <c r="E22" t="s">
        <v>708</v>
      </c>
    </row>
    <row r="23" spans="2:14" x14ac:dyDescent="0.2">
      <c r="B23" t="s">
        <v>712</v>
      </c>
      <c r="C23" s="682">
        <f>MAX('Section 4 data'!$J$8:$J$14)</f>
        <v>0.17654911146792901</v>
      </c>
    </row>
    <row r="24" spans="2:14" x14ac:dyDescent="0.2">
      <c r="B24" t="s">
        <v>713</v>
      </c>
      <c r="C24" s="681" t="str">
        <f>INDEX('Section 4 data'!$C$16:$C$25,MATCH('Key findings'!C25,'Section 4 data'!$J$16:$J$25,0))</f>
        <v>Hazel</v>
      </c>
      <c r="E24" t="s">
        <v>708</v>
      </c>
    </row>
    <row r="25" spans="2:14" x14ac:dyDescent="0.2">
      <c r="B25" t="s">
        <v>713</v>
      </c>
      <c r="C25" s="682">
        <f>MAX('Section 4 data'!$J$16:$J$25)</f>
        <v>0.24984228992966973</v>
      </c>
    </row>
    <row r="27" spans="2:14" x14ac:dyDescent="0.2">
      <c r="B27" t="s">
        <v>714</v>
      </c>
      <c r="C27" s="680">
        <f>('Section 8 data'!$D$6+'Section 8 data'!$E$6)/'Section 3 data'!$H$6</f>
        <v>0.36627971357238115</v>
      </c>
      <c r="E27" s="706"/>
    </row>
    <row r="28" spans="2:14" x14ac:dyDescent="0.2">
      <c r="B28" t="s">
        <v>715</v>
      </c>
      <c r="C28" s="682">
        <f>('Thinning data'!$D$21+'Thinning data'!$D$26)/('Thinning data'!$C$5+'Thinning data'!$C$6)</f>
        <v>0.42397451167661859</v>
      </c>
    </row>
    <row r="30" spans="2:14" x14ac:dyDescent="0.2">
      <c r="B30" t="s">
        <v>716</v>
      </c>
      <c r="C30" s="680">
        <f>('Section 8 data'!$D$7+'Section 8 data'!$E$7)/'Section 3 data'!$H$7</f>
        <v>0.60312896100189883</v>
      </c>
    </row>
    <row r="31" spans="2:14" x14ac:dyDescent="0.2">
      <c r="B31" t="s">
        <v>717</v>
      </c>
      <c r="C31" s="682">
        <f>'Thinning data'!$D$16/'Thinning data'!$C$4</f>
        <v>0.11548318193871851</v>
      </c>
    </row>
    <row r="33" spans="2:3" x14ac:dyDescent="0.2">
      <c r="B33" t="s">
        <v>718</v>
      </c>
      <c r="C33" s="682">
        <f>'Section 2 data'!$K$19</f>
        <v>0.16482085420525847</v>
      </c>
    </row>
    <row r="34" spans="2:3" x14ac:dyDescent="0.2">
      <c r="B34" t="s">
        <v>719</v>
      </c>
      <c r="C34" s="682">
        <f>'Section 2 data'!$J$19</f>
        <v>0.2067259576285489</v>
      </c>
    </row>
    <row r="35" spans="2:3" x14ac:dyDescent="0.2">
      <c r="B35" t="s">
        <v>720</v>
      </c>
      <c r="C35" s="682">
        <f>'Section 3 data'!$K$19</f>
        <v>0.17387773358007899</v>
      </c>
    </row>
    <row r="36" spans="2:3" x14ac:dyDescent="0.2">
      <c r="B36" t="s">
        <v>721</v>
      </c>
      <c r="C36" s="682">
        <f>'Section 3 data'!$J$19</f>
        <v>0.24860377163307304</v>
      </c>
    </row>
    <row r="37" spans="2:3" x14ac:dyDescent="0.2">
      <c r="B37" t="s">
        <v>722</v>
      </c>
      <c r="C37" s="682">
        <f>'Section 4 data'!$K$19</f>
        <v>0.12944049022334134</v>
      </c>
    </row>
    <row r="38" spans="2:3" x14ac:dyDescent="0.2">
      <c r="B38" t="s">
        <v>723</v>
      </c>
      <c r="C38" s="682">
        <f>'Section 4 data'!$J$19</f>
        <v>0.15131684006729718</v>
      </c>
    </row>
    <row r="40" spans="2:3" x14ac:dyDescent="0.2">
      <c r="B40" t="s">
        <v>724</v>
      </c>
      <c r="C40" s="682">
        <f>'Section 2 data'!$K$16</f>
        <v>0.12262166154555225</v>
      </c>
    </row>
    <row r="41" spans="2:3" x14ac:dyDescent="0.2">
      <c r="B41" t="s">
        <v>725</v>
      </c>
      <c r="C41" s="682">
        <f>'Section 2 data'!$J$16</f>
        <v>0.15379777353562191</v>
      </c>
    </row>
    <row r="42" spans="2:3" x14ac:dyDescent="0.2">
      <c r="B42" t="s">
        <v>726</v>
      </c>
      <c r="C42" s="682">
        <f>'Section 3 data'!$K$16</f>
        <v>0.1856163707521129</v>
      </c>
    </row>
    <row r="43" spans="2:3" x14ac:dyDescent="0.2">
      <c r="B43" t="s">
        <v>727</v>
      </c>
      <c r="C43" s="682">
        <f>'Section 3 data'!$J$16</f>
        <v>0.26538722869059111</v>
      </c>
    </row>
    <row r="44" spans="2:3" x14ac:dyDescent="0.2">
      <c r="B44" t="s">
        <v>728</v>
      </c>
      <c r="C44" s="682">
        <f>'Section 4 data'!$K$16</f>
        <v>7.2862030588137644E-2</v>
      </c>
    </row>
    <row r="45" spans="2:3" x14ac:dyDescent="0.2">
      <c r="B45" t="s">
        <v>729</v>
      </c>
      <c r="C45" s="682">
        <f>'Section 4 data'!$J$16</f>
        <v>8.517622430555051E-2</v>
      </c>
    </row>
    <row r="47" spans="2:3" x14ac:dyDescent="0.2">
      <c r="B47" t="s">
        <v>730</v>
      </c>
      <c r="C47" s="682">
        <f>'Section 2 data'!$K$21</f>
        <v>1.0713734314262995E-2</v>
      </c>
    </row>
    <row r="48" spans="2:3" x14ac:dyDescent="0.2">
      <c r="B48" t="s">
        <v>731</v>
      </c>
      <c r="C48" s="682">
        <f>'Section 2 data'!$J$21</f>
        <v>1.3437662342992521E-2</v>
      </c>
    </row>
    <row r="49" spans="2:3" x14ac:dyDescent="0.2">
      <c r="B49" t="s">
        <v>732</v>
      </c>
      <c r="C49" s="682">
        <f>'Section 3 data'!$K$21</f>
        <v>1.5136590569617327E-2</v>
      </c>
    </row>
    <row r="50" spans="2:3" x14ac:dyDescent="0.2">
      <c r="B50" t="s">
        <v>733</v>
      </c>
      <c r="C50" s="682">
        <f>'Section 3 data'!$J$21</f>
        <v>2.164172161549038E-2</v>
      </c>
    </row>
    <row r="51" spans="2:3" x14ac:dyDescent="0.2">
      <c r="B51" t="s">
        <v>734</v>
      </c>
      <c r="C51" s="682">
        <f>'Section 4 data'!$K$21</f>
        <v>7.6749870136576422E-3</v>
      </c>
    </row>
    <row r="52" spans="2:3" x14ac:dyDescent="0.2">
      <c r="B52" t="s">
        <v>735</v>
      </c>
      <c r="C52" s="682">
        <f>'Section 4 data'!$J$21</f>
        <v>8.9721135979968277E-3</v>
      </c>
    </row>
    <row r="54" spans="2:3" x14ac:dyDescent="0.2">
      <c r="B54" t="s">
        <v>736</v>
      </c>
      <c r="C54" s="682">
        <f>'Section 2 data'!$K$12</f>
        <v>2.6995596010161514E-2</v>
      </c>
    </row>
    <row r="55" spans="2:3" x14ac:dyDescent="0.2">
      <c r="B55" t="s">
        <v>737</v>
      </c>
      <c r="C55" s="682">
        <f>'Section 2 data'!$J$12</f>
        <v>0.13200326222510128</v>
      </c>
    </row>
    <row r="56" spans="2:3" x14ac:dyDescent="0.2">
      <c r="B56" t="s">
        <v>738</v>
      </c>
      <c r="C56" s="682">
        <f>'Section 3 data'!$K$12</f>
        <v>4.397473747776711E-2</v>
      </c>
    </row>
    <row r="57" spans="2:3" x14ac:dyDescent="0.2">
      <c r="B57" t="s">
        <v>739</v>
      </c>
      <c r="C57" s="682">
        <f>'Section 3 data'!$J$12</f>
        <v>0.14511487013237021</v>
      </c>
    </row>
    <row r="58" spans="2:3" x14ac:dyDescent="0.2">
      <c r="B58" t="s">
        <v>740</v>
      </c>
      <c r="C58" s="682">
        <f>'Section 4 data'!$K$12</f>
        <v>1.8533586677756987E-2</v>
      </c>
    </row>
    <row r="59" spans="2:3" x14ac:dyDescent="0.2">
      <c r="B59" t="s">
        <v>741</v>
      </c>
      <c r="C59" s="682">
        <f>'Section 4 data'!$J$12</f>
        <v>0.12799772188428366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06" t="s">
        <v>298</v>
      </c>
      <c r="C5" s="806" t="s">
        <v>299</v>
      </c>
      <c r="D5" s="806" t="s">
        <v>310</v>
      </c>
    </row>
    <row r="6" spans="2:4" ht="15" customHeight="1" x14ac:dyDescent="0.2">
      <c r="B6" s="807"/>
      <c r="C6" s="807"/>
      <c r="D6" s="807"/>
    </row>
    <row r="7" spans="2:4" ht="15" customHeight="1" x14ac:dyDescent="0.2">
      <c r="B7" s="265"/>
      <c r="C7" s="265"/>
      <c r="D7" s="266"/>
    </row>
    <row r="8" spans="2:4" ht="15" customHeight="1" x14ac:dyDescent="0.2">
      <c r="B8" s="267" t="s">
        <v>285</v>
      </c>
      <c r="C8" s="267" t="s">
        <v>285</v>
      </c>
      <c r="D8" s="263" t="s">
        <v>312</v>
      </c>
    </row>
    <row r="9" spans="2:4" ht="15" customHeight="1" x14ac:dyDescent="0.2">
      <c r="B9" s="267" t="s">
        <v>306</v>
      </c>
      <c r="C9" s="267" t="s">
        <v>297</v>
      </c>
      <c r="D9" s="263" t="s">
        <v>324</v>
      </c>
    </row>
    <row r="10" spans="2:4" ht="15" customHeight="1" x14ac:dyDescent="0.2">
      <c r="B10" s="267" t="s">
        <v>286</v>
      </c>
      <c r="C10" s="267" t="s">
        <v>286</v>
      </c>
      <c r="D10" s="263" t="s">
        <v>318</v>
      </c>
    </row>
    <row r="11" spans="2:4" ht="15" customHeight="1" x14ac:dyDescent="0.2">
      <c r="B11" s="267" t="s">
        <v>287</v>
      </c>
      <c r="C11" s="267" t="s">
        <v>287</v>
      </c>
      <c r="D11" s="263" t="s">
        <v>316</v>
      </c>
    </row>
    <row r="12" spans="2:4" ht="15" customHeight="1" x14ac:dyDescent="0.2">
      <c r="B12" s="267" t="s">
        <v>304</v>
      </c>
      <c r="C12" s="267" t="s">
        <v>300</v>
      </c>
      <c r="D12" s="263" t="s">
        <v>314</v>
      </c>
    </row>
    <row r="13" spans="2:4" ht="15" customHeight="1" x14ac:dyDescent="0.2">
      <c r="B13" s="267" t="s">
        <v>288</v>
      </c>
      <c r="C13" s="267" t="s">
        <v>301</v>
      </c>
      <c r="D13" s="263" t="s">
        <v>319</v>
      </c>
    </row>
    <row r="14" spans="2:4" ht="15" customHeight="1" x14ac:dyDescent="0.2">
      <c r="B14" s="267" t="s">
        <v>305</v>
      </c>
      <c r="C14" s="267" t="s">
        <v>302</v>
      </c>
      <c r="D14" s="263" t="s">
        <v>320</v>
      </c>
    </row>
    <row r="15" spans="2:4" ht="15" customHeight="1" x14ac:dyDescent="0.2">
      <c r="B15" s="267" t="s">
        <v>289</v>
      </c>
      <c r="C15" s="267" t="s">
        <v>303</v>
      </c>
      <c r="D15" s="263" t="s">
        <v>317</v>
      </c>
    </row>
    <row r="16" spans="2:4" ht="15" customHeight="1" x14ac:dyDescent="0.2">
      <c r="B16" s="267" t="s">
        <v>290</v>
      </c>
      <c r="C16" s="267" t="s">
        <v>290</v>
      </c>
      <c r="D16" s="263" t="s">
        <v>311</v>
      </c>
    </row>
    <row r="17" spans="2:4" ht="15" customHeight="1" x14ac:dyDescent="0.2">
      <c r="B17" s="267" t="s">
        <v>291</v>
      </c>
      <c r="C17" s="267" t="s">
        <v>291</v>
      </c>
      <c r="D17" s="263" t="s">
        <v>321</v>
      </c>
    </row>
    <row r="18" spans="2:4" ht="15" customHeight="1" x14ac:dyDescent="0.2">
      <c r="B18" s="267" t="s">
        <v>292</v>
      </c>
      <c r="C18" s="267" t="s">
        <v>292</v>
      </c>
      <c r="D18" s="263" t="s">
        <v>322</v>
      </c>
    </row>
    <row r="19" spans="2:4" ht="15" customHeight="1" x14ac:dyDescent="0.2">
      <c r="B19" s="267" t="s">
        <v>293</v>
      </c>
      <c r="C19" s="267" t="s">
        <v>293</v>
      </c>
      <c r="D19" s="263" t="s">
        <v>323</v>
      </c>
    </row>
    <row r="20" spans="2:4" ht="15" customHeight="1" x14ac:dyDescent="0.2">
      <c r="B20" s="267" t="s">
        <v>294</v>
      </c>
      <c r="C20" s="267" t="s">
        <v>294</v>
      </c>
      <c r="D20" s="263" t="s">
        <v>315</v>
      </c>
    </row>
    <row r="21" spans="2:4" ht="15" customHeight="1" x14ac:dyDescent="0.2">
      <c r="B21" s="268" t="s">
        <v>295</v>
      </c>
      <c r="C21" s="268" t="s">
        <v>295</v>
      </c>
      <c r="D21" s="264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08" t="s">
        <v>358</v>
      </c>
      <c r="C2" s="808"/>
      <c r="D2" s="808"/>
      <c r="E2" s="808"/>
    </row>
    <row r="3" spans="2:5" ht="15" x14ac:dyDescent="0.2">
      <c r="B3" s="467"/>
      <c r="C3" s="467"/>
      <c r="D3" s="467"/>
      <c r="E3" s="467"/>
    </row>
    <row r="4" spans="2:5" ht="15" x14ac:dyDescent="0.2">
      <c r="B4" s="808" t="s">
        <v>293</v>
      </c>
      <c r="C4" s="808"/>
      <c r="D4" s="808"/>
      <c r="E4" s="808"/>
    </row>
    <row r="6" spans="2:5" x14ac:dyDescent="0.2">
      <c r="B6" s="504" t="s">
        <v>445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446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460</v>
      </c>
    </row>
    <row r="19" spans="2:5" x14ac:dyDescent="0.2">
      <c r="D19" t="s">
        <v>115</v>
      </c>
      <c r="E19" t="s">
        <v>461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447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462</v>
      </c>
    </row>
    <row r="28" spans="2:5" x14ac:dyDescent="0.2">
      <c r="D28" t="s">
        <v>142</v>
      </c>
      <c r="E28" t="s">
        <v>463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448</v>
      </c>
      <c r="C32" s="507"/>
      <c r="D32" s="507"/>
      <c r="E32" s="521" t="s">
        <v>761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449</v>
      </c>
      <c r="C37" s="508"/>
      <c r="D37" s="508"/>
      <c r="E37" s="522" t="s">
        <v>607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in live woodland trees by principal tree species</v>
      </c>
    </row>
    <row r="40" spans="2:5" x14ac:dyDescent="0.2">
      <c r="B40" s="509" t="s">
        <v>450</v>
      </c>
      <c r="C40" s="509"/>
      <c r="D40" s="509"/>
      <c r="E40" s="523" t="s">
        <v>608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in live woodland trees by principal tree species</v>
      </c>
    </row>
    <row r="43" spans="2:5" x14ac:dyDescent="0.2">
      <c r="B43" s="511" t="s">
        <v>451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464</v>
      </c>
    </row>
    <row r="46" spans="2:5" x14ac:dyDescent="0.2">
      <c r="D46" t="s">
        <v>171</v>
      </c>
      <c r="E46" t="s">
        <v>465</v>
      </c>
    </row>
    <row r="47" spans="2:5" x14ac:dyDescent="0.2">
      <c r="D47" t="s">
        <v>174</v>
      </c>
      <c r="E47" t="s">
        <v>466</v>
      </c>
    </row>
    <row r="48" spans="2:5" x14ac:dyDescent="0.2">
      <c r="D48" t="s">
        <v>177</v>
      </c>
      <c r="E48" t="s">
        <v>766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452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453</v>
      </c>
      <c r="C60" s="504"/>
      <c r="D60" s="504"/>
      <c r="E60" s="517" t="s">
        <v>442</v>
      </c>
    </row>
    <row r="61" spans="2:5" x14ac:dyDescent="0.2">
      <c r="D61" t="s">
        <v>196</v>
      </c>
      <c r="E61" t="s">
        <v>768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454</v>
      </c>
      <c r="C70" s="505"/>
      <c r="D70" s="505"/>
      <c r="E70" s="519" t="s">
        <v>443</v>
      </c>
    </row>
    <row r="71" spans="2:5" x14ac:dyDescent="0.2">
      <c r="D71" t="s">
        <v>206</v>
      </c>
      <c r="E71" t="s">
        <v>769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455</v>
      </c>
      <c r="C79" s="506"/>
      <c r="D79" s="506"/>
      <c r="E79" s="520" t="s">
        <v>444</v>
      </c>
    </row>
    <row r="80" spans="2:5" x14ac:dyDescent="0.2">
      <c r="D80" t="s">
        <v>237</v>
      </c>
      <c r="E80" t="s">
        <v>770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19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19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19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456</v>
      </c>
      <c r="C90" s="507"/>
      <c r="D90" s="507"/>
      <c r="E90" s="521" t="s">
        <v>746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457</v>
      </c>
      <c r="C102" s="508"/>
      <c r="D102" s="508"/>
      <c r="E102" s="522" t="s">
        <v>747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458</v>
      </c>
      <c r="C114" s="509"/>
      <c r="D114" s="509"/>
      <c r="E114" s="523" t="s">
        <v>748</v>
      </c>
    </row>
    <row r="115" spans="2:5" x14ac:dyDescent="0.2">
      <c r="C115" t="str">
        <f>'Table 62'!$B$3</f>
        <v>Table 62</v>
      </c>
      <c r="D115" t="s">
        <v>467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468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469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470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495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496</v>
      </c>
      <c r="E120" t="str">
        <f>'Table 67'!$C$3</f>
        <v>Number of sweet chestnut trees by mean stand dbh class</v>
      </c>
    </row>
    <row r="121" spans="2:5" x14ac:dyDescent="0.2">
      <c r="D121" t="s">
        <v>497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614</v>
      </c>
      <c r="C126" s="511"/>
      <c r="D126" s="511"/>
      <c r="E126" s="524" t="s">
        <v>749</v>
      </c>
    </row>
    <row r="127" spans="2:5" x14ac:dyDescent="0.2">
      <c r="C127" t="str">
        <f>'Table 71'!$B$3</f>
        <v>Table 71</v>
      </c>
      <c r="D127" t="s">
        <v>615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616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617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618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619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620</v>
      </c>
      <c r="E132" t="str">
        <f>'Table 76'!$C$3</f>
        <v>Number of larch trees by mean stand dbh class</v>
      </c>
    </row>
    <row r="133" spans="2:5" x14ac:dyDescent="0.2">
      <c r="D133" t="s">
        <v>621</v>
      </c>
      <c r="E133" t="s">
        <v>760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x14ac:dyDescent="0.2">
      <c r="B138" s="776" t="s">
        <v>767</v>
      </c>
      <c r="C138" s="776"/>
      <c r="D138" s="776"/>
      <c r="E138" s="776"/>
    </row>
  </sheetData>
  <mergeCells count="2">
    <mergeCell ref="B2:E2"/>
    <mergeCell ref="B4:E4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1" t="s">
        <v>0</v>
      </c>
      <c r="C5" s="472" t="s">
        <v>1</v>
      </c>
      <c r="D5" s="473" t="s">
        <v>2</v>
      </c>
    </row>
    <row r="6" spans="2:4" ht="15" customHeight="1" x14ac:dyDescent="0.2">
      <c r="B6" s="478" t="str">
        <f>Index!$B$4</f>
        <v>Wessex</v>
      </c>
      <c r="C6" s="478"/>
      <c r="D6" s="478"/>
    </row>
    <row r="7" spans="2:4" ht="15" customHeight="1" x14ac:dyDescent="0.2">
      <c r="B7" s="28" t="s">
        <v>3</v>
      </c>
      <c r="C7" s="468">
        <v>102918.11432148295</v>
      </c>
      <c r="D7" s="474">
        <v>0.9800890131118144</v>
      </c>
    </row>
    <row r="8" spans="2:4" ht="15" customHeight="1" x14ac:dyDescent="0.2">
      <c r="B8" s="28" t="s">
        <v>4</v>
      </c>
      <c r="C8" s="468">
        <v>1771.9168538126921</v>
      </c>
      <c r="D8" s="474">
        <v>1.6873960935047661E-2</v>
      </c>
    </row>
    <row r="9" spans="2:4" ht="15" customHeight="1" x14ac:dyDescent="0.2">
      <c r="B9" s="28" t="s">
        <v>5</v>
      </c>
      <c r="C9" s="468">
        <v>318.91489452569931</v>
      </c>
      <c r="D9" s="474">
        <v>3.0370259531378408E-3</v>
      </c>
    </row>
    <row r="10" spans="2:4" ht="15" customHeight="1" x14ac:dyDescent="0.2">
      <c r="B10" s="118" t="s">
        <v>6</v>
      </c>
      <c r="C10" s="87">
        <v>105008.94606982135</v>
      </c>
      <c r="D10" s="475">
        <v>1</v>
      </c>
    </row>
    <row r="11" spans="2:4" ht="15" customHeight="1" x14ac:dyDescent="0.2">
      <c r="B11" s="28" t="s">
        <v>673</v>
      </c>
      <c r="C11" s="468">
        <f>C12-C10</f>
        <v>986191.05393017863</v>
      </c>
      <c r="D11" s="474"/>
    </row>
    <row r="12" spans="2:4" ht="15" customHeight="1" x14ac:dyDescent="0.2">
      <c r="B12" s="28" t="s">
        <v>307</v>
      </c>
      <c r="C12" s="468">
        <v>1091200</v>
      </c>
      <c r="D12" s="474"/>
    </row>
    <row r="13" spans="2:4" ht="15" customHeight="1" x14ac:dyDescent="0.2">
      <c r="B13" s="476" t="s">
        <v>674</v>
      </c>
      <c r="C13" s="222"/>
      <c r="D13" s="477">
        <f>C10/C12</f>
        <v>9.6232538553721908E-2</v>
      </c>
    </row>
    <row r="14" spans="2:4" ht="15" customHeight="1" x14ac:dyDescent="0.2">
      <c r="B14" s="476" t="s">
        <v>675</v>
      </c>
      <c r="C14" s="222"/>
      <c r="D14" s="477">
        <f>C11/C12</f>
        <v>0.90376746144627806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4" t="s">
        <v>9</v>
      </c>
      <c r="C5" s="443" t="s">
        <v>1</v>
      </c>
      <c r="D5" s="444" t="s">
        <v>10</v>
      </c>
    </row>
    <row r="6" spans="2:4" ht="15" customHeight="1" x14ac:dyDescent="0.2">
      <c r="B6" s="481" t="str">
        <f>Index!$B$4</f>
        <v>Wessex</v>
      </c>
      <c r="C6" s="478"/>
      <c r="D6" s="478"/>
    </row>
    <row r="7" spans="2:4" ht="15" customHeight="1" x14ac:dyDescent="0.2">
      <c r="B7" s="479" t="s">
        <v>11</v>
      </c>
      <c r="C7" s="468">
        <v>12743.216682970593</v>
      </c>
      <c r="D7" s="469">
        <v>0.12135362899935712</v>
      </c>
    </row>
    <row r="8" spans="2:4" ht="15" customHeight="1" x14ac:dyDescent="0.2">
      <c r="B8" s="479" t="s">
        <v>12</v>
      </c>
      <c r="C8" s="468">
        <v>92265.729386850697</v>
      </c>
      <c r="D8" s="469">
        <v>0.8786463710006428</v>
      </c>
    </row>
    <row r="9" spans="2:4" ht="15" customHeight="1" x14ac:dyDescent="0.2">
      <c r="B9" s="72" t="s">
        <v>13</v>
      </c>
      <c r="C9" s="87">
        <v>105008.94606982129</v>
      </c>
      <c r="D9" s="470">
        <v>0.99999999999999989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09" t="s">
        <v>16</v>
      </c>
      <c r="C5" s="811" t="s">
        <v>17</v>
      </c>
      <c r="D5" s="813" t="s">
        <v>18</v>
      </c>
    </row>
    <row r="6" spans="2:4" ht="15" customHeight="1" x14ac:dyDescent="0.2">
      <c r="B6" s="810"/>
      <c r="C6" s="812"/>
      <c r="D6" s="814"/>
    </row>
    <row r="7" spans="2:4" ht="15" customHeight="1" x14ac:dyDescent="0.2">
      <c r="B7" s="481" t="str">
        <f>Index!$B$4</f>
        <v>Wessex</v>
      </c>
      <c r="C7" s="478"/>
      <c r="D7" s="478"/>
    </row>
    <row r="8" spans="2:4" ht="15" customHeight="1" x14ac:dyDescent="0.2">
      <c r="B8" s="109" t="s">
        <v>19</v>
      </c>
      <c r="C8" s="468">
        <v>66622.364954414865</v>
      </c>
      <c r="D8" s="474">
        <v>0.63444465874476119</v>
      </c>
    </row>
    <row r="9" spans="2:4" ht="15" customHeight="1" x14ac:dyDescent="0.2">
      <c r="B9" s="109" t="s">
        <v>20</v>
      </c>
      <c r="C9" s="468">
        <v>21990.475653039131</v>
      </c>
      <c r="D9" s="474">
        <v>0.20941525913818301</v>
      </c>
    </row>
    <row r="10" spans="2:4" ht="15" customHeight="1" x14ac:dyDescent="0.2">
      <c r="B10" s="109" t="s">
        <v>21</v>
      </c>
      <c r="C10" s="468">
        <v>1174.5979001315459</v>
      </c>
      <c r="D10" s="474">
        <v>1.1185693639383307E-2</v>
      </c>
    </row>
    <row r="11" spans="2:4" ht="15" customHeight="1" x14ac:dyDescent="0.2">
      <c r="B11" s="109" t="s">
        <v>22</v>
      </c>
      <c r="C11" s="468">
        <v>785.71833282964451</v>
      </c>
      <c r="D11" s="474">
        <v>7.4823942362702437E-3</v>
      </c>
    </row>
    <row r="12" spans="2:4" ht="15" customHeight="1" x14ac:dyDescent="0.2">
      <c r="B12" s="109" t="s">
        <v>23</v>
      </c>
      <c r="C12" s="468">
        <v>2587.4175051159305</v>
      </c>
      <c r="D12" s="474">
        <v>2.4639972135283916E-2</v>
      </c>
    </row>
    <row r="13" spans="2:4" ht="15" customHeight="1" x14ac:dyDescent="0.2">
      <c r="B13" s="109" t="s">
        <v>24</v>
      </c>
      <c r="C13" s="468">
        <v>3407.7012699954084</v>
      </c>
      <c r="D13" s="474">
        <v>3.2451532917296369E-2</v>
      </c>
    </row>
    <row r="14" spans="2:4" ht="15" customHeight="1" x14ac:dyDescent="0.2">
      <c r="B14" s="109" t="s">
        <v>25</v>
      </c>
      <c r="C14" s="468">
        <v>5463.3236169711663</v>
      </c>
      <c r="D14" s="474">
        <v>5.2027220741160028E-2</v>
      </c>
    </row>
    <row r="15" spans="2:4" ht="15" customHeight="1" x14ac:dyDescent="0.2">
      <c r="B15" s="109" t="s">
        <v>26</v>
      </c>
      <c r="C15" s="468">
        <v>67.932268321249893</v>
      </c>
      <c r="D15" s="474">
        <v>6.4691886609433364E-4</v>
      </c>
    </row>
    <row r="16" spans="2:4" ht="15" customHeight="1" x14ac:dyDescent="0.2">
      <c r="B16" s="109" t="s">
        <v>27</v>
      </c>
      <c r="C16" s="468">
        <v>12.912601446149997</v>
      </c>
      <c r="D16" s="474">
        <v>1.229666797871135E-4</v>
      </c>
    </row>
    <row r="17" spans="2:4" ht="15" customHeight="1" x14ac:dyDescent="0.2">
      <c r="B17" s="109" t="s">
        <v>28</v>
      </c>
      <c r="C17" s="468">
        <v>805.67021921791502</v>
      </c>
      <c r="D17" s="474">
        <v>7.6723960135950476E-3</v>
      </c>
    </row>
    <row r="18" spans="2:4" ht="15" customHeight="1" x14ac:dyDescent="0.2">
      <c r="B18" s="109" t="s">
        <v>4</v>
      </c>
      <c r="C18" s="468">
        <v>1771.9168538126921</v>
      </c>
      <c r="D18" s="474">
        <v>1.6873960935047654E-2</v>
      </c>
    </row>
    <row r="19" spans="2:4" ht="15" customHeight="1" x14ac:dyDescent="0.2">
      <c r="B19" s="109" t="s">
        <v>5</v>
      </c>
      <c r="C19" s="468">
        <v>318.91489452569931</v>
      </c>
      <c r="D19" s="474">
        <v>3.0370259531378395E-3</v>
      </c>
    </row>
    <row r="20" spans="2:4" ht="15" customHeight="1" x14ac:dyDescent="0.2">
      <c r="B20" s="109" t="s">
        <v>670</v>
      </c>
      <c r="C20" s="468">
        <v>0</v>
      </c>
      <c r="D20" s="474">
        <v>0</v>
      </c>
    </row>
    <row r="21" spans="2:4" ht="15" customHeight="1" x14ac:dyDescent="0.2">
      <c r="B21" s="109" t="s">
        <v>671</v>
      </c>
      <c r="C21" s="468">
        <v>0</v>
      </c>
      <c r="D21" s="474">
        <v>0</v>
      </c>
    </row>
    <row r="22" spans="2:4" ht="15" customHeight="1" x14ac:dyDescent="0.2">
      <c r="B22" s="109" t="s">
        <v>29</v>
      </c>
      <c r="C22" s="468">
        <v>0</v>
      </c>
      <c r="D22" s="474">
        <v>0</v>
      </c>
    </row>
    <row r="23" spans="2:4" ht="15" customHeight="1" x14ac:dyDescent="0.2">
      <c r="B23" s="107" t="s">
        <v>30</v>
      </c>
      <c r="C23" s="87">
        <v>105008.9460698214</v>
      </c>
      <c r="D23" s="475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09" t="s">
        <v>16</v>
      </c>
      <c r="C5" s="815" t="s">
        <v>34</v>
      </c>
      <c r="D5" s="815"/>
      <c r="E5" s="816" t="s">
        <v>17</v>
      </c>
    </row>
    <row r="6" spans="2:5" ht="15" customHeight="1" x14ac:dyDescent="0.2">
      <c r="B6" s="810"/>
      <c r="C6" s="482" t="s">
        <v>35</v>
      </c>
      <c r="D6" s="482" t="s">
        <v>348</v>
      </c>
      <c r="E6" s="817"/>
    </row>
    <row r="7" spans="2:5" ht="15" customHeight="1" x14ac:dyDescent="0.2">
      <c r="B7" s="478" t="str">
        <f>Index!$B$4</f>
        <v>Wessex</v>
      </c>
      <c r="C7" s="478"/>
      <c r="D7" s="478"/>
      <c r="E7" s="478"/>
    </row>
    <row r="8" spans="2:5" ht="15" customHeight="1" x14ac:dyDescent="0.2">
      <c r="B8" s="109" t="s">
        <v>19</v>
      </c>
      <c r="C8" s="468">
        <v>57660.705456702839</v>
      </c>
      <c r="D8" s="468">
        <v>8961.6594930781976</v>
      </c>
      <c r="E8" s="484">
        <v>66622.36494978104</v>
      </c>
    </row>
    <row r="9" spans="2:5" ht="15" customHeight="1" x14ac:dyDescent="0.2">
      <c r="B9" s="109" t="s">
        <v>20</v>
      </c>
      <c r="C9" s="468">
        <v>21305.25388716126</v>
      </c>
      <c r="D9" s="468">
        <v>684.05654808203849</v>
      </c>
      <c r="E9" s="484">
        <v>21989.310435243297</v>
      </c>
    </row>
    <row r="10" spans="2:5" ht="15" customHeight="1" x14ac:dyDescent="0.2">
      <c r="B10" s="109" t="s">
        <v>21</v>
      </c>
      <c r="C10" s="468">
        <v>1160.5521999891459</v>
      </c>
      <c r="D10" s="468">
        <v>15.210917752449999</v>
      </c>
      <c r="E10" s="484">
        <v>1175.763117741596</v>
      </c>
    </row>
    <row r="11" spans="2:5" ht="15" customHeight="1" x14ac:dyDescent="0.2">
      <c r="B11" s="109" t="s">
        <v>22</v>
      </c>
      <c r="C11" s="468">
        <v>741.12369375812455</v>
      </c>
      <c r="D11" s="468">
        <v>44.59463860628</v>
      </c>
      <c r="E11" s="484">
        <v>785.71833236440455</v>
      </c>
    </row>
    <row r="12" spans="2:5" ht="15" customHeight="1" x14ac:dyDescent="0.2">
      <c r="B12" s="485" t="s">
        <v>23</v>
      </c>
      <c r="C12" s="195">
        <v>2103.4855896952731</v>
      </c>
      <c r="D12" s="195">
        <v>483.931915971482</v>
      </c>
      <c r="E12" s="486">
        <v>2587.417505666755</v>
      </c>
    </row>
    <row r="13" spans="2:5" ht="15" customHeight="1" x14ac:dyDescent="0.2">
      <c r="B13" s="109" t="s">
        <v>24</v>
      </c>
      <c r="C13" s="468">
        <v>2983.2751238603955</v>
      </c>
      <c r="D13" s="468">
        <v>424.42614635081833</v>
      </c>
      <c r="E13" s="484">
        <v>3407.7012702112138</v>
      </c>
    </row>
    <row r="14" spans="2:5" ht="15" customHeight="1" x14ac:dyDescent="0.2">
      <c r="B14" s="109" t="s">
        <v>25</v>
      </c>
      <c r="C14" s="468">
        <v>4537.4687099677085</v>
      </c>
      <c r="D14" s="468">
        <v>925.854905172082</v>
      </c>
      <c r="E14" s="484">
        <v>5463.3236151397905</v>
      </c>
    </row>
    <row r="15" spans="2:5" ht="15" customHeight="1" x14ac:dyDescent="0.2">
      <c r="B15" s="109" t="s">
        <v>26</v>
      </c>
      <c r="C15" s="468">
        <v>52.307096669449905</v>
      </c>
      <c r="D15" s="468">
        <v>3.2818997911999999</v>
      </c>
      <c r="E15" s="484">
        <v>55.588996460649902</v>
      </c>
    </row>
    <row r="16" spans="2:5" ht="15" customHeight="1" x14ac:dyDescent="0.2">
      <c r="B16" s="485" t="s">
        <v>27</v>
      </c>
      <c r="C16" s="195">
        <v>11.5427261323</v>
      </c>
      <c r="D16" s="195">
        <v>5.0521249997199997E-5</v>
      </c>
      <c r="E16" s="486">
        <v>11.542776653549998</v>
      </c>
    </row>
    <row r="17" spans="2:5" ht="15" customHeight="1" x14ac:dyDescent="0.2">
      <c r="B17" s="109" t="s">
        <v>28</v>
      </c>
      <c r="C17" s="468">
        <v>560.17161993802006</v>
      </c>
      <c r="D17" s="468">
        <v>259.21169678894489</v>
      </c>
      <c r="E17" s="484">
        <v>819.38331672696495</v>
      </c>
    </row>
    <row r="18" spans="2:5" ht="15" customHeight="1" x14ac:dyDescent="0.2">
      <c r="B18" s="109" t="s">
        <v>4</v>
      </c>
      <c r="C18" s="468">
        <v>1503.9923176731811</v>
      </c>
      <c r="D18" s="468">
        <v>267.92453145048506</v>
      </c>
      <c r="E18" s="484">
        <v>1771.9168491236662</v>
      </c>
    </row>
    <row r="19" spans="2:5" ht="15" customHeight="1" x14ac:dyDescent="0.2">
      <c r="B19" s="109" t="s">
        <v>5</v>
      </c>
      <c r="C19" s="468">
        <v>302.16283966287926</v>
      </c>
      <c r="D19" s="468">
        <v>16.752057905400001</v>
      </c>
      <c r="E19" s="484">
        <v>318.91489756827929</v>
      </c>
    </row>
    <row r="20" spans="2:5" ht="15" customHeight="1" x14ac:dyDescent="0.2">
      <c r="B20" s="109" t="s">
        <v>670</v>
      </c>
      <c r="C20" s="468">
        <v>0</v>
      </c>
      <c r="D20" s="468">
        <v>0</v>
      </c>
      <c r="E20" s="484">
        <v>0</v>
      </c>
    </row>
    <row r="21" spans="2:5" ht="15" customHeight="1" x14ac:dyDescent="0.2">
      <c r="B21" s="109" t="s">
        <v>671</v>
      </c>
      <c r="C21" s="468">
        <v>0</v>
      </c>
      <c r="D21" s="468">
        <v>0</v>
      </c>
      <c r="E21" s="484">
        <v>0</v>
      </c>
    </row>
    <row r="22" spans="2:5" ht="15" customHeight="1" x14ac:dyDescent="0.2">
      <c r="B22" s="109" t="s">
        <v>29</v>
      </c>
      <c r="C22" s="195">
        <v>0</v>
      </c>
      <c r="D22" s="195">
        <v>0</v>
      </c>
      <c r="E22" s="486">
        <v>0</v>
      </c>
    </row>
    <row r="23" spans="2:5" ht="15" customHeight="1" x14ac:dyDescent="0.2">
      <c r="B23" s="487" t="s">
        <v>30</v>
      </c>
      <c r="C23" s="488">
        <v>92922.041261210601</v>
      </c>
      <c r="D23" s="488">
        <v>12086.90480147063</v>
      </c>
      <c r="E23" s="489">
        <v>105008.94606268118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18" t="s">
        <v>16</v>
      </c>
      <c r="C5" s="820" t="s">
        <v>11</v>
      </c>
      <c r="D5" s="821"/>
      <c r="E5" s="820" t="s">
        <v>12</v>
      </c>
      <c r="F5" s="821"/>
    </row>
    <row r="6" spans="2:8" ht="30" customHeight="1" x14ac:dyDescent="0.2">
      <c r="B6" s="819"/>
      <c r="C6" s="480" t="s">
        <v>1</v>
      </c>
      <c r="D6" s="480" t="s">
        <v>44</v>
      </c>
      <c r="E6" s="480" t="s">
        <v>1</v>
      </c>
      <c r="F6" s="480" t="s">
        <v>44</v>
      </c>
    </row>
    <row r="7" spans="2:8" ht="15" customHeight="1" x14ac:dyDescent="0.2">
      <c r="B7" s="490" t="str">
        <f>Index!$B$4</f>
        <v>Wessex</v>
      </c>
      <c r="C7" s="490"/>
      <c r="D7" s="490"/>
      <c r="E7" s="490"/>
      <c r="F7" s="490"/>
    </row>
    <row r="8" spans="2:8" ht="15" customHeight="1" x14ac:dyDescent="0.2">
      <c r="B8" s="479" t="s">
        <v>19</v>
      </c>
      <c r="C8" s="468">
        <v>3899.2713691642384</v>
      </c>
      <c r="D8" s="469">
        <v>0.30598678118592787</v>
      </c>
      <c r="E8" s="468">
        <v>62723.093580616791</v>
      </c>
      <c r="F8" s="469">
        <v>0.67980922064040328</v>
      </c>
      <c r="H8" s="768"/>
    </row>
    <row r="9" spans="2:8" ht="15" customHeight="1" x14ac:dyDescent="0.2">
      <c r="B9" s="479" t="s">
        <v>20</v>
      </c>
      <c r="C9" s="468">
        <v>6204.3972789945656</v>
      </c>
      <c r="D9" s="469">
        <v>0.48687648867208466</v>
      </c>
      <c r="E9" s="468">
        <v>15784.913156248736</v>
      </c>
      <c r="F9" s="469">
        <v>0.1710809990077084</v>
      </c>
      <c r="H9" s="768"/>
    </row>
    <row r="10" spans="2:8" ht="15" customHeight="1" x14ac:dyDescent="0.2">
      <c r="B10" s="479" t="s">
        <v>21</v>
      </c>
      <c r="C10" s="468">
        <v>645.43107664367926</v>
      </c>
      <c r="D10" s="469">
        <v>5.0648790228185026E-2</v>
      </c>
      <c r="E10" s="468">
        <v>530.3320410979162</v>
      </c>
      <c r="F10" s="469">
        <v>5.7478767541341595E-3</v>
      </c>
    </row>
    <row r="11" spans="2:8" ht="15" customHeight="1" x14ac:dyDescent="0.2">
      <c r="B11" s="479" t="s">
        <v>22</v>
      </c>
      <c r="C11" s="468">
        <v>299.12595370160506</v>
      </c>
      <c r="D11" s="469">
        <v>2.3473254122844765E-2</v>
      </c>
      <c r="E11" s="468">
        <v>486.59237866279955</v>
      </c>
      <c r="F11" s="469">
        <v>5.2738149033283851E-3</v>
      </c>
    </row>
    <row r="12" spans="2:8" ht="15" customHeight="1" x14ac:dyDescent="0.2">
      <c r="B12" s="483" t="s">
        <v>23</v>
      </c>
      <c r="C12" s="195">
        <v>478.33157644699804</v>
      </c>
      <c r="D12" s="491">
        <v>3.7536022902652885E-2</v>
      </c>
      <c r="E12" s="195">
        <v>2109.1366308118641</v>
      </c>
      <c r="F12" s="491">
        <v>2.2859372001055561E-2</v>
      </c>
    </row>
    <row r="13" spans="2:8" ht="15" customHeight="1" x14ac:dyDescent="0.2">
      <c r="B13" s="479" t="s">
        <v>24</v>
      </c>
      <c r="C13" s="468">
        <v>423.74039757611769</v>
      </c>
      <c r="D13" s="469">
        <v>3.3252099696911432E-2</v>
      </c>
      <c r="E13" s="468">
        <v>2983.9608726350957</v>
      </c>
      <c r="F13" s="469">
        <v>3.2340944928685618E-2</v>
      </c>
    </row>
    <row r="14" spans="2:8" ht="15" customHeight="1" x14ac:dyDescent="0.2">
      <c r="B14" s="479" t="s">
        <v>25</v>
      </c>
      <c r="C14" s="468">
        <v>722.74773169909975</v>
      </c>
      <c r="D14" s="469">
        <v>5.6716045408103828E-2</v>
      </c>
      <c r="E14" s="468">
        <v>4740.5758834406915</v>
      </c>
      <c r="F14" s="469">
        <v>5.1379595819304576E-2</v>
      </c>
    </row>
    <row r="15" spans="2:8" ht="15" customHeight="1" x14ac:dyDescent="0.2">
      <c r="B15" s="479" t="s">
        <v>26</v>
      </c>
      <c r="C15" s="468">
        <v>5.8195125349899998E-2</v>
      </c>
      <c r="D15" s="469">
        <v>4.5667350129427377E-6</v>
      </c>
      <c r="E15" s="468">
        <v>54.160976542700013</v>
      </c>
      <c r="F15" s="469">
        <v>5.8701076670099404E-4</v>
      </c>
    </row>
    <row r="16" spans="2:8" ht="15" customHeight="1" x14ac:dyDescent="0.2">
      <c r="B16" s="483" t="s">
        <v>27</v>
      </c>
      <c r="C16" s="195">
        <v>0</v>
      </c>
      <c r="D16" s="491">
        <v>0</v>
      </c>
      <c r="E16" s="195">
        <v>12.912601446149997</v>
      </c>
      <c r="F16" s="491">
        <v>1.3995013677482352E-4</v>
      </c>
    </row>
    <row r="17" spans="2:6" ht="15" customHeight="1" x14ac:dyDescent="0.2">
      <c r="B17" s="479" t="s">
        <v>28</v>
      </c>
      <c r="C17" s="468">
        <v>7.0912705248124999</v>
      </c>
      <c r="D17" s="469">
        <v>5.564719243613712E-4</v>
      </c>
      <c r="E17" s="468">
        <v>807.79134384635256</v>
      </c>
      <c r="F17" s="469">
        <v>8.7550529247166151E-3</v>
      </c>
    </row>
    <row r="18" spans="2:6" ht="15" customHeight="1" x14ac:dyDescent="0.2">
      <c r="B18" s="479" t="s">
        <v>296</v>
      </c>
      <c r="C18" s="468">
        <v>26.113622818822648</v>
      </c>
      <c r="D18" s="469">
        <v>2.0492093611703638E-3</v>
      </c>
      <c r="E18" s="468">
        <v>1628.9445402360857</v>
      </c>
      <c r="F18" s="469">
        <v>1.7654925086579953E-2</v>
      </c>
    </row>
    <row r="19" spans="2:6" ht="15" customHeight="1" x14ac:dyDescent="0.2">
      <c r="B19" s="479" t="s">
        <v>43</v>
      </c>
      <c r="C19" s="468">
        <v>36.958913077531896</v>
      </c>
      <c r="D19" s="469">
        <v>2.9002697627450369E-3</v>
      </c>
      <c r="E19" s="468">
        <v>402.83461745730494</v>
      </c>
      <c r="F19" s="469">
        <v>4.3660264777701128E-3</v>
      </c>
    </row>
    <row r="20" spans="2:6" ht="15" customHeight="1" x14ac:dyDescent="0.2">
      <c r="B20" s="479" t="s">
        <v>670</v>
      </c>
      <c r="C20" s="468">
        <v>0</v>
      </c>
      <c r="D20" s="469">
        <v>0</v>
      </c>
      <c r="E20" s="468">
        <v>0.48075545800000002</v>
      </c>
      <c r="F20" s="469">
        <v>5.210552837314093E-6</v>
      </c>
    </row>
    <row r="21" spans="2:6" ht="15" customHeight="1" x14ac:dyDescent="0.2">
      <c r="B21" s="479" t="s">
        <v>671</v>
      </c>
      <c r="C21" s="468">
        <v>0</v>
      </c>
      <c r="D21" s="469">
        <v>0</v>
      </c>
      <c r="E21" s="468">
        <v>0</v>
      </c>
      <c r="F21" s="469">
        <v>0</v>
      </c>
    </row>
    <row r="22" spans="2:6" ht="15" customHeight="1" x14ac:dyDescent="0.2">
      <c r="B22" s="483" t="s">
        <v>29</v>
      </c>
      <c r="C22" s="195">
        <v>0</v>
      </c>
      <c r="D22" s="491">
        <v>0</v>
      </c>
      <c r="E22" s="195">
        <v>0</v>
      </c>
      <c r="F22" s="491">
        <v>0</v>
      </c>
    </row>
    <row r="23" spans="2:6" ht="15" customHeight="1" x14ac:dyDescent="0.2">
      <c r="B23" s="72" t="s">
        <v>30</v>
      </c>
      <c r="C23" s="87">
        <v>12743.267385772819</v>
      </c>
      <c r="D23" s="470">
        <v>1</v>
      </c>
      <c r="E23" s="87">
        <v>92265.729378500502</v>
      </c>
      <c r="F23" s="470">
        <v>0.99999999999999967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9" t="s">
        <v>610</v>
      </c>
      <c r="C3" s="780"/>
      <c r="D3" s="780"/>
      <c r="E3" s="780"/>
      <c r="F3" s="780"/>
      <c r="G3" s="780"/>
      <c r="H3" s="780"/>
      <c r="J3" s="781" t="s">
        <v>742</v>
      </c>
      <c r="K3" s="781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782"/>
      <c r="K4" s="782"/>
    </row>
    <row r="5" spans="1:19" s="23" customFormat="1" x14ac:dyDescent="0.2">
      <c r="A5" s="426"/>
      <c r="B5" s="434"/>
      <c r="C5" s="424" t="s">
        <v>106</v>
      </c>
      <c r="D5" s="425">
        <v>8917.5840000000007</v>
      </c>
      <c r="E5" s="427">
        <v>96314.125</v>
      </c>
      <c r="F5" s="432">
        <v>3.66</v>
      </c>
      <c r="G5" s="439">
        <f>E5*F5/100</f>
        <v>3525.0969749999999</v>
      </c>
      <c r="H5" s="440">
        <f>SUM(D5,E5)</f>
        <v>105231.709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4918.6819999999998</v>
      </c>
      <c r="E6" s="427">
        <v>10318.472</v>
      </c>
      <c r="F6" s="432">
        <v>8.02</v>
      </c>
      <c r="G6" s="439">
        <f t="shared" ref="G6:G26" si="0">E6*F6/100</f>
        <v>827.54145439999991</v>
      </c>
      <c r="H6" s="440">
        <f>SUM(D6,E6)</f>
        <v>15237.153999999999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3998.9029999999998</v>
      </c>
      <c r="E7" s="427">
        <v>86019.127999999997</v>
      </c>
      <c r="F7" s="432">
        <v>4.0599999999999996</v>
      </c>
      <c r="G7" s="439">
        <f>E7*F7/100</f>
        <v>3492.3765967999998</v>
      </c>
      <c r="H7" s="440">
        <f>SUM(D7,E7)</f>
        <v>90018.031000000003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823.50300000000004</v>
      </c>
      <c r="E8" s="429">
        <v>384.50799999999998</v>
      </c>
      <c r="F8" s="432">
        <v>34.020000000000003</v>
      </c>
      <c r="G8" s="439">
        <f t="shared" si="0"/>
        <v>130.80962160000001</v>
      </c>
      <c r="H8" s="440">
        <f>SUM(D8,E8)</f>
        <v>1208.011</v>
      </c>
      <c r="I8" s="428"/>
      <c r="J8" s="687">
        <f>H8/$H$6</f>
        <v>7.9280618939731137E-2</v>
      </c>
      <c r="K8" s="687">
        <f>H8/$H$5</f>
        <v>1.1479534177288709E-2</v>
      </c>
    </row>
    <row r="9" spans="1:19" s="24" customFormat="1" x14ac:dyDescent="0.2">
      <c r="A9" s="428"/>
      <c r="B9" s="435"/>
      <c r="C9" s="424" t="s">
        <v>85</v>
      </c>
      <c r="D9" s="425">
        <v>508.95100000000002</v>
      </c>
      <c r="E9" s="429">
        <v>2181.1550000000002</v>
      </c>
      <c r="F9" s="432">
        <v>17.41</v>
      </c>
      <c r="G9" s="439">
        <f t="shared" si="0"/>
        <v>379.7390855000001</v>
      </c>
      <c r="H9" s="440">
        <f t="shared" ref="H9:H15" si="1">SUM(D9,E9)</f>
        <v>2690.1060000000002</v>
      </c>
      <c r="I9" s="428"/>
      <c r="J9" s="687">
        <f t="shared" ref="J9:J15" si="2">H9/$H$6</f>
        <v>0.17654911146792901</v>
      </c>
      <c r="K9" s="687">
        <f t="shared" ref="K9:K26" si="3">H9/$H$5</f>
        <v>2.5563644509470049E-2</v>
      </c>
    </row>
    <row r="10" spans="1:19" s="24" customFormat="1" x14ac:dyDescent="0.2">
      <c r="A10" s="428"/>
      <c r="B10" s="435"/>
      <c r="C10" s="424" t="s">
        <v>86</v>
      </c>
      <c r="D10" s="425">
        <v>1686.0139999999999</v>
      </c>
      <c r="E10" s="429">
        <v>664.81700000000001</v>
      </c>
      <c r="F10" s="432">
        <v>32.83</v>
      </c>
      <c r="G10" s="439">
        <f t="shared" si="0"/>
        <v>218.2594211</v>
      </c>
      <c r="H10" s="440">
        <f t="shared" si="1"/>
        <v>2350.8310000000001</v>
      </c>
      <c r="I10" s="428"/>
      <c r="J10" s="687">
        <f t="shared" si="2"/>
        <v>0.15428281423158158</v>
      </c>
      <c r="K10" s="687">
        <f t="shared" si="3"/>
        <v>2.2339568770093812E-2</v>
      </c>
    </row>
    <row r="11" spans="1:19" s="24" customFormat="1" x14ac:dyDescent="0.2">
      <c r="A11" s="428"/>
      <c r="B11" s="435"/>
      <c r="C11" s="424" t="s">
        <v>87</v>
      </c>
      <c r="D11" s="425">
        <v>281.97500000000002</v>
      </c>
      <c r="E11" s="429">
        <v>1222.9929999999999</v>
      </c>
      <c r="F11" s="432">
        <v>29.27</v>
      </c>
      <c r="G11" s="439">
        <f t="shared" si="0"/>
        <v>357.97005109999998</v>
      </c>
      <c r="H11" s="440">
        <f t="shared" si="1"/>
        <v>1504.9679999999998</v>
      </c>
      <c r="I11" s="428"/>
      <c r="J11" s="687">
        <f t="shared" si="2"/>
        <v>9.8769625876328343E-2</v>
      </c>
      <c r="K11" s="687">
        <f t="shared" si="3"/>
        <v>1.4301468771166682E-2</v>
      </c>
    </row>
    <row r="12" spans="1:19" s="24" customFormat="1" x14ac:dyDescent="0.2">
      <c r="A12" s="428"/>
      <c r="B12" s="435"/>
      <c r="C12" s="424" t="s">
        <v>88</v>
      </c>
      <c r="D12" s="425">
        <v>451.92399999999998</v>
      </c>
      <c r="E12" s="429">
        <v>1498.3969999999999</v>
      </c>
      <c r="F12" s="432">
        <v>17.77</v>
      </c>
      <c r="G12" s="439">
        <f t="shared" si="0"/>
        <v>266.26514689999999</v>
      </c>
      <c r="H12" s="440">
        <f t="shared" si="1"/>
        <v>1950.3209999999999</v>
      </c>
      <c r="I12" s="428"/>
      <c r="J12" s="687">
        <f t="shared" si="2"/>
        <v>0.12799772188428366</v>
      </c>
      <c r="K12" s="687">
        <f t="shared" si="3"/>
        <v>1.8533586677756987E-2</v>
      </c>
    </row>
    <row r="13" spans="1:19" s="24" customFormat="1" x14ac:dyDescent="0.2">
      <c r="A13" s="428"/>
      <c r="B13" s="435"/>
      <c r="C13" s="424" t="s">
        <v>89</v>
      </c>
      <c r="D13" s="425">
        <v>756.505</v>
      </c>
      <c r="E13" s="429">
        <v>1823.979</v>
      </c>
      <c r="F13" s="432">
        <v>18.010000000000002</v>
      </c>
      <c r="G13" s="439">
        <f t="shared" si="0"/>
        <v>328.4986179</v>
      </c>
      <c r="H13" s="440">
        <f t="shared" si="1"/>
        <v>2580.4839999999999</v>
      </c>
      <c r="I13" s="428"/>
      <c r="J13" s="687">
        <f t="shared" si="2"/>
        <v>0.16935472332956666</v>
      </c>
      <c r="K13" s="687">
        <f t="shared" si="3"/>
        <v>2.4521924280446684E-2</v>
      </c>
    </row>
    <row r="14" spans="1:19" s="24" customFormat="1" x14ac:dyDescent="0.2">
      <c r="A14" s="428"/>
      <c r="B14" s="435"/>
      <c r="C14" s="424" t="s">
        <v>90</v>
      </c>
      <c r="D14" s="425">
        <v>39.884999999999998</v>
      </c>
      <c r="E14" s="429">
        <v>24.065000000000001</v>
      </c>
      <c r="F14" s="432">
        <v>93.64</v>
      </c>
      <c r="G14" s="439">
        <f t="shared" si="0"/>
        <v>22.534466000000002</v>
      </c>
      <c r="H14" s="440">
        <f t="shared" si="1"/>
        <v>63.95</v>
      </c>
      <c r="I14" s="428"/>
      <c r="J14" s="687">
        <f t="shared" si="2"/>
        <v>4.1969779920843489E-3</v>
      </c>
      <c r="K14" s="687">
        <f t="shared" si="3"/>
        <v>6.0770656114688781E-4</v>
      </c>
    </row>
    <row r="15" spans="1:19" s="24" customFormat="1" x14ac:dyDescent="0.2">
      <c r="A15" s="428"/>
      <c r="B15" s="435"/>
      <c r="C15" s="424" t="s">
        <v>91</v>
      </c>
      <c r="D15" s="425">
        <v>369.923</v>
      </c>
      <c r="E15" s="429">
        <v>2518.558</v>
      </c>
      <c r="F15" s="432">
        <v>25.02</v>
      </c>
      <c r="G15" s="439">
        <f t="shared" si="0"/>
        <v>630.14321159999997</v>
      </c>
      <c r="H15" s="440">
        <f t="shared" si="1"/>
        <v>2888.4809999999998</v>
      </c>
      <c r="I15" s="428"/>
      <c r="J15" s="688">
        <f t="shared" si="2"/>
        <v>0.18956827502038767</v>
      </c>
      <c r="K15" s="687">
        <f t="shared" si="3"/>
        <v>2.7448770218109826E-2</v>
      </c>
    </row>
    <row r="16" spans="1:19" s="24" customFormat="1" x14ac:dyDescent="0.2">
      <c r="A16" s="428"/>
      <c r="B16" s="435"/>
      <c r="C16" s="424" t="s">
        <v>94</v>
      </c>
      <c r="D16" s="425">
        <v>799.14700000000005</v>
      </c>
      <c r="E16" s="429">
        <v>6868.2489999999998</v>
      </c>
      <c r="F16" s="432">
        <v>14.15</v>
      </c>
      <c r="G16" s="439">
        <f t="shared" si="0"/>
        <v>971.85723350000001</v>
      </c>
      <c r="H16" s="440">
        <f t="shared" ref="H16:H26" si="4">SUM(D16,E16)</f>
        <v>7667.3959999999997</v>
      </c>
      <c r="I16" s="428"/>
      <c r="J16" s="687">
        <f>H16/$H$7</f>
        <v>8.517622430555051E-2</v>
      </c>
      <c r="K16" s="687">
        <f t="shared" si="3"/>
        <v>7.2862030588137644E-2</v>
      </c>
    </row>
    <row r="17" spans="1:11" s="24" customFormat="1" x14ac:dyDescent="0.2">
      <c r="A17" s="428"/>
      <c r="B17" s="435"/>
      <c r="C17" s="424" t="s">
        <v>95</v>
      </c>
      <c r="D17" s="425">
        <v>1069.8</v>
      </c>
      <c r="E17" s="429">
        <v>3929.63</v>
      </c>
      <c r="F17" s="432">
        <v>15.55</v>
      </c>
      <c r="G17" s="439">
        <f t="shared" si="0"/>
        <v>611.05746499999998</v>
      </c>
      <c r="H17" s="440">
        <f t="shared" si="4"/>
        <v>4999.43</v>
      </c>
      <c r="I17" s="428"/>
      <c r="J17" s="687">
        <f t="shared" ref="J17:J26" si="5">H17/$H$7</f>
        <v>5.5538095473339114E-2</v>
      </c>
      <c r="K17" s="687">
        <f t="shared" si="3"/>
        <v>4.7508778936584603E-2</v>
      </c>
    </row>
    <row r="18" spans="1:11" s="24" customFormat="1" x14ac:dyDescent="0.2">
      <c r="A18" s="428"/>
      <c r="B18" s="435"/>
      <c r="C18" s="424" t="s">
        <v>96</v>
      </c>
      <c r="D18" s="425">
        <v>55.933999999999997</v>
      </c>
      <c r="E18" s="429">
        <v>4934.1620000000003</v>
      </c>
      <c r="F18" s="432">
        <v>13.13</v>
      </c>
      <c r="G18" s="439">
        <f t="shared" si="0"/>
        <v>647.85547059999999</v>
      </c>
      <c r="H18" s="440">
        <f t="shared" si="4"/>
        <v>4990.0960000000005</v>
      </c>
      <c r="I18" s="428"/>
      <c r="J18" s="687">
        <f t="shared" si="5"/>
        <v>5.5434405136011035E-2</v>
      </c>
      <c r="K18" s="687">
        <f t="shared" si="3"/>
        <v>4.742007943632276E-2</v>
      </c>
    </row>
    <row r="19" spans="1:11" s="24" customFormat="1" x14ac:dyDescent="0.2">
      <c r="A19" s="428"/>
      <c r="B19" s="435"/>
      <c r="C19" s="424" t="s">
        <v>97</v>
      </c>
      <c r="D19" s="425">
        <v>197.03</v>
      </c>
      <c r="E19" s="429">
        <v>13424.214</v>
      </c>
      <c r="F19" s="432">
        <v>10.77</v>
      </c>
      <c r="G19" s="439">
        <f t="shared" si="0"/>
        <v>1445.7878477999998</v>
      </c>
      <c r="H19" s="440">
        <f t="shared" si="4"/>
        <v>13621.244000000001</v>
      </c>
      <c r="I19" s="428"/>
      <c r="J19" s="687">
        <f t="shared" si="5"/>
        <v>0.15131684006729718</v>
      </c>
      <c r="K19" s="687">
        <f t="shared" si="3"/>
        <v>0.12944049022334134</v>
      </c>
    </row>
    <row r="20" spans="1:11" s="24" customFormat="1" x14ac:dyDescent="0.2">
      <c r="A20" s="428"/>
      <c r="B20" s="435"/>
      <c r="C20" s="424" t="s">
        <v>98</v>
      </c>
      <c r="D20" s="425">
        <v>242.74700000000001</v>
      </c>
      <c r="E20" s="429">
        <v>4955.9979999999996</v>
      </c>
      <c r="F20" s="432">
        <v>17.059999999999999</v>
      </c>
      <c r="G20" s="439">
        <f t="shared" si="0"/>
        <v>845.49325879999992</v>
      </c>
      <c r="H20" s="440">
        <f t="shared" si="4"/>
        <v>5198.7449999999999</v>
      </c>
      <c r="I20" s="428"/>
      <c r="J20" s="687">
        <f t="shared" si="5"/>
        <v>5.7752262988289532E-2</v>
      </c>
      <c r="K20" s="687">
        <f t="shared" si="3"/>
        <v>4.9402837313988694E-2</v>
      </c>
    </row>
    <row r="21" spans="1:11" s="24" customFormat="1" x14ac:dyDescent="0.2">
      <c r="A21" s="428"/>
      <c r="B21" s="435"/>
      <c r="C21" s="424" t="s">
        <v>99</v>
      </c>
      <c r="D21" s="425">
        <v>77.269000000000005</v>
      </c>
      <c r="E21" s="429">
        <v>730.38300000000004</v>
      </c>
      <c r="F21" s="432">
        <v>33.19</v>
      </c>
      <c r="G21" s="439">
        <f t="shared" si="0"/>
        <v>242.41411769999999</v>
      </c>
      <c r="H21" s="440">
        <f t="shared" si="4"/>
        <v>807.65200000000004</v>
      </c>
      <c r="I21" s="428"/>
      <c r="J21" s="687">
        <f t="shared" si="5"/>
        <v>8.9721135979968277E-3</v>
      </c>
      <c r="K21" s="687">
        <f t="shared" si="3"/>
        <v>7.6749870136576422E-3</v>
      </c>
    </row>
    <row r="22" spans="1:11" s="24" customFormat="1" x14ac:dyDescent="0.2">
      <c r="A22" s="428"/>
      <c r="B22" s="435"/>
      <c r="C22" s="424" t="s">
        <v>100</v>
      </c>
      <c r="D22" s="425">
        <v>27.802</v>
      </c>
      <c r="E22" s="429">
        <v>22462.508999999998</v>
      </c>
      <c r="F22" s="432">
        <v>9.68</v>
      </c>
      <c r="G22" s="439">
        <f t="shared" si="0"/>
        <v>2174.3708711999998</v>
      </c>
      <c r="H22" s="440">
        <f t="shared" si="4"/>
        <v>22490.310999999998</v>
      </c>
      <c r="I22" s="428"/>
      <c r="J22" s="687">
        <f t="shared" si="5"/>
        <v>0.24984228992966973</v>
      </c>
      <c r="K22" s="687">
        <f t="shared" si="3"/>
        <v>0.21372180698880408</v>
      </c>
    </row>
    <row r="23" spans="1:11" s="24" customFormat="1" x14ac:dyDescent="0.2">
      <c r="A23" s="428"/>
      <c r="B23" s="435"/>
      <c r="C23" s="424" t="s">
        <v>101</v>
      </c>
      <c r="D23" s="425">
        <v>4.1000000000000002E-2</v>
      </c>
      <c r="E23" s="429">
        <v>7682.3190000000004</v>
      </c>
      <c r="F23" s="432">
        <v>19.899999999999999</v>
      </c>
      <c r="G23" s="439">
        <f t="shared" si="0"/>
        <v>1528.781481</v>
      </c>
      <c r="H23" s="440">
        <f t="shared" si="4"/>
        <v>7682.3600000000006</v>
      </c>
      <c r="I23" s="428"/>
      <c r="J23" s="687">
        <f t="shared" si="5"/>
        <v>8.5342457668286478E-2</v>
      </c>
      <c r="K23" s="687">
        <f t="shared" si="3"/>
        <v>7.3004231072594294E-2</v>
      </c>
    </row>
    <row r="24" spans="1:11" s="24" customFormat="1" x14ac:dyDescent="0.2">
      <c r="A24" s="428"/>
      <c r="B24" s="435"/>
      <c r="C24" s="424" t="s">
        <v>102</v>
      </c>
      <c r="D24" s="425">
        <v>16.05</v>
      </c>
      <c r="E24" s="429">
        <v>2347.9110000000001</v>
      </c>
      <c r="F24" s="432">
        <v>33.29</v>
      </c>
      <c r="G24" s="439">
        <f t="shared" si="0"/>
        <v>781.61957189999998</v>
      </c>
      <c r="H24" s="440">
        <f t="shared" si="4"/>
        <v>2363.9610000000002</v>
      </c>
      <c r="I24" s="428"/>
      <c r="J24" s="687">
        <f t="shared" si="5"/>
        <v>2.6260972093468699E-2</v>
      </c>
      <c r="K24" s="687">
        <f t="shared" si="3"/>
        <v>2.2464341047620923E-2</v>
      </c>
    </row>
    <row r="25" spans="1:11" s="24" customFormat="1" x14ac:dyDescent="0.2">
      <c r="A25" s="428"/>
      <c r="B25" s="435"/>
      <c r="C25" s="424" t="s">
        <v>103</v>
      </c>
      <c r="D25" s="425">
        <v>0</v>
      </c>
      <c r="E25" s="429">
        <v>5375.9520000000002</v>
      </c>
      <c r="F25" s="432">
        <v>25.85</v>
      </c>
      <c r="G25" s="439">
        <f t="shared" si="0"/>
        <v>1389.6835920000001</v>
      </c>
      <c r="H25" s="440">
        <f t="shared" si="4"/>
        <v>5375.9520000000002</v>
      </c>
      <c r="I25" s="428"/>
      <c r="J25" s="687">
        <f t="shared" si="5"/>
        <v>5.9720835262437592E-2</v>
      </c>
      <c r="K25" s="687">
        <f t="shared" si="3"/>
        <v>5.1086806924327342E-2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1513.0840000000001</v>
      </c>
      <c r="E26" s="433">
        <v>13383.98</v>
      </c>
      <c r="F26" s="431">
        <v>10.32</v>
      </c>
      <c r="G26" s="329">
        <f t="shared" si="0"/>
        <v>1381.2267360000001</v>
      </c>
      <c r="H26" s="337">
        <f t="shared" si="4"/>
        <v>14897.064</v>
      </c>
      <c r="I26" s="428"/>
      <c r="J26" s="689">
        <f t="shared" si="5"/>
        <v>0.16548977837562343</v>
      </c>
      <c r="K26" s="689">
        <f t="shared" si="3"/>
        <v>0.14156440241790619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79" t="s">
        <v>610</v>
      </c>
      <c r="C29" s="780"/>
      <c r="D29" s="780"/>
      <c r="E29" s="780"/>
      <c r="F29" s="780"/>
      <c r="G29" s="780"/>
      <c r="H29" s="780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1" s="23" customFormat="1" x14ac:dyDescent="0.2">
      <c r="B31" s="434" t="s">
        <v>92</v>
      </c>
      <c r="C31" s="424" t="s">
        <v>119</v>
      </c>
      <c r="D31" s="425">
        <v>40.264000000000003</v>
      </c>
      <c r="E31" s="427">
        <v>13.012</v>
      </c>
      <c r="F31" s="432">
        <v>51.21</v>
      </c>
      <c r="G31" s="439">
        <f>E31*F31/100</f>
        <v>6.6634452</v>
      </c>
      <c r="H31" s="440">
        <f>SUM(D31,E31)</f>
        <v>53.276000000000003</v>
      </c>
    </row>
    <row r="32" spans="1:11" s="23" customFormat="1" x14ac:dyDescent="0.2">
      <c r="B32" s="434"/>
      <c r="C32" s="424" t="s">
        <v>120</v>
      </c>
      <c r="D32" s="425">
        <v>1515.7339999999999</v>
      </c>
      <c r="E32" s="427">
        <v>1042.6279999999999</v>
      </c>
      <c r="F32" s="432">
        <v>34.83</v>
      </c>
      <c r="G32" s="439">
        <f t="shared" ref="G32:G37" si="6">E32*F32/100</f>
        <v>363.14733239999993</v>
      </c>
      <c r="H32" s="440">
        <f t="shared" ref="H32:H37" si="7">SUM(D32,E32)</f>
        <v>2558.3620000000001</v>
      </c>
    </row>
    <row r="33" spans="2:8" s="23" customFormat="1" x14ac:dyDescent="0.2">
      <c r="B33" s="434"/>
      <c r="C33" s="424" t="s">
        <v>121</v>
      </c>
      <c r="D33" s="425">
        <v>1761.4190000000001</v>
      </c>
      <c r="E33" s="427">
        <v>3071.8069999999998</v>
      </c>
      <c r="F33" s="432">
        <v>19.067245708350637</v>
      </c>
      <c r="G33" s="439">
        <f t="shared" si="6"/>
        <v>585.70898837631432</v>
      </c>
      <c r="H33" s="440">
        <f t="shared" si="7"/>
        <v>4833.2259999999997</v>
      </c>
    </row>
    <row r="34" spans="2:8" s="23" customFormat="1" x14ac:dyDescent="0.2">
      <c r="B34" s="434"/>
      <c r="C34" s="424" t="s">
        <v>122</v>
      </c>
      <c r="D34" s="425">
        <v>1014.127</v>
      </c>
      <c r="E34" s="427">
        <v>4827.7579999999998</v>
      </c>
      <c r="F34" s="432">
        <v>11.397620395647426</v>
      </c>
      <c r="G34" s="439">
        <f t="shared" si="6"/>
        <v>550.2495304605003</v>
      </c>
      <c r="H34" s="440">
        <f t="shared" si="7"/>
        <v>5841.8850000000002</v>
      </c>
    </row>
    <row r="35" spans="2:8" s="23" customFormat="1" x14ac:dyDescent="0.2">
      <c r="B35" s="434"/>
      <c r="C35" s="424" t="s">
        <v>123</v>
      </c>
      <c r="D35" s="425">
        <v>503.11599999999999</v>
      </c>
      <c r="E35" s="427">
        <v>1000.057</v>
      </c>
      <c r="F35" s="432">
        <v>21</v>
      </c>
      <c r="G35" s="439">
        <f t="shared" si="6"/>
        <v>210.01196999999999</v>
      </c>
      <c r="H35" s="440">
        <f t="shared" si="7"/>
        <v>1503.173</v>
      </c>
    </row>
    <row r="36" spans="2:8" s="23" customFormat="1" x14ac:dyDescent="0.2">
      <c r="B36" s="434"/>
      <c r="C36" s="424" t="s">
        <v>124</v>
      </c>
      <c r="D36" s="425">
        <v>74.885000000000005</v>
      </c>
      <c r="E36" s="427">
        <v>262.21699999999998</v>
      </c>
      <c r="F36" s="432">
        <v>44.47</v>
      </c>
      <c r="G36" s="439">
        <f t="shared" si="6"/>
        <v>116.60789989999999</v>
      </c>
      <c r="H36" s="440">
        <f t="shared" si="7"/>
        <v>337.10199999999998</v>
      </c>
    </row>
    <row r="37" spans="2:8" s="23" customFormat="1" x14ac:dyDescent="0.2">
      <c r="B37" s="434"/>
      <c r="C37" s="424" t="s">
        <v>125</v>
      </c>
      <c r="D37" s="425">
        <v>9.1370000000000005</v>
      </c>
      <c r="E37" s="427">
        <v>100.994</v>
      </c>
      <c r="F37" s="432">
        <v>38.554457591631163</v>
      </c>
      <c r="G37" s="439">
        <f t="shared" si="6"/>
        <v>38.937688900091977</v>
      </c>
      <c r="H37" s="440">
        <f t="shared" si="7"/>
        <v>110.131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8.8810000000000002</v>
      </c>
      <c r="E39" s="427">
        <v>1951.2380000000001</v>
      </c>
      <c r="F39" s="432">
        <v>25.62</v>
      </c>
      <c r="G39" s="439">
        <f>E39*F39/100</f>
        <v>499.90717560000007</v>
      </c>
      <c r="H39" s="440">
        <f>SUM(D39,E39)</f>
        <v>1960.1190000000001</v>
      </c>
    </row>
    <row r="40" spans="2:8" s="23" customFormat="1" x14ac:dyDescent="0.2">
      <c r="B40" s="434"/>
      <c r="C40" s="424" t="s">
        <v>120</v>
      </c>
      <c r="D40" s="425">
        <v>625.52700000000004</v>
      </c>
      <c r="E40" s="427">
        <v>23823.721000000001</v>
      </c>
      <c r="F40" s="432">
        <v>10.81</v>
      </c>
      <c r="G40" s="439">
        <f t="shared" ref="G40:G45" si="8">E40*F40/100</f>
        <v>2575.3442401000002</v>
      </c>
      <c r="H40" s="440">
        <f t="shared" ref="H40:H45" si="9">SUM(D40,E40)</f>
        <v>24449.248</v>
      </c>
    </row>
    <row r="41" spans="2:8" s="23" customFormat="1" x14ac:dyDescent="0.2">
      <c r="B41" s="434"/>
      <c r="C41" s="424" t="s">
        <v>121</v>
      </c>
      <c r="D41" s="425">
        <v>620.52300000000002</v>
      </c>
      <c r="E41" s="427">
        <v>28325.792000000001</v>
      </c>
      <c r="F41" s="432">
        <v>8.219934315648068</v>
      </c>
      <c r="G41" s="439">
        <f t="shared" si="8"/>
        <v>2328.3614967870953</v>
      </c>
      <c r="H41" s="440">
        <f t="shared" si="9"/>
        <v>28946.315000000002</v>
      </c>
    </row>
    <row r="42" spans="2:8" s="23" customFormat="1" x14ac:dyDescent="0.2">
      <c r="B42" s="434"/>
      <c r="C42" s="424" t="s">
        <v>122</v>
      </c>
      <c r="D42" s="425">
        <v>1533.2270000000001</v>
      </c>
      <c r="E42" s="427">
        <v>12252.692999999999</v>
      </c>
      <c r="F42" s="432">
        <v>10.137719616969004</v>
      </c>
      <c r="G42" s="439">
        <f t="shared" si="8"/>
        <v>1242.1436618679879</v>
      </c>
      <c r="H42" s="440">
        <f t="shared" si="9"/>
        <v>13785.92</v>
      </c>
    </row>
    <row r="43" spans="2:8" s="23" customFormat="1" x14ac:dyDescent="0.2">
      <c r="B43" s="434"/>
      <c r="C43" s="424" t="s">
        <v>123</v>
      </c>
      <c r="D43" s="425">
        <v>739.40300000000002</v>
      </c>
      <c r="E43" s="427">
        <v>7668.9449999999997</v>
      </c>
      <c r="F43" s="432">
        <v>17.579999999999998</v>
      </c>
      <c r="G43" s="439">
        <f t="shared" si="8"/>
        <v>1348.200531</v>
      </c>
      <c r="H43" s="440">
        <f t="shared" si="9"/>
        <v>8408.348</v>
      </c>
    </row>
    <row r="44" spans="2:8" s="23" customFormat="1" x14ac:dyDescent="0.2">
      <c r="B44" s="434"/>
      <c r="C44" s="424" t="s">
        <v>124</v>
      </c>
      <c r="D44" s="425">
        <v>66.126000000000005</v>
      </c>
      <c r="E44" s="427">
        <v>6027.9920000000002</v>
      </c>
      <c r="F44" s="432">
        <v>13.86</v>
      </c>
      <c r="G44" s="439">
        <f t="shared" si="8"/>
        <v>835.47969119999993</v>
      </c>
      <c r="H44" s="440">
        <f t="shared" si="9"/>
        <v>6094.1180000000004</v>
      </c>
    </row>
    <row r="45" spans="2:8" s="23" customFormat="1" x14ac:dyDescent="0.2">
      <c r="B45" s="434"/>
      <c r="C45" s="424" t="s">
        <v>125</v>
      </c>
      <c r="D45" s="425">
        <v>405.21499999999997</v>
      </c>
      <c r="E45" s="427">
        <v>5968.7470000000003</v>
      </c>
      <c r="F45" s="432">
        <v>18.196309849538345</v>
      </c>
      <c r="G45" s="439">
        <f t="shared" si="8"/>
        <v>1086.0916982550245</v>
      </c>
      <c r="H45" s="440">
        <f t="shared" si="9"/>
        <v>6373.9620000000004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49.145000000000003</v>
      </c>
      <c r="E47" s="427">
        <v>1964.258</v>
      </c>
      <c r="F47" s="432">
        <v>25.44</v>
      </c>
      <c r="G47" s="439">
        <f>E47*F47/100</f>
        <v>499.70723520000007</v>
      </c>
      <c r="H47" s="440">
        <f>SUM(D47,E47)</f>
        <v>2013.403</v>
      </c>
    </row>
    <row r="48" spans="2:8" s="23" customFormat="1" x14ac:dyDescent="0.2">
      <c r="B48" s="434"/>
      <c r="C48" s="424" t="s">
        <v>120</v>
      </c>
      <c r="D48" s="425">
        <v>2141.261</v>
      </c>
      <c r="E48" s="427">
        <v>24869.64</v>
      </c>
      <c r="F48" s="432">
        <v>10.52</v>
      </c>
      <c r="G48" s="439">
        <f t="shared" ref="G48:G53" si="10">E48*F48/100</f>
        <v>2616.2861279999997</v>
      </c>
      <c r="H48" s="440">
        <f t="shared" ref="H48:H53" si="11">SUM(D48,E48)</f>
        <v>27010.900999999998</v>
      </c>
    </row>
    <row r="49" spans="2:8" s="23" customFormat="1" x14ac:dyDescent="0.2">
      <c r="B49" s="434"/>
      <c r="C49" s="424" t="s">
        <v>121</v>
      </c>
      <c r="D49" s="425">
        <v>2381.9430000000002</v>
      </c>
      <c r="E49" s="427">
        <v>31405.906999999999</v>
      </c>
      <c r="F49" s="432">
        <v>7.7965535482746375</v>
      </c>
      <c r="G49" s="439">
        <f t="shared" si="10"/>
        <v>2448.5783565763327</v>
      </c>
      <c r="H49" s="440">
        <f t="shared" si="11"/>
        <v>33787.85</v>
      </c>
    </row>
    <row r="50" spans="2:8" s="23" customFormat="1" x14ac:dyDescent="0.2">
      <c r="B50" s="434"/>
      <c r="C50" s="424" t="s">
        <v>122</v>
      </c>
      <c r="D50" s="425">
        <v>2547.3539999999998</v>
      </c>
      <c r="E50" s="427">
        <v>17060.405999999999</v>
      </c>
      <c r="F50" s="432">
        <v>8.2591789327153418</v>
      </c>
      <c r="G50" s="439">
        <f t="shared" si="10"/>
        <v>1409.0494581877042</v>
      </c>
      <c r="H50" s="440">
        <f t="shared" si="11"/>
        <v>19607.759999999998</v>
      </c>
    </row>
    <row r="51" spans="2:8" s="23" customFormat="1" x14ac:dyDescent="0.2">
      <c r="B51" s="434"/>
      <c r="C51" s="424" t="s">
        <v>123</v>
      </c>
      <c r="D51" s="425">
        <v>1242.518</v>
      </c>
      <c r="E51" s="427">
        <v>8670.5409999999993</v>
      </c>
      <c r="F51" s="432">
        <v>15.72</v>
      </c>
      <c r="G51" s="439">
        <f t="shared" si="10"/>
        <v>1363.0090451999997</v>
      </c>
      <c r="H51" s="440">
        <f t="shared" si="11"/>
        <v>9913.0589999999993</v>
      </c>
    </row>
    <row r="52" spans="2:8" s="23" customFormat="1" x14ac:dyDescent="0.2">
      <c r="B52" s="434"/>
      <c r="C52" s="424" t="s">
        <v>124</v>
      </c>
      <c r="D52" s="425">
        <v>141.011</v>
      </c>
      <c r="E52" s="427">
        <v>6291.0150000000003</v>
      </c>
      <c r="F52" s="432">
        <v>13.38</v>
      </c>
      <c r="G52" s="439">
        <f t="shared" si="10"/>
        <v>841.73780699999998</v>
      </c>
      <c r="H52" s="440">
        <f t="shared" si="11"/>
        <v>6432.0260000000007</v>
      </c>
    </row>
    <row r="53" spans="2:8" s="23" customFormat="1" ht="13.5" thickBot="1" x14ac:dyDescent="0.25">
      <c r="B53" s="290"/>
      <c r="C53" s="430" t="s">
        <v>125</v>
      </c>
      <c r="D53" s="433">
        <v>414.35199999999998</v>
      </c>
      <c r="E53" s="433">
        <v>6052.3590000000004</v>
      </c>
      <c r="F53" s="431">
        <v>17.945054648898267</v>
      </c>
      <c r="G53" s="329">
        <f t="shared" si="10"/>
        <v>1086.0991300975129</v>
      </c>
      <c r="H53" s="337">
        <f t="shared" si="11"/>
        <v>6466.7110000000002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9" t="s">
        <v>610</v>
      </c>
      <c r="C56" s="780"/>
      <c r="D56" s="780"/>
      <c r="E56" s="780"/>
      <c r="F56" s="780"/>
      <c r="G56" s="780"/>
      <c r="H56" s="780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484</v>
      </c>
    </row>
    <row r="58" spans="2:8" s="23" customFormat="1" x14ac:dyDescent="0.2">
      <c r="B58" s="434" t="s">
        <v>92</v>
      </c>
      <c r="C58" s="424" t="s">
        <v>127</v>
      </c>
      <c r="D58" s="425">
        <v>31.157</v>
      </c>
      <c r="E58" s="427">
        <v>0</v>
      </c>
      <c r="F58" s="432">
        <v>0</v>
      </c>
      <c r="G58" s="439">
        <f>E58*F58/100</f>
        <v>0</v>
      </c>
      <c r="H58" s="440">
        <f t="shared" ref="H58:H86" si="12">SUM(D58,E58)</f>
        <v>31.157</v>
      </c>
    </row>
    <row r="59" spans="2:8" s="23" customFormat="1" x14ac:dyDescent="0.2">
      <c r="B59" s="434"/>
      <c r="C59" s="424" t="s">
        <v>128</v>
      </c>
      <c r="D59" s="425">
        <v>853.12300000000005</v>
      </c>
      <c r="E59" s="427">
        <v>1105.4390000000001</v>
      </c>
      <c r="F59" s="432">
        <v>32.159999999999997</v>
      </c>
      <c r="G59" s="439">
        <f t="shared" ref="G59:G66" si="13">E59*F59/100</f>
        <v>355.50918239999999</v>
      </c>
      <c r="H59" s="440">
        <f t="shared" si="12"/>
        <v>1958.5620000000001</v>
      </c>
    </row>
    <row r="60" spans="2:8" s="23" customFormat="1" x14ac:dyDescent="0.2">
      <c r="B60" s="434"/>
      <c r="C60" s="424" t="s">
        <v>129</v>
      </c>
      <c r="D60" s="425">
        <v>1380.1679999999999</v>
      </c>
      <c r="E60" s="427">
        <v>1339.278</v>
      </c>
      <c r="F60" s="432">
        <v>31.47</v>
      </c>
      <c r="G60" s="439">
        <f t="shared" si="13"/>
        <v>421.4707866</v>
      </c>
      <c r="H60" s="440">
        <f t="shared" si="12"/>
        <v>2719.4459999999999</v>
      </c>
    </row>
    <row r="61" spans="2:8" s="23" customFormat="1" x14ac:dyDescent="0.2">
      <c r="B61" s="434"/>
      <c r="C61" s="424" t="s">
        <v>130</v>
      </c>
      <c r="D61" s="425">
        <v>856.072</v>
      </c>
      <c r="E61" s="427">
        <v>1760.0840000000001</v>
      </c>
      <c r="F61" s="432">
        <v>21.65</v>
      </c>
      <c r="G61" s="439">
        <f t="shared" si="13"/>
        <v>381.05818599999998</v>
      </c>
      <c r="H61" s="440">
        <f t="shared" si="12"/>
        <v>2616.1559999999999</v>
      </c>
    </row>
    <row r="62" spans="2:8" s="23" customFormat="1" x14ac:dyDescent="0.2">
      <c r="B62" s="434"/>
      <c r="C62" s="424" t="s">
        <v>131</v>
      </c>
      <c r="D62" s="425">
        <v>982.53300000000002</v>
      </c>
      <c r="E62" s="427">
        <v>2779.2310000000002</v>
      </c>
      <c r="F62" s="432">
        <v>14.83</v>
      </c>
      <c r="G62" s="439">
        <f t="shared" si="13"/>
        <v>412.15995730000003</v>
      </c>
      <c r="H62" s="440">
        <f t="shared" si="12"/>
        <v>3761.7640000000001</v>
      </c>
    </row>
    <row r="63" spans="2:8" s="23" customFormat="1" x14ac:dyDescent="0.2">
      <c r="B63" s="434"/>
      <c r="C63" s="424" t="s">
        <v>132</v>
      </c>
      <c r="D63" s="425">
        <v>580.55899999999997</v>
      </c>
      <c r="E63" s="427">
        <v>2034.596</v>
      </c>
      <c r="F63" s="432">
        <v>13.11</v>
      </c>
      <c r="G63" s="439">
        <f t="shared" si="13"/>
        <v>266.73553559999999</v>
      </c>
      <c r="H63" s="440">
        <f t="shared" si="12"/>
        <v>2615.1549999999997</v>
      </c>
    </row>
    <row r="64" spans="2:8" s="23" customFormat="1" x14ac:dyDescent="0.2">
      <c r="B64" s="434"/>
      <c r="C64" s="424" t="s">
        <v>133</v>
      </c>
      <c r="D64" s="425">
        <v>218.714</v>
      </c>
      <c r="E64" s="427">
        <v>1146.729</v>
      </c>
      <c r="F64" s="432">
        <v>16.059999999999999</v>
      </c>
      <c r="G64" s="439">
        <f t="shared" si="13"/>
        <v>184.16467739999999</v>
      </c>
      <c r="H64" s="440">
        <f t="shared" si="12"/>
        <v>1365.443</v>
      </c>
    </row>
    <row r="65" spans="2:8" s="23" customFormat="1" x14ac:dyDescent="0.2">
      <c r="B65" s="434"/>
      <c r="C65" s="424" t="s">
        <v>134</v>
      </c>
      <c r="D65" s="425">
        <v>12.9</v>
      </c>
      <c r="E65" s="427">
        <v>65.332999999999998</v>
      </c>
      <c r="F65" s="432">
        <v>40.659999999999997</v>
      </c>
      <c r="G65" s="439">
        <f t="shared" si="13"/>
        <v>26.564397799999998</v>
      </c>
      <c r="H65" s="440">
        <f t="shared" si="12"/>
        <v>78.233000000000004</v>
      </c>
    </row>
    <row r="66" spans="2:8" s="23" customFormat="1" x14ac:dyDescent="0.2">
      <c r="B66" s="434"/>
      <c r="C66" s="424" t="s">
        <v>135</v>
      </c>
      <c r="D66" s="425">
        <v>3.4550000000000001</v>
      </c>
      <c r="E66" s="427">
        <v>87.781000000000006</v>
      </c>
      <c r="F66" s="432">
        <v>72.319999999999993</v>
      </c>
      <c r="G66" s="439">
        <f t="shared" si="13"/>
        <v>63.483219199999994</v>
      </c>
      <c r="H66" s="440">
        <f t="shared" si="12"/>
        <v>91.236000000000004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323.82299999999998</v>
      </c>
      <c r="E68" s="427">
        <v>6952.8689999999997</v>
      </c>
      <c r="F68" s="432">
        <v>20.440000000000001</v>
      </c>
      <c r="G68" s="439">
        <f t="shared" ref="G68:G76" si="14">E68*F68/100</f>
        <v>1421.1664235999999</v>
      </c>
      <c r="H68" s="440">
        <f t="shared" si="12"/>
        <v>7276.692</v>
      </c>
    </row>
    <row r="69" spans="2:8" s="23" customFormat="1" x14ac:dyDescent="0.2">
      <c r="B69" s="434"/>
      <c r="C69" s="424" t="s">
        <v>128</v>
      </c>
      <c r="D69" s="425">
        <v>1031.403</v>
      </c>
      <c r="E69" s="427">
        <v>37911.271000000001</v>
      </c>
      <c r="F69" s="432">
        <v>7.51</v>
      </c>
      <c r="G69" s="439">
        <f t="shared" si="14"/>
        <v>2847.1364521</v>
      </c>
      <c r="H69" s="440">
        <f t="shared" si="12"/>
        <v>38942.673999999999</v>
      </c>
    </row>
    <row r="70" spans="2:8" s="23" customFormat="1" x14ac:dyDescent="0.2">
      <c r="B70" s="434"/>
      <c r="C70" s="424" t="s">
        <v>129</v>
      </c>
      <c r="D70" s="425">
        <v>1082.8620000000001</v>
      </c>
      <c r="E70" s="427">
        <v>17546.383000000002</v>
      </c>
      <c r="F70" s="432">
        <v>9.17</v>
      </c>
      <c r="G70" s="439">
        <f t="shared" si="14"/>
        <v>1609.0033211000002</v>
      </c>
      <c r="H70" s="440">
        <f t="shared" si="12"/>
        <v>18629.245000000003</v>
      </c>
    </row>
    <row r="71" spans="2:8" s="23" customFormat="1" x14ac:dyDescent="0.2">
      <c r="B71" s="434"/>
      <c r="C71" s="424" t="s">
        <v>130</v>
      </c>
      <c r="D71" s="425">
        <v>567.12900000000002</v>
      </c>
      <c r="E71" s="427">
        <v>9949.0450000000001</v>
      </c>
      <c r="F71" s="432">
        <v>11.29</v>
      </c>
      <c r="G71" s="439">
        <f t="shared" si="14"/>
        <v>1123.2471805</v>
      </c>
      <c r="H71" s="440">
        <f t="shared" si="12"/>
        <v>10516.174000000001</v>
      </c>
    </row>
    <row r="72" spans="2:8" s="23" customFormat="1" x14ac:dyDescent="0.2">
      <c r="B72" s="434"/>
      <c r="C72" s="424" t="s">
        <v>131</v>
      </c>
      <c r="D72" s="425">
        <v>533.30399999999997</v>
      </c>
      <c r="E72" s="427">
        <v>7982.94</v>
      </c>
      <c r="F72" s="432">
        <v>8.85</v>
      </c>
      <c r="G72" s="439">
        <f t="shared" si="14"/>
        <v>706.49018999999998</v>
      </c>
      <c r="H72" s="440">
        <f t="shared" si="12"/>
        <v>8516.2439999999988</v>
      </c>
    </row>
    <row r="73" spans="2:8" s="23" customFormat="1" x14ac:dyDescent="0.2">
      <c r="B73" s="434"/>
      <c r="C73" s="424" t="s">
        <v>132</v>
      </c>
      <c r="D73" s="425">
        <v>356.73399999999998</v>
      </c>
      <c r="E73" s="427">
        <v>2641.4540000000002</v>
      </c>
      <c r="F73" s="432">
        <v>10.43</v>
      </c>
      <c r="G73" s="439">
        <f t="shared" si="14"/>
        <v>275.50365219999998</v>
      </c>
      <c r="H73" s="440">
        <f t="shared" si="12"/>
        <v>2998.1880000000001</v>
      </c>
    </row>
    <row r="74" spans="2:8" s="23" customFormat="1" x14ac:dyDescent="0.2">
      <c r="B74" s="434"/>
      <c r="C74" s="424" t="s">
        <v>133</v>
      </c>
      <c r="D74" s="425">
        <v>92.652000000000001</v>
      </c>
      <c r="E74" s="427">
        <v>1946.126</v>
      </c>
      <c r="F74" s="432">
        <v>10.199999999999999</v>
      </c>
      <c r="G74" s="439">
        <f t="shared" si="14"/>
        <v>198.504852</v>
      </c>
      <c r="H74" s="440">
        <f t="shared" si="12"/>
        <v>2038.778</v>
      </c>
    </row>
    <row r="75" spans="2:8" s="23" customFormat="1" x14ac:dyDescent="0.2">
      <c r="B75" s="434"/>
      <c r="C75" s="424" t="s">
        <v>134</v>
      </c>
      <c r="D75" s="425">
        <v>8.5570000000000004</v>
      </c>
      <c r="E75" s="427">
        <v>719.83799999999997</v>
      </c>
      <c r="F75" s="432">
        <v>15.96</v>
      </c>
      <c r="G75" s="439">
        <f t="shared" si="14"/>
        <v>114.8861448</v>
      </c>
      <c r="H75" s="440">
        <f t="shared" si="12"/>
        <v>728.39499999999998</v>
      </c>
    </row>
    <row r="76" spans="2:8" s="23" customFormat="1" x14ac:dyDescent="0.2">
      <c r="B76" s="434"/>
      <c r="C76" s="424" t="s">
        <v>135</v>
      </c>
      <c r="D76" s="425">
        <v>2.4390000000000001</v>
      </c>
      <c r="E76" s="427">
        <v>369.202</v>
      </c>
      <c r="F76" s="432">
        <v>19.89</v>
      </c>
      <c r="G76" s="439">
        <f t="shared" si="14"/>
        <v>73.434277800000004</v>
      </c>
      <c r="H76" s="440">
        <f t="shared" si="12"/>
        <v>371.64100000000002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354.98099999999999</v>
      </c>
      <c r="E78" s="427">
        <v>6952.8689999999997</v>
      </c>
      <c r="F78" s="432">
        <v>20.440000000000001</v>
      </c>
      <c r="G78" s="439">
        <f t="shared" ref="G78:G86" si="15">E78*F78/100</f>
        <v>1421.1664235999999</v>
      </c>
      <c r="H78" s="440">
        <f t="shared" si="12"/>
        <v>7307.8499999999995</v>
      </c>
    </row>
    <row r="79" spans="2:8" s="23" customFormat="1" x14ac:dyDescent="0.2">
      <c r="B79" s="434"/>
      <c r="C79" s="424" t="s">
        <v>128</v>
      </c>
      <c r="D79" s="425">
        <v>1884.5260000000001</v>
      </c>
      <c r="E79" s="427">
        <v>39020.409</v>
      </c>
      <c r="F79" s="432">
        <v>7.35</v>
      </c>
      <c r="G79" s="439">
        <f t="shared" si="15"/>
        <v>2868.0000614999999</v>
      </c>
      <c r="H79" s="440">
        <f t="shared" si="12"/>
        <v>40904.934999999998</v>
      </c>
    </row>
    <row r="80" spans="2:8" s="23" customFormat="1" x14ac:dyDescent="0.2">
      <c r="B80" s="434"/>
      <c r="C80" s="424" t="s">
        <v>129</v>
      </c>
      <c r="D80" s="425">
        <v>2463.0300000000002</v>
      </c>
      <c r="E80" s="427">
        <v>18888.897000000001</v>
      </c>
      <c r="F80" s="432">
        <v>8.83</v>
      </c>
      <c r="G80" s="439">
        <f t="shared" si="15"/>
        <v>1667.8896051000002</v>
      </c>
      <c r="H80" s="440">
        <f t="shared" si="12"/>
        <v>21351.927</v>
      </c>
    </row>
    <row r="81" spans="2:8" s="23" customFormat="1" x14ac:dyDescent="0.2">
      <c r="B81" s="434"/>
      <c r="C81" s="424" t="s">
        <v>130</v>
      </c>
      <c r="D81" s="425">
        <v>1423.202</v>
      </c>
      <c r="E81" s="427">
        <v>11713.313</v>
      </c>
      <c r="F81" s="432">
        <v>10.09</v>
      </c>
      <c r="G81" s="439">
        <f t="shared" si="15"/>
        <v>1181.8732817</v>
      </c>
      <c r="H81" s="440">
        <f t="shared" si="12"/>
        <v>13136.514999999999</v>
      </c>
    </row>
    <row r="82" spans="2:8" s="23" customFormat="1" x14ac:dyDescent="0.2">
      <c r="B82" s="434"/>
      <c r="C82" s="424" t="s">
        <v>131</v>
      </c>
      <c r="D82" s="425">
        <v>1515.837</v>
      </c>
      <c r="E82" s="427">
        <v>10742.895</v>
      </c>
      <c r="F82" s="432">
        <v>7.91</v>
      </c>
      <c r="G82" s="439">
        <f t="shared" si="15"/>
        <v>849.7629945000001</v>
      </c>
      <c r="H82" s="440">
        <f t="shared" si="12"/>
        <v>12258.732</v>
      </c>
    </row>
    <row r="83" spans="2:8" s="23" customFormat="1" x14ac:dyDescent="0.2">
      <c r="B83" s="434"/>
      <c r="C83" s="424" t="s">
        <v>132</v>
      </c>
      <c r="D83" s="425">
        <v>937.29300000000001</v>
      </c>
      <c r="E83" s="427">
        <v>4676.6970000000001</v>
      </c>
      <c r="F83" s="432">
        <v>8.23</v>
      </c>
      <c r="G83" s="439">
        <f t="shared" si="15"/>
        <v>384.89216310000006</v>
      </c>
      <c r="H83" s="440">
        <f t="shared" si="12"/>
        <v>5613.99</v>
      </c>
    </row>
    <row r="84" spans="2:8" s="23" customFormat="1" x14ac:dyDescent="0.2">
      <c r="B84" s="434"/>
      <c r="C84" s="424" t="s">
        <v>133</v>
      </c>
      <c r="D84" s="425">
        <v>311.36599999999999</v>
      </c>
      <c r="E84" s="427">
        <v>3094.4679999999998</v>
      </c>
      <c r="F84" s="432">
        <v>8.7100000000000009</v>
      </c>
      <c r="G84" s="439">
        <f t="shared" si="15"/>
        <v>269.52816280000002</v>
      </c>
      <c r="H84" s="440">
        <f t="shared" si="12"/>
        <v>3405.8339999999998</v>
      </c>
    </row>
    <row r="85" spans="2:8" s="23" customFormat="1" x14ac:dyDescent="0.2">
      <c r="B85" s="434"/>
      <c r="C85" s="424" t="s">
        <v>134</v>
      </c>
      <c r="D85" s="425">
        <v>21.456</v>
      </c>
      <c r="E85" s="427">
        <v>767.89200000000005</v>
      </c>
      <c r="F85" s="432">
        <v>15.2</v>
      </c>
      <c r="G85" s="439">
        <f t="shared" si="15"/>
        <v>116.719584</v>
      </c>
      <c r="H85" s="440">
        <f t="shared" si="12"/>
        <v>789.34800000000007</v>
      </c>
    </row>
    <row r="86" spans="2:8" ht="13.5" thickBot="1" x14ac:dyDescent="0.25">
      <c r="B86" s="290"/>
      <c r="C86" s="430" t="s">
        <v>135</v>
      </c>
      <c r="D86" s="433">
        <v>5.8940000000000001</v>
      </c>
      <c r="E86" s="433">
        <v>456.68599999999998</v>
      </c>
      <c r="F86" s="431">
        <v>21.16</v>
      </c>
      <c r="G86" s="329">
        <f t="shared" si="15"/>
        <v>96.6347576</v>
      </c>
      <c r="H86" s="337">
        <f t="shared" si="12"/>
        <v>462.58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672</v>
      </c>
    </row>
    <row r="5" spans="2:7" ht="15" customHeight="1" x14ac:dyDescent="0.2">
      <c r="B5" s="822" t="s">
        <v>16</v>
      </c>
      <c r="C5" s="815" t="s">
        <v>35</v>
      </c>
      <c r="D5" s="815"/>
      <c r="E5" s="815" t="s">
        <v>348</v>
      </c>
      <c r="F5" s="815"/>
      <c r="G5" s="816" t="s">
        <v>17</v>
      </c>
    </row>
    <row r="6" spans="2:7" ht="30" customHeight="1" x14ac:dyDescent="0.2">
      <c r="B6" s="823"/>
      <c r="C6" s="480" t="s">
        <v>11</v>
      </c>
      <c r="D6" s="480" t="s">
        <v>42</v>
      </c>
      <c r="E6" s="480" t="s">
        <v>11</v>
      </c>
      <c r="F6" s="480" t="s">
        <v>42</v>
      </c>
      <c r="G6" s="817"/>
    </row>
    <row r="7" spans="2:7" ht="15" customHeight="1" x14ac:dyDescent="0.2">
      <c r="B7" s="478" t="str">
        <f>Index!$B$4</f>
        <v>Wessex</v>
      </c>
      <c r="C7" s="478"/>
      <c r="D7" s="478"/>
      <c r="E7" s="478"/>
      <c r="F7" s="478"/>
      <c r="G7" s="478"/>
    </row>
    <row r="8" spans="2:7" ht="15" customHeight="1" x14ac:dyDescent="0.2">
      <c r="B8" s="109" t="s">
        <v>19</v>
      </c>
      <c r="C8" s="468">
        <v>3894.5271051557147</v>
      </c>
      <c r="D8" s="468">
        <v>53766.178174181106</v>
      </c>
      <c r="E8" s="468">
        <v>4.7442593058974181</v>
      </c>
      <c r="F8" s="468">
        <v>8956.9152931308927</v>
      </c>
      <c r="G8" s="484">
        <v>66622.364831773608</v>
      </c>
    </row>
    <row r="9" spans="2:7" ht="15" customHeight="1" x14ac:dyDescent="0.2">
      <c r="B9" s="109" t="s">
        <v>20</v>
      </c>
      <c r="C9" s="468">
        <v>6200.3529941001898</v>
      </c>
      <c r="D9" s="468">
        <v>15104.900852203154</v>
      </c>
      <c r="E9" s="468">
        <v>4.0442788842400006</v>
      </c>
      <c r="F9" s="468">
        <v>680.01226796826199</v>
      </c>
      <c r="G9" s="484">
        <v>21989.310393155847</v>
      </c>
    </row>
    <row r="10" spans="2:7" ht="15" customHeight="1" x14ac:dyDescent="0.2">
      <c r="B10" s="109" t="s">
        <v>21</v>
      </c>
      <c r="C10" s="468">
        <v>644.48118361564127</v>
      </c>
      <c r="D10" s="468">
        <v>516.07101389076604</v>
      </c>
      <c r="E10" s="468">
        <v>0.94989094519999995</v>
      </c>
      <c r="F10" s="468">
        <v>14.261026807249999</v>
      </c>
      <c r="G10" s="484">
        <v>1175.7631152588572</v>
      </c>
    </row>
    <row r="11" spans="2:7" ht="15" customHeight="1" x14ac:dyDescent="0.2">
      <c r="B11" s="109" t="s">
        <v>22</v>
      </c>
      <c r="C11" s="468">
        <v>299.12595362132504</v>
      </c>
      <c r="D11" s="468">
        <v>441.99319764590928</v>
      </c>
      <c r="E11" s="468">
        <v>0</v>
      </c>
      <c r="F11" s="468">
        <v>44.599182218157544</v>
      </c>
      <c r="G11" s="484">
        <v>785.7183334853919</v>
      </c>
    </row>
    <row r="12" spans="2:7" ht="15" customHeight="1" x14ac:dyDescent="0.2">
      <c r="B12" s="109" t="s">
        <v>23</v>
      </c>
      <c r="C12" s="468">
        <v>478.28087447135397</v>
      </c>
      <c r="D12" s="468">
        <v>1625.2047143178893</v>
      </c>
      <c r="E12" s="468">
        <v>0</v>
      </c>
      <c r="F12" s="468">
        <v>483.93191630165688</v>
      </c>
      <c r="G12" s="484">
        <v>2587.4175050908998</v>
      </c>
    </row>
    <row r="13" spans="2:7" ht="15" customHeight="1" x14ac:dyDescent="0.2">
      <c r="B13" s="109" t="s">
        <v>24</v>
      </c>
      <c r="C13" s="468">
        <v>422.47821408653078</v>
      </c>
      <c r="D13" s="468">
        <v>2560.7969034184985</v>
      </c>
      <c r="E13" s="468">
        <v>1.2621836063</v>
      </c>
      <c r="F13" s="468">
        <v>423.16396304286832</v>
      </c>
      <c r="G13" s="484">
        <v>3407.7012641541978</v>
      </c>
    </row>
    <row r="14" spans="2:7" ht="15" customHeight="1" x14ac:dyDescent="0.2">
      <c r="B14" s="109" t="s">
        <v>25</v>
      </c>
      <c r="C14" s="468">
        <v>715.14401359933186</v>
      </c>
      <c r="D14" s="468">
        <v>3822.3246990499529</v>
      </c>
      <c r="E14" s="468">
        <v>7.603716752075</v>
      </c>
      <c r="F14" s="468">
        <v>918.25118710465608</v>
      </c>
      <c r="G14" s="484">
        <v>5463.3236165060162</v>
      </c>
    </row>
    <row r="15" spans="2:7" ht="15" customHeight="1" x14ac:dyDescent="0.2">
      <c r="B15" s="109" t="s">
        <v>26</v>
      </c>
      <c r="C15" s="468">
        <v>5.8195125349899998E-2</v>
      </c>
      <c r="D15" s="468">
        <v>52.248901544100001</v>
      </c>
      <c r="E15" s="468">
        <v>0</v>
      </c>
      <c r="F15" s="468">
        <v>1.9120749986000001</v>
      </c>
      <c r="G15" s="484">
        <v>54.219171668049896</v>
      </c>
    </row>
    <row r="16" spans="2:7" ht="15" customHeight="1" x14ac:dyDescent="0.2">
      <c r="B16" s="109" t="s">
        <v>27</v>
      </c>
      <c r="C16" s="468">
        <v>0</v>
      </c>
      <c r="D16" s="468">
        <v>11.5427261323</v>
      </c>
      <c r="E16" s="468">
        <v>0</v>
      </c>
      <c r="F16" s="468">
        <v>1.3698753138499973</v>
      </c>
      <c r="G16" s="484">
        <v>12.912601446149997</v>
      </c>
    </row>
    <row r="17" spans="2:7" ht="15" customHeight="1" x14ac:dyDescent="0.2">
      <c r="B17" s="109" t="s">
        <v>28</v>
      </c>
      <c r="C17" s="468">
        <v>7.0733387386624997</v>
      </c>
      <c r="D17" s="468">
        <v>553.09828117416771</v>
      </c>
      <c r="E17" s="468">
        <v>1.793178615E-2</v>
      </c>
      <c r="F17" s="468">
        <v>259.19376500269476</v>
      </c>
      <c r="G17" s="484">
        <v>819.38331670167508</v>
      </c>
    </row>
    <row r="18" spans="2:7" ht="15" customHeight="1" x14ac:dyDescent="0.2">
      <c r="B18" s="109" t="s">
        <v>4</v>
      </c>
      <c r="C18" s="468">
        <v>26.113622833772652</v>
      </c>
      <c r="D18" s="468">
        <v>1477.8713289078869</v>
      </c>
      <c r="E18" s="468">
        <v>0</v>
      </c>
      <c r="F18" s="468">
        <v>267.93189698009985</v>
      </c>
      <c r="G18" s="484">
        <v>1771.9168487217594</v>
      </c>
    </row>
    <row r="19" spans="2:7" ht="15" customHeight="1" x14ac:dyDescent="0.2">
      <c r="B19" s="109" t="s">
        <v>43</v>
      </c>
      <c r="C19" s="468">
        <v>36.958912955819898</v>
      </c>
      <c r="D19" s="468">
        <v>265.20392389639989</v>
      </c>
      <c r="E19" s="468">
        <v>0</v>
      </c>
      <c r="F19" s="468">
        <v>16.752057905400001</v>
      </c>
      <c r="G19" s="484">
        <v>318.91489475761983</v>
      </c>
    </row>
    <row r="20" spans="2:7" ht="15" customHeight="1" x14ac:dyDescent="0.2">
      <c r="B20" s="109" t="s">
        <v>670</v>
      </c>
      <c r="C20" s="468">
        <v>0</v>
      </c>
      <c r="D20" s="468">
        <v>0</v>
      </c>
      <c r="E20" s="468">
        <v>0</v>
      </c>
      <c r="F20" s="468">
        <v>0</v>
      </c>
      <c r="G20" s="484">
        <v>0</v>
      </c>
    </row>
    <row r="21" spans="2:7" ht="15" customHeight="1" x14ac:dyDescent="0.2">
      <c r="B21" s="109" t="s">
        <v>671</v>
      </c>
      <c r="C21" s="468">
        <v>0</v>
      </c>
      <c r="D21" s="468">
        <v>0</v>
      </c>
      <c r="E21" s="468">
        <v>0</v>
      </c>
      <c r="F21" s="468">
        <v>0</v>
      </c>
      <c r="G21" s="484">
        <v>0</v>
      </c>
    </row>
    <row r="22" spans="2:7" ht="15" customHeight="1" x14ac:dyDescent="0.2">
      <c r="B22" s="485" t="s">
        <v>29</v>
      </c>
      <c r="C22" s="468">
        <v>0</v>
      </c>
      <c r="D22" s="468">
        <v>0</v>
      </c>
      <c r="E22" s="468">
        <v>0</v>
      </c>
      <c r="F22" s="468">
        <v>0</v>
      </c>
      <c r="G22" s="484">
        <v>0</v>
      </c>
    </row>
    <row r="23" spans="2:7" ht="15" customHeight="1" x14ac:dyDescent="0.2">
      <c r="B23" s="492" t="s">
        <v>36</v>
      </c>
      <c r="C23" s="222">
        <v>12724.594408303694</v>
      </c>
      <c r="D23" s="222">
        <v>80197.434716362128</v>
      </c>
      <c r="E23" s="222">
        <v>18.622261279862421</v>
      </c>
      <c r="F23" s="222">
        <v>12068.294506774388</v>
      </c>
      <c r="G23" s="224">
        <v>105008.94589272006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2" t="s">
        <v>46</v>
      </c>
      <c r="D5" s="472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Wessex</v>
      </c>
      <c r="C6" s="478"/>
      <c r="D6" s="478"/>
      <c r="E6" s="478"/>
      <c r="F6" s="478"/>
    </row>
    <row r="7" spans="2:6" ht="15" customHeight="1" x14ac:dyDescent="0.2">
      <c r="B7" s="109" t="s">
        <v>49</v>
      </c>
      <c r="C7" s="238">
        <v>12086.9048563865</v>
      </c>
      <c r="D7" s="238">
        <v>12159</v>
      </c>
      <c r="E7" s="493">
        <v>0.11510357204950894</v>
      </c>
      <c r="F7" s="497">
        <v>0.9940706354458837</v>
      </c>
    </row>
    <row r="8" spans="2:6" ht="15" customHeight="1" x14ac:dyDescent="0.2">
      <c r="B8" s="109" t="s">
        <v>349</v>
      </c>
      <c r="C8" s="238">
        <v>22078.262343787137</v>
      </c>
      <c r="D8" s="238">
        <v>5349</v>
      </c>
      <c r="E8" s="493">
        <v>0.2102512504740445</v>
      </c>
      <c r="F8" s="497">
        <v>4.1275495127663371</v>
      </c>
    </row>
    <row r="9" spans="2:6" ht="15" customHeight="1" x14ac:dyDescent="0.2">
      <c r="B9" s="109" t="s">
        <v>350</v>
      </c>
      <c r="C9" s="238">
        <v>10331.545776876505</v>
      </c>
      <c r="D9" s="238">
        <v>747</v>
      </c>
      <c r="E9" s="493">
        <v>9.8387290860749529E-2</v>
      </c>
      <c r="F9" s="497">
        <v>13.830717238121156</v>
      </c>
    </row>
    <row r="10" spans="2:6" ht="15" customHeight="1" x14ac:dyDescent="0.2">
      <c r="B10" s="109" t="s">
        <v>351</v>
      </c>
      <c r="C10" s="238">
        <v>14899.854252581285</v>
      </c>
      <c r="D10" s="238">
        <v>503</v>
      </c>
      <c r="E10" s="493">
        <v>0.14189128382052113</v>
      </c>
      <c r="F10" s="497">
        <v>29.621976645290825</v>
      </c>
    </row>
    <row r="11" spans="2:6" ht="15" customHeight="1" x14ac:dyDescent="0.2">
      <c r="B11" s="109" t="s">
        <v>352</v>
      </c>
      <c r="C11" s="238">
        <v>12638.020038715853</v>
      </c>
      <c r="D11" s="238">
        <v>188</v>
      </c>
      <c r="E11" s="493">
        <v>0.12035184088677929</v>
      </c>
      <c r="F11" s="497">
        <v>67.22351084423326</v>
      </c>
    </row>
    <row r="12" spans="2:6" ht="15" customHeight="1" x14ac:dyDescent="0.2">
      <c r="B12" s="109" t="s">
        <v>353</v>
      </c>
      <c r="C12" s="238">
        <v>24711.057384751071</v>
      </c>
      <c r="D12" s="238">
        <v>126</v>
      </c>
      <c r="E12" s="493">
        <v>0.23532335266148408</v>
      </c>
      <c r="F12" s="497">
        <v>196.11950305357993</v>
      </c>
    </row>
    <row r="13" spans="2:6" ht="15" customHeight="1" x14ac:dyDescent="0.2">
      <c r="B13" s="109" t="s">
        <v>50</v>
      </c>
      <c r="C13" s="238">
        <v>8263.3019952960003</v>
      </c>
      <c r="D13" s="238">
        <v>12</v>
      </c>
      <c r="E13" s="493">
        <v>7.8691409246912494E-2</v>
      </c>
      <c r="F13" s="497">
        <v>688.60849960799999</v>
      </c>
    </row>
    <row r="14" spans="2:6" ht="15" customHeight="1" x14ac:dyDescent="0.2">
      <c r="B14" s="492" t="s">
        <v>51</v>
      </c>
      <c r="C14" s="498">
        <v>105008.94664839435</v>
      </c>
      <c r="D14" s="498">
        <v>19084</v>
      </c>
      <c r="E14" s="499">
        <v>1</v>
      </c>
      <c r="F14" s="500">
        <v>5.5024600004398634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4" t="s">
        <v>56</v>
      </c>
      <c r="C5" s="826" t="s">
        <v>17</v>
      </c>
      <c r="D5" s="813" t="s">
        <v>18</v>
      </c>
    </row>
    <row r="6" spans="2:4" ht="15" customHeight="1" x14ac:dyDescent="0.2">
      <c r="B6" s="825"/>
      <c r="C6" s="827"/>
      <c r="D6" s="814"/>
    </row>
    <row r="7" spans="2:4" ht="15" customHeight="1" x14ac:dyDescent="0.2">
      <c r="B7" s="478" t="str">
        <f>Index!$B$4</f>
        <v>Wessex</v>
      </c>
      <c r="C7" s="478"/>
      <c r="D7" s="478"/>
    </row>
    <row r="8" spans="2:4" ht="15" customHeight="1" x14ac:dyDescent="0.2">
      <c r="B8" s="109" t="s">
        <v>57</v>
      </c>
      <c r="C8" s="468">
        <v>217.18898003014996</v>
      </c>
      <c r="D8" s="474">
        <v>0.11552736643584442</v>
      </c>
    </row>
    <row r="9" spans="2:4" ht="15" customHeight="1" x14ac:dyDescent="0.2">
      <c r="B9" s="109" t="s">
        <v>58</v>
      </c>
      <c r="C9" s="468">
        <v>45.796655753299994</v>
      </c>
      <c r="D9" s="474">
        <v>2.4360200181488267E-2</v>
      </c>
    </row>
    <row r="10" spans="2:4" ht="15" customHeight="1" x14ac:dyDescent="0.2">
      <c r="B10" s="109" t="s">
        <v>59</v>
      </c>
      <c r="C10" s="468">
        <v>1456.8084398195504</v>
      </c>
      <c r="D10" s="474">
        <v>0.77490691484669516</v>
      </c>
    </row>
    <row r="11" spans="2:4" ht="15" customHeight="1" x14ac:dyDescent="0.2">
      <c r="B11" s="109" t="s">
        <v>60</v>
      </c>
      <c r="C11" s="468">
        <v>4.9187738839000001</v>
      </c>
      <c r="D11" s="474">
        <v>2.6163988284373021E-3</v>
      </c>
    </row>
    <row r="12" spans="2:4" ht="15" customHeight="1" x14ac:dyDescent="0.2">
      <c r="B12" s="109" t="s">
        <v>61</v>
      </c>
      <c r="C12" s="468">
        <v>24.873952365549997</v>
      </c>
      <c r="D12" s="474">
        <v>1.3230976126153916E-2</v>
      </c>
    </row>
    <row r="13" spans="2:4" ht="15" customHeight="1" x14ac:dyDescent="0.2">
      <c r="B13" s="109" t="s">
        <v>62</v>
      </c>
      <c r="C13" s="468">
        <v>0</v>
      </c>
      <c r="D13" s="474">
        <v>0</v>
      </c>
    </row>
    <row r="14" spans="2:4" ht="15" customHeight="1" x14ac:dyDescent="0.2">
      <c r="B14" s="109" t="s">
        <v>63</v>
      </c>
      <c r="C14" s="468">
        <v>0.65765921014999995</v>
      </c>
      <c r="D14" s="474">
        <v>3.4982270532491985E-4</v>
      </c>
    </row>
    <row r="15" spans="2:4" ht="15" customHeight="1" x14ac:dyDescent="0.2">
      <c r="B15" s="109" t="s">
        <v>64</v>
      </c>
      <c r="C15" s="468">
        <v>32.588630859250003</v>
      </c>
      <c r="D15" s="474">
        <v>1.7334575163051116E-2</v>
      </c>
    </row>
    <row r="16" spans="2:4" ht="15" customHeight="1" x14ac:dyDescent="0.2">
      <c r="B16" s="109" t="s">
        <v>65</v>
      </c>
      <c r="C16" s="468">
        <v>56.349311914649995</v>
      </c>
      <c r="D16" s="474">
        <v>2.9973378967329593E-2</v>
      </c>
    </row>
    <row r="17" spans="2:4" ht="15" customHeight="1" x14ac:dyDescent="0.2">
      <c r="B17" s="109" t="s">
        <v>66</v>
      </c>
      <c r="C17" s="468">
        <v>40.796225735749999</v>
      </c>
      <c r="D17" s="474">
        <v>2.1700366745675364E-2</v>
      </c>
    </row>
    <row r="18" spans="2:4" ht="15" customHeight="1" x14ac:dyDescent="0.2">
      <c r="B18" s="109" t="s">
        <v>67</v>
      </c>
      <c r="C18" s="468">
        <v>0</v>
      </c>
      <c r="D18" s="474">
        <v>0</v>
      </c>
    </row>
    <row r="19" spans="2:4" ht="15" customHeight="1" x14ac:dyDescent="0.2">
      <c r="B19" s="492" t="s">
        <v>30</v>
      </c>
      <c r="C19" s="222">
        <v>1879.9786295722502</v>
      </c>
      <c r="D19" s="477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81</v>
      </c>
      <c r="D6" s="36" t="s">
        <v>81</v>
      </c>
      <c r="E6" s="3" t="s">
        <v>82</v>
      </c>
      <c r="F6" s="205" t="s">
        <v>81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60">
        <f>'Section 2 data'!$D$8</f>
        <v>0.82753999999999994</v>
      </c>
      <c r="D8" s="258">
        <f>'Section 2 data'!$E$8</f>
        <v>0.76008000000000009</v>
      </c>
      <c r="E8" s="198">
        <f>'Section 2 data'!$F$8</f>
        <v>44.4</v>
      </c>
      <c r="F8" s="259">
        <f>SUM(C8,D8)</f>
        <v>1.58762</v>
      </c>
    </row>
    <row r="9" spans="2:6" ht="15" customHeight="1" x14ac:dyDescent="0.2">
      <c r="B9" s="133" t="s">
        <v>85</v>
      </c>
      <c r="C9" s="60">
        <f>'Section 2 data'!$D$9</f>
        <v>0.81330999999999998</v>
      </c>
      <c r="D9" s="258">
        <f>'Section 2 data'!$E$9</f>
        <v>3.0933000000000002</v>
      </c>
      <c r="E9" s="198">
        <f>'Section 2 data'!$F$9</f>
        <v>16.84</v>
      </c>
      <c r="F9" s="259">
        <f t="shared" ref="F9:F16" si="0">SUM(C9,D9)</f>
        <v>3.9066100000000001</v>
      </c>
    </row>
    <row r="10" spans="2:6" ht="15" customHeight="1" x14ac:dyDescent="0.2">
      <c r="B10" s="133" t="s">
        <v>86</v>
      </c>
      <c r="C10" s="60">
        <f>'Section 2 data'!$D$10</f>
        <v>1.91011</v>
      </c>
      <c r="D10" s="258">
        <f>'Section 2 data'!$E$10</f>
        <v>1.17669</v>
      </c>
      <c r="E10" s="198">
        <f>'Section 2 data'!$F$10</f>
        <v>31.68</v>
      </c>
      <c r="F10" s="259">
        <f t="shared" si="0"/>
        <v>3.0868000000000002</v>
      </c>
    </row>
    <row r="11" spans="2:6" ht="15" customHeight="1" x14ac:dyDescent="0.2">
      <c r="B11" s="133" t="s">
        <v>87</v>
      </c>
      <c r="C11" s="60">
        <f>'Section 2 data'!$D$11</f>
        <v>0.45962999999999998</v>
      </c>
      <c r="D11" s="258">
        <f>'Section 2 data'!$E$11</f>
        <v>1.2047999999999999</v>
      </c>
      <c r="E11" s="198">
        <f>'Section 2 data'!$F$11</f>
        <v>23.02</v>
      </c>
      <c r="F11" s="259">
        <f t="shared" si="0"/>
        <v>1.6644299999999999</v>
      </c>
    </row>
    <row r="12" spans="2:6" ht="15" customHeight="1" x14ac:dyDescent="0.2">
      <c r="B12" s="133" t="s">
        <v>88</v>
      </c>
      <c r="C12" s="60">
        <f>'Section 2 data'!$D$12</f>
        <v>0.44569999999999999</v>
      </c>
      <c r="D12" s="258">
        <f>'Section 2 data'!$E$12</f>
        <v>2.2767300000000001</v>
      </c>
      <c r="E12" s="198">
        <f>'Section 2 data'!$F$12</f>
        <v>18.86</v>
      </c>
      <c r="F12" s="259">
        <f t="shared" si="0"/>
        <v>2.7224300000000001</v>
      </c>
    </row>
    <row r="13" spans="2:6" ht="15" customHeight="1" x14ac:dyDescent="0.2">
      <c r="B13" s="133" t="s">
        <v>89</v>
      </c>
      <c r="C13" s="60">
        <f>'Section 2 data'!$D$13</f>
        <v>1.06673</v>
      </c>
      <c r="D13" s="258">
        <f>'Section 2 data'!$E$13</f>
        <v>3.24343</v>
      </c>
      <c r="E13" s="198">
        <f>'Section 2 data'!$F$13</f>
        <v>16.600000000000001</v>
      </c>
      <c r="F13" s="259">
        <f t="shared" si="0"/>
        <v>4.3101599999999998</v>
      </c>
    </row>
    <row r="14" spans="2:6" ht="15" customHeight="1" x14ac:dyDescent="0.2">
      <c r="B14" s="133" t="s">
        <v>90</v>
      </c>
      <c r="C14" s="60">
        <f>'Section 2 data'!$D$14</f>
        <v>4.58E-2</v>
      </c>
      <c r="D14" s="258">
        <f>'Section 2 data'!$E$14</f>
        <v>3.0300000000000001E-2</v>
      </c>
      <c r="E14" s="198">
        <f>'Section 2 data'!$F$14</f>
        <v>93.64</v>
      </c>
      <c r="F14" s="259">
        <f t="shared" si="0"/>
        <v>7.6100000000000001E-2</v>
      </c>
    </row>
    <row r="15" spans="2:6" ht="15" customHeight="1" x14ac:dyDescent="0.2">
      <c r="B15" s="133" t="s">
        <v>91</v>
      </c>
      <c r="C15" s="60">
        <f>'Section 2 data'!$D$15</f>
        <v>0.47898000000000002</v>
      </c>
      <c r="D15" s="258">
        <f>'Section 2 data'!$E$15</f>
        <v>2.7908300000000001</v>
      </c>
      <c r="E15" s="198">
        <f>'Section 2 data'!$F$15</f>
        <v>17.649999999999999</v>
      </c>
      <c r="F15" s="259">
        <f t="shared" si="0"/>
        <v>3.2698100000000001</v>
      </c>
    </row>
    <row r="16" spans="2:6" ht="15" customHeight="1" x14ac:dyDescent="0.2">
      <c r="B16" s="132" t="s">
        <v>92</v>
      </c>
      <c r="C16" s="260">
        <f>'Section 2 data'!$D$6</f>
        <v>6.0478100000000001</v>
      </c>
      <c r="D16" s="261">
        <f>'Section 2 data'!$E$6</f>
        <v>14.57615</v>
      </c>
      <c r="E16" s="202">
        <f>'Section 2 data'!$F$6</f>
        <v>5.34</v>
      </c>
      <c r="F16" s="262">
        <f t="shared" si="0"/>
        <v>20.62396</v>
      </c>
    </row>
    <row r="17" spans="2:6" ht="15" customHeight="1" x14ac:dyDescent="0.2">
      <c r="B17" s="196" t="s">
        <v>93</v>
      </c>
      <c r="C17" s="197"/>
      <c r="D17" s="197"/>
      <c r="E17" s="4"/>
      <c r="F17" s="197"/>
    </row>
    <row r="18" spans="2:6" ht="15" customHeight="1" x14ac:dyDescent="0.2">
      <c r="B18" s="133" t="s">
        <v>94</v>
      </c>
      <c r="C18" s="60">
        <f>'Section 2 data'!$D$16</f>
        <v>0.83135000000000003</v>
      </c>
      <c r="D18" s="258">
        <f>'Section 2 data'!$E$16</f>
        <v>11.534700000000001</v>
      </c>
      <c r="E18" s="198">
        <f>'Section 2 data'!$F$16</f>
        <v>9.09</v>
      </c>
      <c r="F18" s="259">
        <f t="shared" ref="F18:F29" si="1">SUM(C18,D18)</f>
        <v>12.366050000000001</v>
      </c>
    </row>
    <row r="19" spans="2:6" ht="15" customHeight="1" x14ac:dyDescent="0.2">
      <c r="B19" s="133" t="s">
        <v>95</v>
      </c>
      <c r="C19" s="60">
        <f>'Section 2 data'!$D$17</f>
        <v>1.97089</v>
      </c>
      <c r="D19" s="258">
        <f>'Section 2 data'!$E$17</f>
        <v>6.5030200000000002</v>
      </c>
      <c r="E19" s="198">
        <f>'Section 2 data'!$F$17</f>
        <v>13.29</v>
      </c>
      <c r="F19" s="259">
        <f t="shared" si="1"/>
        <v>8.4739100000000001</v>
      </c>
    </row>
    <row r="20" spans="2:6" ht="15" customHeight="1" x14ac:dyDescent="0.2">
      <c r="B20" s="133" t="s">
        <v>96</v>
      </c>
      <c r="C20" s="60">
        <f>'Section 2 data'!$D$18</f>
        <v>0.11098999999999999</v>
      </c>
      <c r="D20" s="258">
        <f>'Section 2 data'!$E$18</f>
        <v>5.6741999999999999</v>
      </c>
      <c r="E20" s="198">
        <f>'Section 2 data'!$F$18</f>
        <v>12.42</v>
      </c>
      <c r="F20" s="259">
        <f t="shared" si="1"/>
        <v>5.7851900000000001</v>
      </c>
    </row>
    <row r="21" spans="2:6" ht="15" customHeight="1" x14ac:dyDescent="0.2">
      <c r="B21" s="133" t="s">
        <v>97</v>
      </c>
      <c r="C21" s="60">
        <f>'Section 2 data'!$D$19</f>
        <v>0.2999</v>
      </c>
      <c r="D21" s="258">
        <f>'Section 2 data'!$E$19</f>
        <v>16.321819999999999</v>
      </c>
      <c r="E21" s="198">
        <f>'Section 2 data'!$F$19</f>
        <v>7.5</v>
      </c>
      <c r="F21" s="259">
        <f t="shared" si="1"/>
        <v>16.62172</v>
      </c>
    </row>
    <row r="22" spans="2:6" ht="15" customHeight="1" x14ac:dyDescent="0.2">
      <c r="B22" s="133" t="s">
        <v>98</v>
      </c>
      <c r="C22" s="60">
        <f>'Section 2 data'!$D$20</f>
        <v>0.19134000000000001</v>
      </c>
      <c r="D22" s="258">
        <f>'Section 2 data'!$E$20</f>
        <v>3.4552100000000001</v>
      </c>
      <c r="E22" s="198">
        <f>'Section 2 data'!$F$20</f>
        <v>14.77</v>
      </c>
      <c r="F22" s="259">
        <f t="shared" si="1"/>
        <v>3.64655</v>
      </c>
    </row>
    <row r="23" spans="2:6" ht="15" customHeight="1" x14ac:dyDescent="0.2">
      <c r="B23" s="133" t="s">
        <v>99</v>
      </c>
      <c r="C23" s="60">
        <f>'Section 2 data'!$D$21</f>
        <v>3.934E-2</v>
      </c>
      <c r="D23" s="258">
        <f>'Section 2 data'!$E$21</f>
        <v>1.04111</v>
      </c>
      <c r="E23" s="198">
        <f>'Section 2 data'!$F$21</f>
        <v>31.85</v>
      </c>
      <c r="F23" s="259">
        <f t="shared" si="1"/>
        <v>1.0804499999999999</v>
      </c>
    </row>
    <row r="24" spans="2:6" ht="15" customHeight="1" x14ac:dyDescent="0.2">
      <c r="B24" s="133" t="s">
        <v>100</v>
      </c>
      <c r="C24" s="60">
        <f>'Section 2 data'!$D$22</f>
        <v>1.9629999999999998E-2</v>
      </c>
      <c r="D24" s="258">
        <f>'Section 2 data'!$E$22</f>
        <v>10.2475</v>
      </c>
      <c r="E24" s="198">
        <f>'Section 2 data'!$F$22</f>
        <v>9.5500000000000007</v>
      </c>
      <c r="F24" s="259">
        <f t="shared" si="1"/>
        <v>10.26713</v>
      </c>
    </row>
    <row r="25" spans="2:6" ht="15" customHeight="1" x14ac:dyDescent="0.2">
      <c r="B25" s="133" t="s">
        <v>101</v>
      </c>
      <c r="C25" s="60">
        <f>'Section 2 data'!$D$23</f>
        <v>4.8999999999999998E-4</v>
      </c>
      <c r="D25" s="258">
        <f>'Section 2 data'!$E$23</f>
        <v>4.0235900000000004</v>
      </c>
      <c r="E25" s="198">
        <f>'Section 2 data'!$F$23</f>
        <v>13.65</v>
      </c>
      <c r="F25" s="259">
        <f t="shared" si="1"/>
        <v>4.0240800000000005</v>
      </c>
    </row>
    <row r="26" spans="2:6" ht="15" customHeight="1" x14ac:dyDescent="0.2">
      <c r="B26" s="133" t="s">
        <v>102</v>
      </c>
      <c r="C26" s="60">
        <f>'Section 2 data'!$D$24</f>
        <v>8.7500000000000008E-3</v>
      </c>
      <c r="D26" s="258">
        <f>'Section 2 data'!$E$24</f>
        <v>1.97072</v>
      </c>
      <c r="E26" s="198">
        <f>'Section 2 data'!$F$24</f>
        <v>24.1</v>
      </c>
      <c r="F26" s="259">
        <f t="shared" si="1"/>
        <v>1.9794700000000001</v>
      </c>
    </row>
    <row r="27" spans="2:6" ht="15" customHeight="1" x14ac:dyDescent="0.2">
      <c r="B27" s="133" t="s">
        <v>103</v>
      </c>
      <c r="C27" s="60">
        <f>'Section 2 data'!$D$25</f>
        <v>2.9999999999999997E-5</v>
      </c>
      <c r="D27" s="258">
        <f>'Section 2 data'!$E$25</f>
        <v>3.4882199999999997</v>
      </c>
      <c r="E27" s="198">
        <f>'Section 2 data'!$F$25</f>
        <v>17.23</v>
      </c>
      <c r="F27" s="259">
        <f t="shared" si="1"/>
        <v>3.4882499999999999</v>
      </c>
    </row>
    <row r="28" spans="2:6" ht="15" customHeight="1" x14ac:dyDescent="0.2">
      <c r="B28" s="133" t="s">
        <v>104</v>
      </c>
      <c r="C28" s="60">
        <f>'Section 2 data'!$D$26</f>
        <v>1.23617</v>
      </c>
      <c r="D28" s="258">
        <f>'Section 2 data'!$E$26</f>
        <v>11.364370000000001</v>
      </c>
      <c r="E28" s="198">
        <f>'Section 2 data'!$F$26</f>
        <v>8.26</v>
      </c>
      <c r="F28" s="259">
        <f t="shared" si="1"/>
        <v>12.600540000000001</v>
      </c>
    </row>
    <row r="29" spans="2:6" ht="15" customHeight="1" x14ac:dyDescent="0.2">
      <c r="B29" s="132" t="s">
        <v>105</v>
      </c>
      <c r="C29" s="260">
        <f>'Section 2 data'!$D$7</f>
        <v>4.7088700000000001</v>
      </c>
      <c r="D29" s="261">
        <f>'Section 2 data'!$E$7</f>
        <v>75.695740000000001</v>
      </c>
      <c r="E29" s="202">
        <f>'Section 2 data'!$F$7</f>
        <v>2.08</v>
      </c>
      <c r="F29" s="262">
        <f t="shared" si="1"/>
        <v>80.404610000000005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60">
        <f>'Section 2 data'!$D$5</f>
        <v>10.756680000000001</v>
      </c>
      <c r="D31" s="261">
        <f>'Section 2 data'!$E$5</f>
        <v>90.090509999999995</v>
      </c>
      <c r="E31" s="202">
        <f>'Section 2 data'!$F$5</f>
        <v>1.65</v>
      </c>
      <c r="F31" s="262">
        <f>SUM(C31,D31)</f>
        <v>100.84719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1" t="s">
        <v>267</v>
      </c>
      <c r="C5" s="6" t="s">
        <v>78</v>
      </c>
      <c r="D5" s="833" t="s">
        <v>79</v>
      </c>
      <c r="E5" s="833"/>
      <c r="F5" s="7" t="s">
        <v>80</v>
      </c>
    </row>
    <row r="6" spans="2:6" ht="30" customHeight="1" x14ac:dyDescent="0.2">
      <c r="B6" s="832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57">
        <f>'Section 2 data'!$D$31</f>
        <v>0.40511999999999998</v>
      </c>
      <c r="D8" s="252">
        <f>'Section 2 data'!$E$31</f>
        <v>0.82264000000000004</v>
      </c>
      <c r="E8" s="216">
        <f>'Section 2 data'!$F$31</f>
        <v>34.36</v>
      </c>
      <c r="F8" s="253">
        <f>SUM(C8,D8)</f>
        <v>1.22776</v>
      </c>
    </row>
    <row r="9" spans="2:6" ht="15" customHeight="1" x14ac:dyDescent="0.2">
      <c r="B9" s="218" t="s">
        <v>360</v>
      </c>
      <c r="C9" s="57">
        <f>'Section 2 data'!$D$32</f>
        <v>0.74014000000000002</v>
      </c>
      <c r="D9" s="257">
        <f>'Section 2 data'!$E$32</f>
        <v>0.45500000000000002</v>
      </c>
      <c r="E9" s="216">
        <f>'Section 2 data'!$F$32</f>
        <v>30.19</v>
      </c>
      <c r="F9" s="253">
        <f t="shared" ref="F9:F15" si="0">SUM(C9,D9)</f>
        <v>1.1951400000000001</v>
      </c>
    </row>
    <row r="10" spans="2:6" ht="15" customHeight="1" x14ac:dyDescent="0.2">
      <c r="B10" s="215" t="s">
        <v>361</v>
      </c>
      <c r="C10" s="57">
        <f>'Section 2 data'!$D$33</f>
        <v>1.4844299999999999</v>
      </c>
      <c r="D10" s="252">
        <f>'Section 2 data'!$E$33</f>
        <v>2.1399599999999999</v>
      </c>
      <c r="E10" s="216">
        <f>'Section 2 data'!$F$33</f>
        <v>20.131835100584485</v>
      </c>
      <c r="F10" s="253">
        <f t="shared" si="0"/>
        <v>3.62439</v>
      </c>
    </row>
    <row r="11" spans="2:6" ht="15" customHeight="1" x14ac:dyDescent="0.2">
      <c r="B11" s="215" t="s">
        <v>362</v>
      </c>
      <c r="C11" s="57">
        <f>'Section 2 data'!$D$34</f>
        <v>2.3305899999999999</v>
      </c>
      <c r="D11" s="252">
        <f>'Section 2 data'!$E$34</f>
        <v>7.5706800000000003</v>
      </c>
      <c r="E11" s="239">
        <f>'Section 2 data'!$F$34</f>
        <v>10.321970538717601</v>
      </c>
      <c r="F11" s="253">
        <f t="shared" si="0"/>
        <v>9.9012700000000002</v>
      </c>
    </row>
    <row r="12" spans="2:6" ht="15" customHeight="1" x14ac:dyDescent="0.2">
      <c r="B12" s="215" t="s">
        <v>363</v>
      </c>
      <c r="C12" s="57">
        <f>'Section 2 data'!$D$35</f>
        <v>0.89839999999999998</v>
      </c>
      <c r="D12" s="252">
        <f>'Section 2 data'!$E$35</f>
        <v>2.5966399999999998</v>
      </c>
      <c r="E12" s="239">
        <f>'Section 2 data'!$F$35</f>
        <v>19.670000000000002</v>
      </c>
      <c r="F12" s="253">
        <f t="shared" si="0"/>
        <v>3.4950399999999999</v>
      </c>
    </row>
    <row r="13" spans="2:6" ht="15" customHeight="1" x14ac:dyDescent="0.2">
      <c r="B13" s="215" t="s">
        <v>364</v>
      </c>
      <c r="C13" s="57">
        <f>'Section 2 data'!$D$36</f>
        <v>0.17338000000000001</v>
      </c>
      <c r="D13" s="252">
        <f>'Section 2 data'!$E$36</f>
        <v>0.57996999999999999</v>
      </c>
      <c r="E13" s="216">
        <f>'Section 2 data'!$F$36</f>
        <v>48.41</v>
      </c>
      <c r="F13" s="253">
        <f t="shared" si="0"/>
        <v>0.75334999999999996</v>
      </c>
    </row>
    <row r="14" spans="2:6" ht="15" customHeight="1" x14ac:dyDescent="0.2">
      <c r="B14" s="215" t="s">
        <v>365</v>
      </c>
      <c r="C14" s="57">
        <f>'Section 2 data'!$D$37</f>
        <v>1.575E-2</v>
      </c>
      <c r="D14" s="252">
        <f>'Section 2 data'!$E$37</f>
        <v>0.41126000000000001</v>
      </c>
      <c r="E14" s="216">
        <f>'Section 2 data'!$F$37</f>
        <v>53.651048693717151</v>
      </c>
      <c r="F14" s="253">
        <f t="shared" si="0"/>
        <v>0.42701</v>
      </c>
    </row>
    <row r="15" spans="2:6" ht="15" customHeight="1" x14ac:dyDescent="0.2">
      <c r="B15" s="219" t="s">
        <v>80</v>
      </c>
      <c r="C15" s="73">
        <f>'Section 2 data'!$D$6</f>
        <v>6.0478100000000001</v>
      </c>
      <c r="D15" s="73">
        <f>'Section 2 data'!$E$6</f>
        <v>14.57615</v>
      </c>
      <c r="E15" s="240">
        <f>'Section 2 data'!$F$6</f>
        <v>5.34</v>
      </c>
      <c r="F15" s="254">
        <f t="shared" si="0"/>
        <v>20.62396</v>
      </c>
    </row>
    <row r="16" spans="2:6" ht="15" customHeight="1" x14ac:dyDescent="0.2">
      <c r="B16" s="213" t="s">
        <v>105</v>
      </c>
      <c r="C16" s="214"/>
      <c r="D16" s="214"/>
      <c r="E16" s="214"/>
      <c r="F16" s="214"/>
    </row>
    <row r="17" spans="2:6" ht="15" customHeight="1" x14ac:dyDescent="0.2">
      <c r="B17" s="215" t="s">
        <v>359</v>
      </c>
      <c r="C17" s="57">
        <f>'Section 2 data'!$D$39</f>
        <v>8.0700000000000008E-2</v>
      </c>
      <c r="D17" s="252">
        <f>'Section 2 data'!$E$39</f>
        <v>10.782999999999999</v>
      </c>
      <c r="E17" s="216">
        <f>'Section 2 data'!$F$39</f>
        <v>10.71</v>
      </c>
      <c r="F17" s="253">
        <f t="shared" ref="F17:F24" si="1">SUM(C17,D17)</f>
        <v>10.8637</v>
      </c>
    </row>
    <row r="18" spans="2:6" ht="15" customHeight="1" x14ac:dyDescent="0.2">
      <c r="B18" s="218" t="s">
        <v>360</v>
      </c>
      <c r="C18" s="57">
        <f>'Section 2 data'!$D$40</f>
        <v>0.28670999999999996</v>
      </c>
      <c r="D18" s="257">
        <f>'Section 2 data'!$E$40</f>
        <v>11.36233</v>
      </c>
      <c r="E18" s="216">
        <f>'Section 2 data'!$F$40</f>
        <v>10.4</v>
      </c>
      <c r="F18" s="253">
        <f t="shared" si="1"/>
        <v>11.649039999999999</v>
      </c>
    </row>
    <row r="19" spans="2:6" ht="15" customHeight="1" x14ac:dyDescent="0.2">
      <c r="B19" s="215" t="s">
        <v>361</v>
      </c>
      <c r="C19" s="57">
        <f>'Section 2 data'!$D$41</f>
        <v>0.29616000000000003</v>
      </c>
      <c r="D19" s="252">
        <f>'Section 2 data'!$E$41</f>
        <v>16.79541</v>
      </c>
      <c r="E19" s="216">
        <f>'Section 2 data'!$F$41</f>
        <v>7.9943476275112824</v>
      </c>
      <c r="F19" s="253">
        <f t="shared" si="1"/>
        <v>17.091570000000001</v>
      </c>
    </row>
    <row r="20" spans="2:6" ht="15" customHeight="1" x14ac:dyDescent="0.2">
      <c r="B20" s="215" t="s">
        <v>362</v>
      </c>
      <c r="C20" s="57">
        <f>'Section 2 data'!$D$42</f>
        <v>1.8296100000000002</v>
      </c>
      <c r="D20" s="252">
        <f>'Section 2 data'!$E$42</f>
        <v>11.505450000000002</v>
      </c>
      <c r="E20" s="239">
        <f>'Section 2 data'!$F$42</f>
        <v>9.0373579136115989</v>
      </c>
      <c r="F20" s="253">
        <f t="shared" si="1"/>
        <v>13.335060000000002</v>
      </c>
    </row>
    <row r="21" spans="2:6" ht="15" customHeight="1" x14ac:dyDescent="0.2">
      <c r="B21" s="215" t="s">
        <v>363</v>
      </c>
      <c r="C21" s="57">
        <f>'Section 2 data'!$D$43</f>
        <v>1.65056</v>
      </c>
      <c r="D21" s="252">
        <f>'Section 2 data'!$E$43</f>
        <v>8.2807700000000004</v>
      </c>
      <c r="E21" s="239">
        <f>'Section 2 data'!$F$43</f>
        <v>10.35</v>
      </c>
      <c r="F21" s="253">
        <f t="shared" si="1"/>
        <v>9.9313300000000009</v>
      </c>
    </row>
    <row r="22" spans="2:6" ht="15" customHeight="1" x14ac:dyDescent="0.2">
      <c r="B22" s="215" t="s">
        <v>364</v>
      </c>
      <c r="C22" s="57">
        <f>'Section 2 data'!$D$44</f>
        <v>0.12695000000000001</v>
      </c>
      <c r="D22" s="252">
        <f>'Section 2 data'!$E$44</f>
        <v>9.6827099999999984</v>
      </c>
      <c r="E22" s="239">
        <f>'Section 2 data'!$F$44</f>
        <v>10.08</v>
      </c>
      <c r="F22" s="253">
        <f t="shared" si="1"/>
        <v>9.8096599999999992</v>
      </c>
    </row>
    <row r="23" spans="2:6" ht="15" customHeight="1" x14ac:dyDescent="0.2">
      <c r="B23" s="215" t="s">
        <v>365</v>
      </c>
      <c r="C23" s="57">
        <f>'Section 2 data'!$D$45</f>
        <v>0.43819000000000002</v>
      </c>
      <c r="D23" s="252">
        <f>'Section 2 data'!$E$45</f>
        <v>7.2860800000000001</v>
      </c>
      <c r="E23" s="216">
        <f>'Section 2 data'!$F$45</f>
        <v>11.39553541058442</v>
      </c>
      <c r="F23" s="253">
        <f t="shared" si="1"/>
        <v>7.7242699999999997</v>
      </c>
    </row>
    <row r="24" spans="2:6" ht="15" customHeight="1" x14ac:dyDescent="0.2">
      <c r="B24" s="219" t="s">
        <v>80</v>
      </c>
      <c r="C24" s="73">
        <f>'Section 2 data'!$D$7</f>
        <v>4.7088700000000001</v>
      </c>
      <c r="D24" s="73">
        <f>'Section 2 data'!$E$7</f>
        <v>75.695740000000001</v>
      </c>
      <c r="E24" s="240">
        <f>'Section 2 data'!$F$7</f>
        <v>2.08</v>
      </c>
      <c r="F24" s="254">
        <f t="shared" si="1"/>
        <v>80.404610000000005</v>
      </c>
    </row>
    <row r="25" spans="2:6" ht="15" customHeight="1" x14ac:dyDescent="0.2">
      <c r="B25" s="213" t="s">
        <v>106</v>
      </c>
      <c r="C25" s="214"/>
      <c r="D25" s="214"/>
      <c r="E25" s="214"/>
      <c r="F25" s="214"/>
    </row>
    <row r="26" spans="2:6" ht="15" customHeight="1" x14ac:dyDescent="0.2">
      <c r="B26" s="215" t="s">
        <v>359</v>
      </c>
      <c r="C26" s="57">
        <f>'Section 2 data'!$D$47</f>
        <v>0.48581999999999997</v>
      </c>
      <c r="D26" s="252">
        <f>'Section 2 data'!$E$47</f>
        <v>11.606440000000001</v>
      </c>
      <c r="E26" s="216">
        <f>'Section 2 data'!$F$47</f>
        <v>10.41</v>
      </c>
      <c r="F26" s="253">
        <f t="shared" ref="F26:F33" si="2">SUM(C26,D26)</f>
        <v>12.092260000000001</v>
      </c>
    </row>
    <row r="27" spans="2:6" ht="15" customHeight="1" x14ac:dyDescent="0.2">
      <c r="B27" s="218" t="s">
        <v>360</v>
      </c>
      <c r="C27" s="57">
        <f>'Section 2 data'!$D$48</f>
        <v>1.0268499999999998</v>
      </c>
      <c r="D27" s="257">
        <f>'Section 2 data'!$E$48</f>
        <v>11.818490000000001</v>
      </c>
      <c r="E27" s="216">
        <f>'Section 2 data'!$F$48</f>
        <v>10.34</v>
      </c>
      <c r="F27" s="253">
        <f t="shared" si="2"/>
        <v>12.84534</v>
      </c>
    </row>
    <row r="28" spans="2:6" ht="15" customHeight="1" x14ac:dyDescent="0.2">
      <c r="B28" s="215" t="s">
        <v>361</v>
      </c>
      <c r="C28" s="57">
        <f>'Section 2 data'!$D$49</f>
        <v>1.7806</v>
      </c>
      <c r="D28" s="252">
        <f>'Section 2 data'!$E$49</f>
        <v>18.940090000000001</v>
      </c>
      <c r="E28" s="216">
        <f>'Section 2 data'!$F$49</f>
        <v>7.7148436367350595</v>
      </c>
      <c r="F28" s="253">
        <f t="shared" si="2"/>
        <v>20.720690000000001</v>
      </c>
    </row>
    <row r="29" spans="2:6" ht="15" customHeight="1" x14ac:dyDescent="0.2">
      <c r="B29" s="215" t="s">
        <v>362</v>
      </c>
      <c r="C29" s="57">
        <f>'Section 2 data'!$D$50</f>
        <v>4.1602000000000006</v>
      </c>
      <c r="D29" s="252">
        <f>'Section 2 data'!$E$50</f>
        <v>19.056270000000001</v>
      </c>
      <c r="E29" s="239">
        <f>'Section 2 data'!$F$50</f>
        <v>6.9907339399567849</v>
      </c>
      <c r="F29" s="253">
        <f t="shared" si="2"/>
        <v>23.216470000000001</v>
      </c>
    </row>
    <row r="30" spans="2:6" ht="15" customHeight="1" x14ac:dyDescent="0.2">
      <c r="B30" s="215" t="s">
        <v>363</v>
      </c>
      <c r="C30" s="57">
        <f>'Section 2 data'!$D$51</f>
        <v>2.5489600000000001</v>
      </c>
      <c r="D30" s="252">
        <f>'Section 2 data'!$E$51</f>
        <v>10.880990000000001</v>
      </c>
      <c r="E30" s="239">
        <f>'Section 2 data'!$F$51</f>
        <v>9.2899999999999991</v>
      </c>
      <c r="F30" s="253">
        <f t="shared" si="2"/>
        <v>13.429950000000002</v>
      </c>
    </row>
    <row r="31" spans="2:6" ht="15" customHeight="1" x14ac:dyDescent="0.2">
      <c r="B31" s="215" t="s">
        <v>364</v>
      </c>
      <c r="C31" s="57">
        <f>'Section 2 data'!$D$52</f>
        <v>0.30031999999999998</v>
      </c>
      <c r="D31" s="252">
        <f>'Section 2 data'!$E$52</f>
        <v>10.26385</v>
      </c>
      <c r="E31" s="239">
        <f>'Section 2 data'!$F$52</f>
        <v>9.8800000000000008</v>
      </c>
      <c r="F31" s="253">
        <f t="shared" si="2"/>
        <v>10.564169999999999</v>
      </c>
    </row>
    <row r="32" spans="2:6" ht="15" customHeight="1" x14ac:dyDescent="0.2">
      <c r="B32" s="215" t="s">
        <v>365</v>
      </c>
      <c r="C32" s="57">
        <f>'Section 2 data'!$D$53</f>
        <v>0.45392999999999994</v>
      </c>
      <c r="D32" s="252">
        <f>'Section 2 data'!$E$53</f>
        <v>7.524379999999999</v>
      </c>
      <c r="E32" s="216">
        <f>'Section 2 data'!$F$53</f>
        <v>11.18270358216607</v>
      </c>
      <c r="F32" s="253">
        <f t="shared" si="2"/>
        <v>7.9783099999999987</v>
      </c>
    </row>
    <row r="33" spans="2:6" ht="15" customHeight="1" x14ac:dyDescent="0.2">
      <c r="B33" s="221" t="s">
        <v>80</v>
      </c>
      <c r="C33" s="255">
        <f>'Section 2 data'!$D$5</f>
        <v>10.756680000000001</v>
      </c>
      <c r="D33" s="255">
        <f>'Section 2 data'!$E$5</f>
        <v>90.090509999999995</v>
      </c>
      <c r="E33" s="241">
        <f>'Section 2 data'!$F$5</f>
        <v>1.65</v>
      </c>
      <c r="F33" s="256">
        <f t="shared" si="2"/>
        <v>100.84719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212" t="s">
        <v>80</v>
      </c>
    </row>
    <row r="6" spans="2:6" ht="30" customHeight="1" x14ac:dyDescent="0.2">
      <c r="B6" s="835"/>
      <c r="C6" s="250" t="s">
        <v>81</v>
      </c>
      <c r="D6" s="250" t="s">
        <v>81</v>
      </c>
      <c r="E6" s="11" t="s">
        <v>82</v>
      </c>
      <c r="F6" s="251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366</v>
      </c>
      <c r="C8" s="57">
        <f>'Section 2 data'!$D$58</f>
        <v>0.51257000000000008</v>
      </c>
      <c r="D8" s="252">
        <f>'Section 2 data'!$E$58</f>
        <v>0.90991999999999995</v>
      </c>
      <c r="E8" s="216">
        <f>'Section 2 data'!$F$58</f>
        <v>32.32</v>
      </c>
      <c r="F8" s="253">
        <f>SUM(C8,D8)</f>
        <v>1.42249</v>
      </c>
    </row>
    <row r="9" spans="2:6" ht="15" customHeight="1" x14ac:dyDescent="0.2">
      <c r="B9" s="217" t="s">
        <v>367</v>
      </c>
      <c r="C9" s="57">
        <f>'Section 2 data'!$D$59</f>
        <v>0.35758000000000001</v>
      </c>
      <c r="D9" s="252">
        <f>'Section 2 data'!$E$59</f>
        <v>0.37339999999999995</v>
      </c>
      <c r="E9" s="216">
        <f>'Section 2 data'!$F$59</f>
        <v>28.23</v>
      </c>
      <c r="F9" s="253">
        <f t="shared" ref="F9:F17" si="0">SUM(C9,D9)</f>
        <v>0.73097999999999996</v>
      </c>
    </row>
    <row r="10" spans="2:6" ht="15" customHeight="1" x14ac:dyDescent="0.2">
      <c r="B10" s="218" t="s">
        <v>368</v>
      </c>
      <c r="C10" s="57">
        <f>'Section 2 data'!$D$60</f>
        <v>0.57623000000000002</v>
      </c>
      <c r="D10" s="252">
        <f>'Section 2 data'!$E$60</f>
        <v>0.52488000000000001</v>
      </c>
      <c r="E10" s="216">
        <f>'Section 2 data'!$F$60</f>
        <v>29.61</v>
      </c>
      <c r="F10" s="253">
        <f t="shared" si="0"/>
        <v>1.10111</v>
      </c>
    </row>
    <row r="11" spans="2:6" ht="15" customHeight="1" x14ac:dyDescent="0.2">
      <c r="B11" s="215" t="s">
        <v>369</v>
      </c>
      <c r="C11" s="57">
        <f>'Section 2 data'!$D$61</f>
        <v>0.56346000000000007</v>
      </c>
      <c r="D11" s="252">
        <f>'Section 2 data'!$E$61</f>
        <v>1.1622399999999999</v>
      </c>
      <c r="E11" s="216">
        <f>'Section 2 data'!$F$61</f>
        <v>26.46</v>
      </c>
      <c r="F11" s="253">
        <f t="shared" si="0"/>
        <v>1.7257</v>
      </c>
    </row>
    <row r="12" spans="2:6" ht="15" customHeight="1" x14ac:dyDescent="0.2">
      <c r="B12" s="215" t="s">
        <v>370</v>
      </c>
      <c r="C12" s="57">
        <f>'Section 2 data'!$D$62</f>
        <v>1.2155799999999999</v>
      </c>
      <c r="D12" s="252">
        <f>'Section 2 data'!$E$62</f>
        <v>3.4058000000000002</v>
      </c>
      <c r="E12" s="216">
        <f>'Section 2 data'!$F$62</f>
        <v>15.32</v>
      </c>
      <c r="F12" s="253">
        <f t="shared" si="0"/>
        <v>4.6213800000000003</v>
      </c>
    </row>
    <row r="13" spans="2:6" ht="15" customHeight="1" x14ac:dyDescent="0.2">
      <c r="B13" s="215" t="s">
        <v>371</v>
      </c>
      <c r="C13" s="57">
        <f>'Section 2 data'!$D$63</f>
        <v>1.6413499999999999</v>
      </c>
      <c r="D13" s="252">
        <f>'Section 2 data'!$E$63</f>
        <v>3.5995900000000001</v>
      </c>
      <c r="E13" s="216">
        <f>'Section 2 data'!$F$63</f>
        <v>13.06</v>
      </c>
      <c r="F13" s="253">
        <f t="shared" si="0"/>
        <v>5.2409400000000002</v>
      </c>
    </row>
    <row r="14" spans="2:6" ht="15" customHeight="1" x14ac:dyDescent="0.2">
      <c r="B14" s="215" t="s">
        <v>372</v>
      </c>
      <c r="C14" s="57">
        <f>'Section 2 data'!$D$64</f>
        <v>1.0248599999999999</v>
      </c>
      <c r="D14" s="252">
        <f>'Section 2 data'!$E$64</f>
        <v>3.7271199999999998</v>
      </c>
      <c r="E14" s="216">
        <f>'Section 2 data'!$F$64</f>
        <v>15.69</v>
      </c>
      <c r="F14" s="253">
        <f t="shared" si="0"/>
        <v>4.7519799999999996</v>
      </c>
    </row>
    <row r="15" spans="2:6" ht="15" customHeight="1" x14ac:dyDescent="0.2">
      <c r="B15" s="215" t="s">
        <v>373</v>
      </c>
      <c r="C15" s="57">
        <f>'Section 2 data'!$D$65</f>
        <v>0.10682999999999999</v>
      </c>
      <c r="D15" s="252">
        <f>'Section 2 data'!$E$65</f>
        <v>0.47711999999999999</v>
      </c>
      <c r="E15" s="216">
        <f>'Section 2 data'!$F$65</f>
        <v>49.91</v>
      </c>
      <c r="F15" s="253">
        <f t="shared" si="0"/>
        <v>0.58394999999999997</v>
      </c>
    </row>
    <row r="16" spans="2:6" ht="15" customHeight="1" x14ac:dyDescent="0.2">
      <c r="B16" s="215" t="s">
        <v>374</v>
      </c>
      <c r="C16" s="57">
        <f>'Section 2 data'!$D$66</f>
        <v>4.9329999999999999E-2</v>
      </c>
      <c r="D16" s="252">
        <f>'Section 2 data'!$E$66</f>
        <v>0.39607999999999999</v>
      </c>
      <c r="E16" s="216">
        <f>'Section 2 data'!$F$66</f>
        <v>68.84</v>
      </c>
      <c r="F16" s="253">
        <f t="shared" si="0"/>
        <v>0.44540999999999997</v>
      </c>
    </row>
    <row r="17" spans="2:6" ht="15" customHeight="1" x14ac:dyDescent="0.2">
      <c r="B17" s="219" t="s">
        <v>80</v>
      </c>
      <c r="C17" s="73">
        <f>'Section 2 data'!$D$6</f>
        <v>6.0478100000000001</v>
      </c>
      <c r="D17" s="73">
        <f>'Section 2 data'!$E$6</f>
        <v>14.57615</v>
      </c>
      <c r="E17" s="220">
        <f>'Section 2 data'!$F$6</f>
        <v>5.34</v>
      </c>
      <c r="F17" s="254">
        <f t="shared" si="0"/>
        <v>20.62396</v>
      </c>
    </row>
    <row r="18" spans="2:6" ht="15" customHeight="1" x14ac:dyDescent="0.2">
      <c r="B18" s="213" t="s">
        <v>105</v>
      </c>
      <c r="C18" s="214"/>
      <c r="D18" s="214"/>
      <c r="E18" s="214"/>
      <c r="F18" s="214"/>
    </row>
    <row r="19" spans="2:6" ht="15" customHeight="1" x14ac:dyDescent="0.2">
      <c r="B19" s="215" t="s">
        <v>366</v>
      </c>
      <c r="C19" s="57">
        <f>'Section 2 data'!$D$68</f>
        <v>0.20729</v>
      </c>
      <c r="D19" s="252">
        <f>'Section 2 data'!$E$68</f>
        <v>12.650169999999999</v>
      </c>
      <c r="E19" s="216">
        <f>'Section 2 data'!$F$68</f>
        <v>9.77</v>
      </c>
      <c r="F19" s="253">
        <f t="shared" ref="F19:F28" si="1">SUM(C19,D19)</f>
        <v>12.85746</v>
      </c>
    </row>
    <row r="20" spans="2:6" ht="15" customHeight="1" x14ac:dyDescent="0.2">
      <c r="B20" s="217" t="s">
        <v>367</v>
      </c>
      <c r="C20" s="57">
        <f>'Section 2 data'!$D$69</f>
        <v>0.34982000000000002</v>
      </c>
      <c r="D20" s="252">
        <f>'Section 2 data'!$E$69</f>
        <v>14.73888</v>
      </c>
      <c r="E20" s="216">
        <f>'Section 2 data'!$F$69</f>
        <v>7.74</v>
      </c>
      <c r="F20" s="253">
        <f t="shared" si="1"/>
        <v>15.088699999999999</v>
      </c>
    </row>
    <row r="21" spans="2:6" ht="15" customHeight="1" x14ac:dyDescent="0.2">
      <c r="B21" s="218" t="s">
        <v>368</v>
      </c>
      <c r="C21" s="57">
        <f>'Section 2 data'!$D$70</f>
        <v>0.46676999999999996</v>
      </c>
      <c r="D21" s="252">
        <f>'Section 2 data'!$E$70</f>
        <v>9.067260000000001</v>
      </c>
      <c r="E21" s="216">
        <f>'Section 2 data'!$F$70</f>
        <v>8.86</v>
      </c>
      <c r="F21" s="253">
        <f t="shared" si="1"/>
        <v>9.5340300000000013</v>
      </c>
    </row>
    <row r="22" spans="2:6" ht="15" customHeight="1" x14ac:dyDescent="0.2">
      <c r="B22" s="215" t="s">
        <v>369</v>
      </c>
      <c r="C22" s="57">
        <f>'Section 2 data'!$D$71</f>
        <v>0.52497000000000005</v>
      </c>
      <c r="D22" s="252">
        <f>'Section 2 data'!$E$71</f>
        <v>7.6559499999999998</v>
      </c>
      <c r="E22" s="216">
        <f>'Section 2 data'!$F$71</f>
        <v>11.74</v>
      </c>
      <c r="F22" s="253">
        <f t="shared" si="1"/>
        <v>8.1809200000000004</v>
      </c>
    </row>
    <row r="23" spans="2:6" ht="15" customHeight="1" x14ac:dyDescent="0.2">
      <c r="B23" s="215" t="s">
        <v>370</v>
      </c>
      <c r="C23" s="57">
        <f>'Section 2 data'!$D$72</f>
        <v>1.1408900000000002</v>
      </c>
      <c r="D23" s="252">
        <f>'Section 2 data'!$E$72</f>
        <v>11.16634</v>
      </c>
      <c r="E23" s="216">
        <f>'Section 2 data'!$F$72</f>
        <v>8.6</v>
      </c>
      <c r="F23" s="253">
        <f t="shared" si="1"/>
        <v>12.307230000000001</v>
      </c>
    </row>
    <row r="24" spans="2:6" ht="15" customHeight="1" x14ac:dyDescent="0.2">
      <c r="B24" s="215" t="s">
        <v>371</v>
      </c>
      <c r="C24" s="57">
        <f>'Section 2 data'!$D$73</f>
        <v>1.24966</v>
      </c>
      <c r="D24" s="252">
        <f>'Section 2 data'!$E$73</f>
        <v>5.9446599999999998</v>
      </c>
      <c r="E24" s="216">
        <f>'Section 2 data'!$F$73</f>
        <v>10.42</v>
      </c>
      <c r="F24" s="253">
        <f t="shared" si="1"/>
        <v>7.1943199999999994</v>
      </c>
    </row>
    <row r="25" spans="2:6" ht="15" customHeight="1" x14ac:dyDescent="0.2">
      <c r="B25" s="215" t="s">
        <v>372</v>
      </c>
      <c r="C25" s="57">
        <f>'Section 2 data'!$D$74</f>
        <v>0.60045000000000004</v>
      </c>
      <c r="D25" s="252">
        <f>'Section 2 data'!$E$74</f>
        <v>7.3694300000000004</v>
      </c>
      <c r="E25" s="216">
        <f>'Section 2 data'!$F$74</f>
        <v>10.91</v>
      </c>
      <c r="F25" s="253">
        <f t="shared" si="1"/>
        <v>7.9698800000000007</v>
      </c>
    </row>
    <row r="26" spans="2:6" ht="15" customHeight="1" x14ac:dyDescent="0.2">
      <c r="B26" s="215" t="s">
        <v>373</v>
      </c>
      <c r="C26" s="57">
        <f>'Section 2 data'!$D$75</f>
        <v>0.10632</v>
      </c>
      <c r="D26" s="252">
        <f>'Section 2 data'!$E$75</f>
        <v>3.8004799999999999</v>
      </c>
      <c r="E26" s="216">
        <f>'Section 2 data'!$F$75</f>
        <v>14.55</v>
      </c>
      <c r="F26" s="253">
        <f t="shared" si="1"/>
        <v>3.9068000000000001</v>
      </c>
    </row>
    <row r="27" spans="2:6" ht="15" customHeight="1" x14ac:dyDescent="0.2">
      <c r="B27" s="215" t="s">
        <v>374</v>
      </c>
      <c r="C27" s="57">
        <f>'Section 2 data'!$D$76</f>
        <v>6.2700000000000006E-2</v>
      </c>
      <c r="D27" s="252">
        <f>'Section 2 data'!$E$76</f>
        <v>3.3025700000000002</v>
      </c>
      <c r="E27" s="216">
        <f>'Section 2 data'!$F$76</f>
        <v>17.899999999999999</v>
      </c>
      <c r="F27" s="253">
        <f t="shared" si="1"/>
        <v>3.3652700000000002</v>
      </c>
    </row>
    <row r="28" spans="2:6" ht="15" customHeight="1" x14ac:dyDescent="0.2">
      <c r="B28" s="219" t="s">
        <v>80</v>
      </c>
      <c r="C28" s="73">
        <f>'Section 2 data'!$D$7</f>
        <v>4.7088700000000001</v>
      </c>
      <c r="D28" s="73">
        <f>'Section 2 data'!$E$7</f>
        <v>75.695740000000001</v>
      </c>
      <c r="E28" s="220">
        <f>'Section 2 data'!$F$7</f>
        <v>2.08</v>
      </c>
      <c r="F28" s="254">
        <f t="shared" si="1"/>
        <v>80.404610000000005</v>
      </c>
    </row>
    <row r="29" spans="2:6" ht="15" customHeight="1" x14ac:dyDescent="0.2">
      <c r="B29" s="213" t="s">
        <v>106</v>
      </c>
      <c r="C29" s="214"/>
      <c r="D29" s="214"/>
      <c r="E29" s="214"/>
      <c r="F29" s="214"/>
    </row>
    <row r="30" spans="2:6" ht="15" customHeight="1" x14ac:dyDescent="0.2">
      <c r="B30" s="215" t="s">
        <v>366</v>
      </c>
      <c r="C30" s="57">
        <f>'Section 2 data'!$D$78</f>
        <v>0.71987000000000001</v>
      </c>
      <c r="D30" s="252">
        <f>'Section 2 data'!$E$78</f>
        <v>13.561030000000001</v>
      </c>
      <c r="E30" s="216">
        <f>'Section 2 data'!$F$78</f>
        <v>9.5299999999999994</v>
      </c>
      <c r="F30" s="253">
        <f t="shared" ref="F30:F39" si="2">SUM(C30,D30)</f>
        <v>14.280900000000001</v>
      </c>
    </row>
    <row r="31" spans="2:6" ht="15" customHeight="1" x14ac:dyDescent="0.2">
      <c r="B31" s="217" t="s">
        <v>367</v>
      </c>
      <c r="C31" s="57">
        <f>'Section 2 data'!$D$79</f>
        <v>0.70740000000000003</v>
      </c>
      <c r="D31" s="252">
        <f>'Section 2 data'!$E$79</f>
        <v>15.113430000000001</v>
      </c>
      <c r="E31" s="216">
        <f>'Section 2 data'!$F$79</f>
        <v>7.57</v>
      </c>
      <c r="F31" s="253">
        <f t="shared" si="2"/>
        <v>15.820830000000001</v>
      </c>
    </row>
    <row r="32" spans="2:6" ht="15" customHeight="1" x14ac:dyDescent="0.2">
      <c r="B32" s="218" t="s">
        <v>368</v>
      </c>
      <c r="C32" s="57">
        <f>'Section 2 data'!$D$80</f>
        <v>1.0429999999999999</v>
      </c>
      <c r="D32" s="252">
        <f>'Section 2 data'!$E$80</f>
        <v>9.5933899999999994</v>
      </c>
      <c r="E32" s="216">
        <f>'Section 2 data'!$F$80</f>
        <v>8.52</v>
      </c>
      <c r="F32" s="253">
        <f t="shared" si="2"/>
        <v>10.636389999999999</v>
      </c>
    </row>
    <row r="33" spans="2:6" ht="15" customHeight="1" x14ac:dyDescent="0.2">
      <c r="B33" s="215" t="s">
        <v>369</v>
      </c>
      <c r="C33" s="57">
        <f>'Section 2 data'!$D$81</f>
        <v>1.08843</v>
      </c>
      <c r="D33" s="252">
        <f>'Section 2 data'!$E$81</f>
        <v>8.8203199999999988</v>
      </c>
      <c r="E33" s="216">
        <f>'Section 2 data'!$F$81</f>
        <v>10.78</v>
      </c>
      <c r="F33" s="253">
        <f t="shared" si="2"/>
        <v>9.9087499999999995</v>
      </c>
    </row>
    <row r="34" spans="2:6" ht="15" customHeight="1" x14ac:dyDescent="0.2">
      <c r="B34" s="215" t="s">
        <v>370</v>
      </c>
      <c r="C34" s="57">
        <f>'Section 2 data'!$D$82</f>
        <v>2.3564699999999998</v>
      </c>
      <c r="D34" s="252">
        <f>'Section 2 data'!$E$82</f>
        <v>14.5519</v>
      </c>
      <c r="E34" s="216">
        <f>'Section 2 data'!$F$82</f>
        <v>7.46</v>
      </c>
      <c r="F34" s="253">
        <f t="shared" si="2"/>
        <v>16.908369999999998</v>
      </c>
    </row>
    <row r="35" spans="2:6" ht="15" customHeight="1" x14ac:dyDescent="0.2">
      <c r="B35" s="215" t="s">
        <v>371</v>
      </c>
      <c r="C35" s="57">
        <f>'Section 2 data'!$D$83</f>
        <v>2.8910100000000001</v>
      </c>
      <c r="D35" s="252">
        <f>'Section 2 data'!$E$83</f>
        <v>9.5455300000000012</v>
      </c>
      <c r="E35" s="216">
        <f>'Section 2 data'!$F$83</f>
        <v>8.32</v>
      </c>
      <c r="F35" s="253">
        <f t="shared" si="2"/>
        <v>12.436540000000001</v>
      </c>
    </row>
    <row r="36" spans="2:6" ht="15" customHeight="1" x14ac:dyDescent="0.2">
      <c r="B36" s="215" t="s">
        <v>372</v>
      </c>
      <c r="C36" s="57">
        <f>'Section 2 data'!$D$84</f>
        <v>1.62531</v>
      </c>
      <c r="D36" s="252">
        <f>'Section 2 data'!$E$84</f>
        <v>11.101749999999999</v>
      </c>
      <c r="E36" s="216">
        <f>'Section 2 data'!$F$84</f>
        <v>8.9700000000000006</v>
      </c>
      <c r="F36" s="253">
        <f t="shared" si="2"/>
        <v>12.72706</v>
      </c>
    </row>
    <row r="37" spans="2:6" ht="15" customHeight="1" x14ac:dyDescent="0.2">
      <c r="B37" s="215" t="s">
        <v>373</v>
      </c>
      <c r="C37" s="57">
        <f>'Section 2 data'!$D$85</f>
        <v>0.21315000000000001</v>
      </c>
      <c r="D37" s="252">
        <f>'Section 2 data'!$E$85</f>
        <v>4.1078999999999999</v>
      </c>
      <c r="E37" s="216">
        <f>'Section 2 data'!$F$85</f>
        <v>14.08</v>
      </c>
      <c r="F37" s="253">
        <f t="shared" si="2"/>
        <v>4.3210499999999996</v>
      </c>
    </row>
    <row r="38" spans="2:6" ht="15" customHeight="1" x14ac:dyDescent="0.2">
      <c r="B38" s="215" t="s">
        <v>374</v>
      </c>
      <c r="C38" s="57">
        <f>'Section 2 data'!$D$86</f>
        <v>0.11203</v>
      </c>
      <c r="D38" s="252">
        <f>'Section 2 data'!$E$86</f>
        <v>3.6952600000000002</v>
      </c>
      <c r="E38" s="216">
        <f>'Section 2 data'!$F$86</f>
        <v>17.52</v>
      </c>
      <c r="F38" s="253">
        <f t="shared" si="2"/>
        <v>3.8072900000000001</v>
      </c>
    </row>
    <row r="39" spans="2:6" ht="15" customHeight="1" x14ac:dyDescent="0.2">
      <c r="B39" s="221" t="s">
        <v>80</v>
      </c>
      <c r="C39" s="255">
        <f>'Section 2 data'!$D$5</f>
        <v>10.756680000000001</v>
      </c>
      <c r="D39" s="255">
        <f>'Section 2 data'!$E$5</f>
        <v>90.090509999999995</v>
      </c>
      <c r="E39" s="223">
        <f>'Section 2 data'!$F$5</f>
        <v>1.65</v>
      </c>
      <c r="F39" s="256">
        <f t="shared" si="2"/>
        <v>100.84719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1" t="s">
        <v>76</v>
      </c>
      <c r="C5" s="14" t="s">
        <v>78</v>
      </c>
      <c r="D5" s="837" t="s">
        <v>79</v>
      </c>
      <c r="E5" s="838"/>
      <c r="F5" s="15" t="s">
        <v>80</v>
      </c>
    </row>
    <row r="6" spans="2:6" ht="30" customHeight="1" x14ac:dyDescent="0.2">
      <c r="B6" s="832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6" t="str">
        <f>Index!$B$4</f>
        <v>Wessex</v>
      </c>
      <c r="C7" s="247">
        <f>'Section 2 data'!$D$91</f>
        <v>0.21414</v>
      </c>
      <c r="D7" s="247">
        <f>'Section 2 data'!$E$91</f>
        <v>0.41102</v>
      </c>
      <c r="E7" s="248">
        <f>'Section 2 data'!$F$91</f>
        <v>42.96</v>
      </c>
      <c r="F7" s="249">
        <f>SUM(C7,D7)</f>
        <v>0.62515999999999994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750</v>
      </c>
    </row>
    <row r="5" spans="2:4" ht="30" customHeight="1" x14ac:dyDescent="0.2">
      <c r="B5" s="828"/>
      <c r="C5" s="40" t="s">
        <v>676</v>
      </c>
      <c r="D5" s="225" t="s">
        <v>677</v>
      </c>
    </row>
    <row r="6" spans="2:4" ht="30" customHeight="1" x14ac:dyDescent="0.2">
      <c r="B6" s="829"/>
      <c r="C6" s="839" t="s">
        <v>81</v>
      </c>
      <c r="D6" s="840"/>
    </row>
    <row r="7" spans="2:4" ht="15" customHeight="1" x14ac:dyDescent="0.2">
      <c r="B7" s="196" t="str">
        <f>Index!$B$4</f>
        <v>Wessex</v>
      </c>
      <c r="C7" s="197"/>
      <c r="D7" s="197"/>
    </row>
    <row r="8" spans="2:4" ht="15" customHeight="1" x14ac:dyDescent="0.2">
      <c r="B8" s="133" t="s">
        <v>19</v>
      </c>
      <c r="C8" s="60">
        <f>'Section 2 data'!$H$96</f>
        <v>69.290627329298189</v>
      </c>
      <c r="D8" s="501">
        <f>'Section 2 data'!$H$7</f>
        <v>80.404610000000005</v>
      </c>
    </row>
    <row r="9" spans="2:4" ht="15" customHeight="1" x14ac:dyDescent="0.2">
      <c r="B9" s="502" t="s">
        <v>20</v>
      </c>
      <c r="C9" s="62">
        <f>'Section 2 data'!$H$97</f>
        <v>25.398176923034537</v>
      </c>
      <c r="D9" s="503">
        <f>'Section 2 data'!$H$6</f>
        <v>20.62396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9" t="s">
        <v>687</v>
      </c>
      <c r="C3" s="780"/>
      <c r="D3" s="780"/>
      <c r="E3" s="780"/>
      <c r="F3" s="780"/>
      <c r="G3" s="780"/>
      <c r="H3" s="780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1609.3409999999999</v>
      </c>
      <c r="E5" s="427">
        <v>18245.454000000002</v>
      </c>
      <c r="F5" s="432">
        <v>3.92</v>
      </c>
      <c r="G5" s="439">
        <f>E5*F5/100</f>
        <v>715.22179679999999</v>
      </c>
      <c r="H5" s="440">
        <f>SUM(D5,E5)</f>
        <v>19854.795000000002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895.74199999999996</v>
      </c>
      <c r="E6" s="427">
        <v>3794.78</v>
      </c>
      <c r="F6" s="432">
        <v>8.01</v>
      </c>
      <c r="G6" s="439">
        <f t="shared" ref="G6:G26" si="0">E6*F6/100</f>
        <v>303.96187800000001</v>
      </c>
      <c r="H6" s="440">
        <f>SUM(D6,E6)</f>
        <v>4690.5219999999999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713.59900000000005</v>
      </c>
      <c r="E7" s="427">
        <v>14483.373</v>
      </c>
      <c r="F7" s="432">
        <v>4.62</v>
      </c>
      <c r="G7" s="439">
        <f>E7*F7/100</f>
        <v>669.13183260000005</v>
      </c>
      <c r="H7" s="440">
        <f>SUM(D7,E7)</f>
        <v>15196.972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109.8</v>
      </c>
      <c r="E8" s="429">
        <v>147.91</v>
      </c>
      <c r="F8" s="432">
        <v>54.49</v>
      </c>
      <c r="G8" s="439">
        <f t="shared" si="0"/>
        <v>80.596159</v>
      </c>
      <c r="H8" s="440">
        <f>SUM(D8,E8)</f>
        <v>257.70999999999998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116.11199999999999</v>
      </c>
      <c r="E9" s="429">
        <v>702.78200000000004</v>
      </c>
      <c r="F9" s="432">
        <v>18.72</v>
      </c>
      <c r="G9" s="439">
        <f t="shared" si="0"/>
        <v>131.5607904</v>
      </c>
      <c r="H9" s="440">
        <f t="shared" ref="H9:H26" si="1">SUM(D9,E9)</f>
        <v>818.89400000000001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258.33800000000002</v>
      </c>
      <c r="E10" s="429">
        <v>261.94600000000003</v>
      </c>
      <c r="F10" s="432">
        <v>29.15</v>
      </c>
      <c r="G10" s="439">
        <f t="shared" si="0"/>
        <v>76.357258999999999</v>
      </c>
      <c r="H10" s="440">
        <f t="shared" si="1"/>
        <v>520.28400000000011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65.802999999999997</v>
      </c>
      <c r="E11" s="429">
        <v>309.108</v>
      </c>
      <c r="F11" s="432">
        <v>28.67</v>
      </c>
      <c r="G11" s="439">
        <f t="shared" si="0"/>
        <v>88.621263600000006</v>
      </c>
      <c r="H11" s="440">
        <f t="shared" si="1"/>
        <v>374.911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52.308</v>
      </c>
      <c r="E12" s="429">
        <v>597.77599999999995</v>
      </c>
      <c r="F12" s="432">
        <v>18.87</v>
      </c>
      <c r="G12" s="439">
        <f t="shared" si="0"/>
        <v>112.8003312</v>
      </c>
      <c r="H12" s="440">
        <f t="shared" si="1"/>
        <v>650.08399999999995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198.95400000000001</v>
      </c>
      <c r="E13" s="429">
        <v>1158.972</v>
      </c>
      <c r="F13" s="432">
        <v>23.53</v>
      </c>
      <c r="G13" s="439">
        <f t="shared" si="0"/>
        <v>272.70611159999999</v>
      </c>
      <c r="H13" s="440">
        <f t="shared" si="1"/>
        <v>1357.9259999999999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5.6609999999999996</v>
      </c>
      <c r="E14" s="429">
        <v>4.8890000000000002</v>
      </c>
      <c r="F14" s="432">
        <v>93.64</v>
      </c>
      <c r="G14" s="439">
        <f t="shared" si="0"/>
        <v>4.5780596000000005</v>
      </c>
      <c r="H14" s="440">
        <f t="shared" si="1"/>
        <v>10.55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88.766000000000005</v>
      </c>
      <c r="E15" s="429">
        <v>611.39800000000002</v>
      </c>
      <c r="F15" s="432">
        <v>19.32</v>
      </c>
      <c r="G15" s="439">
        <f t="shared" si="0"/>
        <v>118.12209360000001</v>
      </c>
      <c r="H15" s="440">
        <f t="shared" si="1"/>
        <v>700.16399999999999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112.321</v>
      </c>
      <c r="E16" s="429">
        <v>3919.0149999999999</v>
      </c>
      <c r="F16" s="432">
        <v>11.28</v>
      </c>
      <c r="G16" s="439">
        <f t="shared" si="0"/>
        <v>442.06489199999999</v>
      </c>
      <c r="H16" s="440">
        <f t="shared" si="1"/>
        <v>4031.3359999999998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374.74900000000002</v>
      </c>
      <c r="E17" s="429">
        <v>2399.491</v>
      </c>
      <c r="F17" s="432">
        <v>17.2</v>
      </c>
      <c r="G17" s="439">
        <f t="shared" si="0"/>
        <v>412.71245199999998</v>
      </c>
      <c r="H17" s="440">
        <f t="shared" si="1"/>
        <v>2774.24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13.372999999999999</v>
      </c>
      <c r="E18" s="429">
        <v>1067.1759999999999</v>
      </c>
      <c r="F18" s="432">
        <v>15.02</v>
      </c>
      <c r="G18" s="439">
        <f t="shared" si="0"/>
        <v>160.28983519999997</v>
      </c>
      <c r="H18" s="440">
        <f t="shared" si="1"/>
        <v>1080.549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41.871000000000002</v>
      </c>
      <c r="E19" s="429">
        <v>3584.7220000000002</v>
      </c>
      <c r="F19" s="432">
        <v>10.59</v>
      </c>
      <c r="G19" s="439">
        <f t="shared" si="0"/>
        <v>379.62205979999999</v>
      </c>
      <c r="H19" s="440">
        <f t="shared" si="1"/>
        <v>3626.5930000000003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18.259</v>
      </c>
      <c r="E20" s="429">
        <v>404.66399999999999</v>
      </c>
      <c r="F20" s="432">
        <v>16.86</v>
      </c>
      <c r="G20" s="439">
        <f t="shared" si="0"/>
        <v>68.226350399999987</v>
      </c>
      <c r="H20" s="440">
        <f t="shared" si="1"/>
        <v>422.923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6.7789999999999999</v>
      </c>
      <c r="E21" s="429">
        <v>280.92700000000002</v>
      </c>
      <c r="F21" s="432">
        <v>32.32</v>
      </c>
      <c r="G21" s="439">
        <f t="shared" si="0"/>
        <v>90.795606400000011</v>
      </c>
      <c r="H21" s="440">
        <f t="shared" si="1"/>
        <v>287.70600000000002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1.339</v>
      </c>
      <c r="E22" s="429">
        <v>877.43700000000001</v>
      </c>
      <c r="F22" s="432">
        <v>12.62</v>
      </c>
      <c r="G22" s="439">
        <f t="shared" si="0"/>
        <v>110.73254939999998</v>
      </c>
      <c r="H22" s="440">
        <f t="shared" si="1"/>
        <v>878.77600000000007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5.8999999999999997E-2</v>
      </c>
      <c r="E23" s="429">
        <v>210.55099999999999</v>
      </c>
      <c r="F23" s="432">
        <v>17.989999999999998</v>
      </c>
      <c r="G23" s="439">
        <f t="shared" si="0"/>
        <v>37.878124899999996</v>
      </c>
      <c r="H23" s="440">
        <f t="shared" si="1"/>
        <v>210.60999999999999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0.754</v>
      </c>
      <c r="E24" s="429">
        <v>373.06099999999998</v>
      </c>
      <c r="F24" s="432">
        <v>29.27</v>
      </c>
      <c r="G24" s="439">
        <f t="shared" si="0"/>
        <v>109.1949547</v>
      </c>
      <c r="H24" s="440">
        <f t="shared" si="1"/>
        <v>373.815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3.0000000000000001E-3</v>
      </c>
      <c r="E25" s="429">
        <v>353.28300000000002</v>
      </c>
      <c r="F25" s="432">
        <v>23.27</v>
      </c>
      <c r="G25" s="439">
        <f t="shared" si="0"/>
        <v>82.208954100000014</v>
      </c>
      <c r="H25" s="440">
        <f t="shared" si="1"/>
        <v>353.286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144.09</v>
      </c>
      <c r="E26" s="433">
        <v>1006.687</v>
      </c>
      <c r="F26" s="431">
        <v>12.81</v>
      </c>
      <c r="G26" s="329">
        <f t="shared" si="0"/>
        <v>128.95660470000001</v>
      </c>
      <c r="H26" s="337">
        <f t="shared" si="1"/>
        <v>1150.777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79" t="s">
        <v>687</v>
      </c>
      <c r="C29" s="780"/>
      <c r="D29" s="780"/>
      <c r="E29" s="780"/>
      <c r="F29" s="780"/>
      <c r="G29" s="780"/>
      <c r="H29" s="780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9" t="s">
        <v>687</v>
      </c>
      <c r="C56" s="780"/>
      <c r="D56" s="780"/>
      <c r="E56" s="780"/>
      <c r="F56" s="780"/>
      <c r="G56" s="780"/>
      <c r="H56" s="780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484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1" t="s">
        <v>77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83</v>
      </c>
      <c r="C7" s="214"/>
      <c r="D7" s="214"/>
      <c r="E7" s="214"/>
      <c r="F7" s="214"/>
    </row>
    <row r="8" spans="2:6" ht="15" customHeight="1" x14ac:dyDescent="0.2">
      <c r="B8" s="215" t="s">
        <v>84</v>
      </c>
      <c r="C8" s="43">
        <f>'Section 3 data'!$D$8</f>
        <v>174.876</v>
      </c>
      <c r="D8" s="44">
        <f>'Section 3 data'!$E$8</f>
        <v>266.74099999999999</v>
      </c>
      <c r="E8" s="198">
        <f>'Section 3 data'!$F$8</f>
        <v>58.01</v>
      </c>
      <c r="F8" s="199">
        <f>SUM(C8,D8)</f>
        <v>441.61699999999996</v>
      </c>
    </row>
    <row r="9" spans="2:6" ht="15" customHeight="1" x14ac:dyDescent="0.2">
      <c r="B9" s="215" t="s">
        <v>85</v>
      </c>
      <c r="C9" s="43">
        <f>'Section 3 data'!$D$9</f>
        <v>162.43799999999999</v>
      </c>
      <c r="D9" s="44">
        <f>'Section 3 data'!$E$9</f>
        <v>1031.992</v>
      </c>
      <c r="E9" s="198">
        <f>'Section 3 data'!$F$9</f>
        <v>19.45</v>
      </c>
      <c r="F9" s="199">
        <f t="shared" ref="F9:F16" si="0">SUM(C9,D9)</f>
        <v>1194.4299999999998</v>
      </c>
    </row>
    <row r="10" spans="2:6" ht="15" customHeight="1" x14ac:dyDescent="0.2">
      <c r="B10" s="215" t="s">
        <v>86</v>
      </c>
      <c r="C10" s="43">
        <f>'Section 3 data'!$D$10</f>
        <v>430.04300000000001</v>
      </c>
      <c r="D10" s="44">
        <f>'Section 3 data'!$E$10</f>
        <v>471.76299999999998</v>
      </c>
      <c r="E10" s="198">
        <f>'Section 3 data'!$F$10</f>
        <v>29.22</v>
      </c>
      <c r="F10" s="199">
        <f t="shared" si="0"/>
        <v>901.80600000000004</v>
      </c>
    </row>
    <row r="11" spans="2:6" ht="15" customHeight="1" x14ac:dyDescent="0.2">
      <c r="B11" s="215" t="s">
        <v>87</v>
      </c>
      <c r="C11" s="43">
        <f>'Section 3 data'!$D$11</f>
        <v>117.77500000000001</v>
      </c>
      <c r="D11" s="44">
        <f>'Section 3 data'!$E$11</f>
        <v>589.46199999999999</v>
      </c>
      <c r="E11" s="198">
        <f>'Section 3 data'!$F$11</f>
        <v>29.05</v>
      </c>
      <c r="F11" s="199">
        <f t="shared" si="0"/>
        <v>707.23699999999997</v>
      </c>
    </row>
    <row r="12" spans="2:6" ht="15" customHeight="1" x14ac:dyDescent="0.2">
      <c r="B12" s="215" t="s">
        <v>88</v>
      </c>
      <c r="C12" s="43">
        <f>'Section 3 data'!$D$12</f>
        <v>80.790999999999997</v>
      </c>
      <c r="D12" s="44">
        <f>'Section 3 data'!$E$12</f>
        <v>1042.3920000000001</v>
      </c>
      <c r="E12" s="198">
        <f>'Section 3 data'!$F$12</f>
        <v>19.45</v>
      </c>
      <c r="F12" s="199">
        <f t="shared" si="0"/>
        <v>1123.183</v>
      </c>
    </row>
    <row r="13" spans="2:6" ht="15" customHeight="1" x14ac:dyDescent="0.2">
      <c r="B13" s="215" t="s">
        <v>89</v>
      </c>
      <c r="C13" s="43">
        <f>'Section 3 data'!$D$13</f>
        <v>293.17700000000002</v>
      </c>
      <c r="D13" s="44">
        <f>'Section 3 data'!$E$13</f>
        <v>1850.4939999999999</v>
      </c>
      <c r="E13" s="198">
        <f>'Section 3 data'!$F$13</f>
        <v>24.34</v>
      </c>
      <c r="F13" s="199">
        <f t="shared" si="0"/>
        <v>2143.6709999999998</v>
      </c>
    </row>
    <row r="14" spans="2:6" ht="15" customHeight="1" x14ac:dyDescent="0.2">
      <c r="B14" s="215" t="s">
        <v>90</v>
      </c>
      <c r="C14" s="43">
        <f>'Section 3 data'!$D$14</f>
        <v>8.1839999999999993</v>
      </c>
      <c r="D14" s="44">
        <f>'Section 3 data'!$E$14</f>
        <v>7.1550000000000002</v>
      </c>
      <c r="E14" s="198">
        <f>'Section 3 data'!$F$14</f>
        <v>93.64</v>
      </c>
      <c r="F14" s="199">
        <f t="shared" si="0"/>
        <v>15.338999999999999</v>
      </c>
    </row>
    <row r="15" spans="2:6" ht="15" customHeight="1" x14ac:dyDescent="0.2">
      <c r="B15" s="215" t="s">
        <v>91</v>
      </c>
      <c r="C15" s="43">
        <f>'Section 3 data'!$D$15</f>
        <v>155.505</v>
      </c>
      <c r="D15" s="44">
        <f>'Section 3 data'!$E$15</f>
        <v>1057.1679999999999</v>
      </c>
      <c r="E15" s="198">
        <f>'Section 3 data'!$F$15</f>
        <v>19.670000000000002</v>
      </c>
      <c r="F15" s="199">
        <f t="shared" si="0"/>
        <v>1212.6729999999998</v>
      </c>
    </row>
    <row r="16" spans="2:6" ht="15" customHeight="1" x14ac:dyDescent="0.2">
      <c r="B16" s="219" t="s">
        <v>92</v>
      </c>
      <c r="C16" s="200">
        <f>'Section 3 data'!$D$6</f>
        <v>1422.7909999999999</v>
      </c>
      <c r="D16" s="201">
        <f>'Section 3 data'!$E$6</f>
        <v>6317.1670000000004</v>
      </c>
      <c r="E16" s="202">
        <f>'Section 3 data'!$F$6</f>
        <v>8.24</v>
      </c>
      <c r="F16" s="203">
        <f t="shared" si="0"/>
        <v>7739.9580000000005</v>
      </c>
    </row>
    <row r="17" spans="2:6" ht="15" customHeight="1" x14ac:dyDescent="0.2">
      <c r="B17" s="213" t="s">
        <v>93</v>
      </c>
      <c r="C17" s="197"/>
      <c r="D17" s="197"/>
      <c r="E17" s="704"/>
      <c r="F17" s="197"/>
    </row>
    <row r="18" spans="2:6" ht="15" customHeight="1" x14ac:dyDescent="0.2">
      <c r="B18" s="215" t="s">
        <v>94</v>
      </c>
      <c r="C18" s="43">
        <f>'Section 3 data'!$D$16</f>
        <v>119.658</v>
      </c>
      <c r="D18" s="44">
        <f>'Section 3 data'!$E$16</f>
        <v>4621.2719999999999</v>
      </c>
      <c r="E18" s="198">
        <f>'Section 3 data'!$F$16</f>
        <v>11.67</v>
      </c>
      <c r="F18" s="199">
        <f t="shared" ref="F18:F29" si="1">SUM(C18,D18)</f>
        <v>4740.93</v>
      </c>
    </row>
    <row r="19" spans="2:6" ht="15" customHeight="1" x14ac:dyDescent="0.2">
      <c r="B19" s="215" t="s">
        <v>95</v>
      </c>
      <c r="C19" s="43">
        <f>'Section 3 data'!$D$17</f>
        <v>408.42200000000003</v>
      </c>
      <c r="D19" s="44">
        <f>'Section 3 data'!$E$17</f>
        <v>2934.105</v>
      </c>
      <c r="E19" s="198">
        <f>'Section 3 data'!$F$17</f>
        <v>18.23</v>
      </c>
      <c r="F19" s="199">
        <f t="shared" si="1"/>
        <v>3342.527</v>
      </c>
    </row>
    <row r="20" spans="2:6" ht="15" customHeight="1" x14ac:dyDescent="0.2">
      <c r="B20" s="215" t="s">
        <v>96</v>
      </c>
      <c r="C20" s="43">
        <f>'Section 3 data'!$D$18</f>
        <v>14.773999999999999</v>
      </c>
      <c r="D20" s="44">
        <f>'Section 3 data'!$E$18</f>
        <v>1301.2929999999999</v>
      </c>
      <c r="E20" s="198">
        <f>'Section 3 data'!$F$18</f>
        <v>15.82</v>
      </c>
      <c r="F20" s="199">
        <f t="shared" si="1"/>
        <v>1316.0669999999998</v>
      </c>
    </row>
    <row r="21" spans="2:6" ht="15" customHeight="1" x14ac:dyDescent="0.2">
      <c r="B21" s="215" t="s">
        <v>97</v>
      </c>
      <c r="C21" s="43">
        <f>'Section 3 data'!$D$19</f>
        <v>46.305999999999997</v>
      </c>
      <c r="D21" s="44">
        <f>'Section 3 data'!$E$19</f>
        <v>4394.8010000000004</v>
      </c>
      <c r="E21" s="198">
        <f>'Section 3 data'!$F$19</f>
        <v>11.41</v>
      </c>
      <c r="F21" s="199">
        <f t="shared" si="1"/>
        <v>4441.107</v>
      </c>
    </row>
    <row r="22" spans="2:6" ht="15" customHeight="1" x14ac:dyDescent="0.2">
      <c r="B22" s="215" t="s">
        <v>98</v>
      </c>
      <c r="C22" s="43">
        <f>'Section 3 data'!$D$20</f>
        <v>18.902999999999999</v>
      </c>
      <c r="D22" s="44">
        <f>'Section 3 data'!$E$20</f>
        <v>420.50599999999997</v>
      </c>
      <c r="E22" s="198">
        <f>'Section 3 data'!$F$20</f>
        <v>16.88</v>
      </c>
      <c r="F22" s="199">
        <f t="shared" si="1"/>
        <v>439.40899999999999</v>
      </c>
    </row>
    <row r="23" spans="2:6" ht="15" customHeight="1" x14ac:dyDescent="0.2">
      <c r="B23" s="215" t="s">
        <v>99</v>
      </c>
      <c r="C23" s="43">
        <f>'Section 3 data'!$D$21</f>
        <v>8.593</v>
      </c>
      <c r="D23" s="44">
        <f>'Section 3 data'!$E$21</f>
        <v>378.01900000000001</v>
      </c>
      <c r="E23" s="198">
        <f>'Section 3 data'!$F$21</f>
        <v>33.700000000000003</v>
      </c>
      <c r="F23" s="199">
        <f t="shared" si="1"/>
        <v>386.61200000000002</v>
      </c>
    </row>
    <row r="24" spans="2:6" ht="15" customHeight="1" x14ac:dyDescent="0.2">
      <c r="B24" s="215" t="s">
        <v>100</v>
      </c>
      <c r="C24" s="43">
        <f>'Section 3 data'!$D$22</f>
        <v>1.252</v>
      </c>
      <c r="D24" s="44">
        <f>'Section 3 data'!$E$22</f>
        <v>912.779</v>
      </c>
      <c r="E24" s="198">
        <f>'Section 3 data'!$F$22</f>
        <v>13.84</v>
      </c>
      <c r="F24" s="199">
        <f t="shared" si="1"/>
        <v>914.03099999999995</v>
      </c>
    </row>
    <row r="25" spans="2:6" ht="15" customHeight="1" x14ac:dyDescent="0.2">
      <c r="B25" s="215" t="s">
        <v>101</v>
      </c>
      <c r="C25" s="43">
        <f>'Section 3 data'!$D$23</f>
        <v>0.04</v>
      </c>
      <c r="D25" s="44">
        <f>'Section 3 data'!$E$23</f>
        <v>168.571</v>
      </c>
      <c r="E25" s="198">
        <f>'Section 3 data'!$F$23</f>
        <v>19.559999999999999</v>
      </c>
      <c r="F25" s="199">
        <f t="shared" si="1"/>
        <v>168.61099999999999</v>
      </c>
    </row>
    <row r="26" spans="2:6" ht="15" customHeight="1" x14ac:dyDescent="0.2">
      <c r="B26" s="215" t="s">
        <v>102</v>
      </c>
      <c r="C26" s="43">
        <f>'Section 3 data'!$D$24</f>
        <v>0.85699999999999998</v>
      </c>
      <c r="D26" s="44">
        <f>'Section 3 data'!$E$24</f>
        <v>496.30099999999999</v>
      </c>
      <c r="E26" s="198">
        <f>'Section 3 data'!$F$24</f>
        <v>29.83</v>
      </c>
      <c r="F26" s="199">
        <f t="shared" si="1"/>
        <v>497.15800000000002</v>
      </c>
    </row>
    <row r="27" spans="2:6" ht="15" customHeight="1" x14ac:dyDescent="0.2">
      <c r="B27" s="215" t="s">
        <v>103</v>
      </c>
      <c r="C27" s="43">
        <f>'Section 3 data'!$D$25</f>
        <v>4.0000000000000001E-3</v>
      </c>
      <c r="D27" s="44">
        <f>'Section 3 data'!$E$25</f>
        <v>328.37400000000002</v>
      </c>
      <c r="E27" s="198">
        <f>'Section 3 data'!$F$25</f>
        <v>24.33</v>
      </c>
      <c r="F27" s="199">
        <f t="shared" si="1"/>
        <v>328.37800000000004</v>
      </c>
    </row>
    <row r="28" spans="2:6" ht="15" customHeight="1" x14ac:dyDescent="0.2">
      <c r="B28" s="215" t="s">
        <v>104</v>
      </c>
      <c r="C28" s="43">
        <f>'Section 3 data'!$D$26</f>
        <v>157.887</v>
      </c>
      <c r="D28" s="44">
        <f>'Section 3 data'!$E$26</f>
        <v>1120.1410000000001</v>
      </c>
      <c r="E28" s="198">
        <f>'Section 3 data'!$F$26</f>
        <v>15.13</v>
      </c>
      <c r="F28" s="199">
        <f t="shared" si="1"/>
        <v>1278.028</v>
      </c>
    </row>
    <row r="29" spans="2:6" ht="15" customHeight="1" x14ac:dyDescent="0.2">
      <c r="B29" s="219" t="s">
        <v>105</v>
      </c>
      <c r="C29" s="200">
        <f>'Section 3 data'!$D$7</f>
        <v>776.69600000000003</v>
      </c>
      <c r="D29" s="201">
        <f>'Section 3 data'!$E$7</f>
        <v>17087.502</v>
      </c>
      <c r="E29" s="202">
        <f>'Section 3 data'!$F$7</f>
        <v>5.19</v>
      </c>
      <c r="F29" s="203">
        <f t="shared" si="1"/>
        <v>17864.198</v>
      </c>
    </row>
    <row r="30" spans="2:6" ht="15" customHeight="1" x14ac:dyDescent="0.2">
      <c r="B30" s="213" t="s">
        <v>106</v>
      </c>
      <c r="C30" s="204"/>
      <c r="D30" s="204"/>
      <c r="E30" s="5"/>
      <c r="F30" s="204"/>
    </row>
    <row r="31" spans="2:6" ht="15" customHeight="1" x14ac:dyDescent="0.2">
      <c r="B31" s="219" t="s">
        <v>106</v>
      </c>
      <c r="C31" s="200">
        <f>'Section 3 data'!$D$5</f>
        <v>2199.4859999999999</v>
      </c>
      <c r="D31" s="201">
        <f>'Section 3 data'!$E$5</f>
        <v>23342.064999999999</v>
      </c>
      <c r="E31" s="202">
        <f>'Section 3 data'!$F$5</f>
        <v>4.28</v>
      </c>
      <c r="F31" s="203">
        <f>SUM(C31,D31)</f>
        <v>25541.550999999999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1" t="s">
        <v>267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43">
        <f>'Section 3 data'!$D$31</f>
        <v>0.217</v>
      </c>
      <c r="D8" s="44">
        <f>'Section 3 data'!$E$31</f>
        <v>5.1999999999999998E-2</v>
      </c>
      <c r="E8" s="198">
        <f>'Section 3 data'!$F$31</f>
        <v>50.32</v>
      </c>
      <c r="F8" s="199">
        <f>SUM(C8,D8)</f>
        <v>0.26900000000000002</v>
      </c>
    </row>
    <row r="9" spans="2:6" ht="15" customHeight="1" x14ac:dyDescent="0.2">
      <c r="B9" s="218" t="s">
        <v>360</v>
      </c>
      <c r="C9" s="43">
        <f>'Section 3 data'!$D$32</f>
        <v>34.433</v>
      </c>
      <c r="D9" s="242">
        <f>'Section 3 data'!$E$32</f>
        <v>30.132999999999999</v>
      </c>
      <c r="E9" s="198">
        <f>'Section 3 data'!$F$32</f>
        <v>40.99</v>
      </c>
      <c r="F9" s="199">
        <f t="shared" ref="F9:F15" si="0">SUM(C9,D9)</f>
        <v>64.566000000000003</v>
      </c>
    </row>
    <row r="10" spans="2:6" ht="15" customHeight="1" x14ac:dyDescent="0.2">
      <c r="B10" s="215" t="s">
        <v>361</v>
      </c>
      <c r="C10" s="43">
        <f>'Section 3 data'!$D$33</f>
        <v>287.22399999999999</v>
      </c>
      <c r="D10" s="44">
        <f>'Section 3 data'!$E$33</f>
        <v>494.714</v>
      </c>
      <c r="E10" s="198">
        <f>'Section 3 data'!$F$33</f>
        <v>20.219142094014249</v>
      </c>
      <c r="F10" s="199">
        <f t="shared" si="0"/>
        <v>781.93799999999999</v>
      </c>
    </row>
    <row r="11" spans="2:6" ht="15" customHeight="1" x14ac:dyDescent="0.2">
      <c r="B11" s="215" t="s">
        <v>362</v>
      </c>
      <c r="C11" s="43">
        <f>'Section 3 data'!$D$34</f>
        <v>733.19</v>
      </c>
      <c r="D11" s="44">
        <f>'Section 3 data'!$E$34</f>
        <v>3541.4540000000002</v>
      </c>
      <c r="E11" s="243">
        <f>'Section 3 data'!$F$34</f>
        <v>10.509962676392465</v>
      </c>
      <c r="F11" s="199">
        <f t="shared" si="0"/>
        <v>4274.6440000000002</v>
      </c>
    </row>
    <row r="12" spans="2:6" ht="15" customHeight="1" x14ac:dyDescent="0.2">
      <c r="B12" s="215" t="s">
        <v>363</v>
      </c>
      <c r="C12" s="43">
        <f>'Section 3 data'!$D$35</f>
        <v>294.81599999999997</v>
      </c>
      <c r="D12" s="44">
        <f>'Section 3 data'!$E$35</f>
        <v>1296.7149999999999</v>
      </c>
      <c r="E12" s="243">
        <f>'Section 3 data'!$F$35</f>
        <v>21.58</v>
      </c>
      <c r="F12" s="199">
        <f t="shared" si="0"/>
        <v>1591.5309999999999</v>
      </c>
    </row>
    <row r="13" spans="2:6" ht="15" customHeight="1" x14ac:dyDescent="0.2">
      <c r="B13" s="215" t="s">
        <v>364</v>
      </c>
      <c r="C13" s="43">
        <f>'Section 3 data'!$D$36</f>
        <v>66.944000000000003</v>
      </c>
      <c r="D13" s="44">
        <f>'Section 3 data'!$E$36</f>
        <v>749.09299999999996</v>
      </c>
      <c r="E13" s="198">
        <f>'Section 3 data'!$F$36</f>
        <v>55.19</v>
      </c>
      <c r="F13" s="199">
        <f t="shared" si="0"/>
        <v>816.03699999999992</v>
      </c>
    </row>
    <row r="14" spans="2:6" ht="15" customHeight="1" x14ac:dyDescent="0.2">
      <c r="B14" s="215" t="s">
        <v>365</v>
      </c>
      <c r="C14" s="43">
        <f>'Section 3 data'!$D$37</f>
        <v>5.9669999999999996</v>
      </c>
      <c r="D14" s="44">
        <f>'Section 3 data'!$E$37</f>
        <v>205.00700000000001</v>
      </c>
      <c r="E14" s="198">
        <f>'Section 3 data'!$F$37</f>
        <v>44.92062060830613</v>
      </c>
      <c r="F14" s="199">
        <f t="shared" si="0"/>
        <v>210.97400000000002</v>
      </c>
    </row>
    <row r="15" spans="2:6" ht="15" customHeight="1" x14ac:dyDescent="0.2">
      <c r="B15" s="219" t="s">
        <v>80</v>
      </c>
      <c r="C15" s="66">
        <f>'Section 3 data'!$D$6</f>
        <v>1422.7909999999999</v>
      </c>
      <c r="D15" s="66">
        <f>'Section 3 data'!$E$6</f>
        <v>6317.1670000000004</v>
      </c>
      <c r="E15" s="202">
        <f>'Section 3 data'!$F$6</f>
        <v>8.24</v>
      </c>
      <c r="F15" s="231">
        <f t="shared" si="0"/>
        <v>7739.9580000000005</v>
      </c>
    </row>
    <row r="16" spans="2:6" ht="15" customHeight="1" x14ac:dyDescent="0.2">
      <c r="B16" s="213" t="s">
        <v>105</v>
      </c>
      <c r="C16" s="237"/>
      <c r="D16" s="237"/>
      <c r="E16" s="237"/>
      <c r="F16" s="237"/>
    </row>
    <row r="17" spans="2:6" ht="15" customHeight="1" x14ac:dyDescent="0.2">
      <c r="B17" s="215" t="s">
        <v>359</v>
      </c>
      <c r="C17" s="43">
        <f>'Section 3 data'!D39</f>
        <v>4.2999999999999997E-2</v>
      </c>
      <c r="D17" s="43">
        <f>'Section 3 data'!E39</f>
        <v>29.175000000000001</v>
      </c>
      <c r="E17" s="198">
        <f>'Section 3 data'!F39</f>
        <v>49.01</v>
      </c>
      <c r="F17" s="199">
        <f>C17+D17</f>
        <v>29.218</v>
      </c>
    </row>
    <row r="18" spans="2:6" ht="15" customHeight="1" x14ac:dyDescent="0.2">
      <c r="B18" s="218" t="s">
        <v>360</v>
      </c>
      <c r="C18" s="43">
        <f>'Section 3 data'!D40</f>
        <v>4.5620000000000003</v>
      </c>
      <c r="D18" s="242">
        <f>'Section 3 data'!E40</f>
        <v>405.34199999999998</v>
      </c>
      <c r="E18" s="198">
        <f>'Section 3 data'!F40</f>
        <v>13.63</v>
      </c>
      <c r="F18" s="199">
        <f t="shared" ref="F18:F24" si="1">C18+D18</f>
        <v>409.904</v>
      </c>
    </row>
    <row r="19" spans="2:6" ht="15" customHeight="1" x14ac:dyDescent="0.2">
      <c r="B19" s="215" t="s">
        <v>361</v>
      </c>
      <c r="C19" s="43">
        <f>'Section 3 data'!D41</f>
        <v>18.369</v>
      </c>
      <c r="D19" s="44">
        <f>'Section 3 data'!E41</f>
        <v>2139.5450000000001</v>
      </c>
      <c r="E19" s="198">
        <f>'Section 3 data'!F41</f>
        <v>9.5982089475306864</v>
      </c>
      <c r="F19" s="199">
        <f t="shared" si="1"/>
        <v>2157.9140000000002</v>
      </c>
    </row>
    <row r="20" spans="2:6" ht="15" customHeight="1" x14ac:dyDescent="0.2">
      <c r="B20" s="215" t="s">
        <v>362</v>
      </c>
      <c r="C20" s="43">
        <f>'Section 3 data'!D42</f>
        <v>287.39100000000002</v>
      </c>
      <c r="D20" s="44">
        <f>'Section 3 data'!E42</f>
        <v>2891.7869999999998</v>
      </c>
      <c r="E20" s="243">
        <f>'Section 3 data'!F42</f>
        <v>9.8782284141536572</v>
      </c>
      <c r="F20" s="199">
        <f t="shared" si="1"/>
        <v>3179.1779999999999</v>
      </c>
    </row>
    <row r="21" spans="2:6" ht="15" customHeight="1" x14ac:dyDescent="0.2">
      <c r="B21" s="215" t="s">
        <v>363</v>
      </c>
      <c r="C21" s="43">
        <f>'Section 3 data'!D43</f>
        <v>358.24099999999999</v>
      </c>
      <c r="D21" s="44">
        <f>'Section 3 data'!E43</f>
        <v>2884.6680000000001</v>
      </c>
      <c r="E21" s="243">
        <f>'Section 3 data'!F43</f>
        <v>16.38</v>
      </c>
      <c r="F21" s="199">
        <f t="shared" si="1"/>
        <v>3242.9090000000001</v>
      </c>
    </row>
    <row r="22" spans="2:6" ht="15" customHeight="1" x14ac:dyDescent="0.2">
      <c r="B22" s="215" t="s">
        <v>364</v>
      </c>
      <c r="C22" s="43">
        <f>'Section 3 data'!D44</f>
        <v>21.637</v>
      </c>
      <c r="D22" s="44">
        <f>'Section 3 data'!E44</f>
        <v>4583.1440000000002</v>
      </c>
      <c r="E22" s="243">
        <f>'Section 3 data'!F44</f>
        <v>12.05</v>
      </c>
      <c r="F22" s="199">
        <f t="shared" si="1"/>
        <v>4604.7809999999999</v>
      </c>
    </row>
    <row r="23" spans="2:6" ht="15" customHeight="1" x14ac:dyDescent="0.2">
      <c r="B23" s="215" t="s">
        <v>365</v>
      </c>
      <c r="C23" s="43">
        <f>'Section 3 data'!D45</f>
        <v>86.451999999999998</v>
      </c>
      <c r="D23" s="44">
        <f>'Section 3 data'!E45</f>
        <v>4153.84</v>
      </c>
      <c r="E23" s="198">
        <f>'Section 3 data'!F45</f>
        <v>15.520897229857475</v>
      </c>
      <c r="F23" s="199">
        <f t="shared" si="1"/>
        <v>4240.2920000000004</v>
      </c>
    </row>
    <row r="24" spans="2:6" ht="15" customHeight="1" x14ac:dyDescent="0.2">
      <c r="B24" s="219" t="s">
        <v>80</v>
      </c>
      <c r="C24" s="66">
        <f>'Section 3 data'!$D$7</f>
        <v>776.69600000000003</v>
      </c>
      <c r="D24" s="66">
        <f>'Section 3 data'!$E$7</f>
        <v>17087.502</v>
      </c>
      <c r="E24" s="202">
        <f>'Section 3 data'!$F$7</f>
        <v>5.19</v>
      </c>
      <c r="F24" s="231">
        <f t="shared" si="1"/>
        <v>17864.198</v>
      </c>
    </row>
    <row r="25" spans="2:6" ht="15" customHeight="1" x14ac:dyDescent="0.2">
      <c r="B25" s="213" t="s">
        <v>106</v>
      </c>
      <c r="C25" s="237"/>
      <c r="D25" s="237"/>
      <c r="E25" s="237"/>
      <c r="F25" s="237"/>
    </row>
    <row r="26" spans="2:6" ht="15" customHeight="1" x14ac:dyDescent="0.2">
      <c r="B26" s="215" t="s">
        <v>359</v>
      </c>
      <c r="C26" s="43">
        <f>'Section 3 data'!$D$47</f>
        <v>0.26</v>
      </c>
      <c r="D26" s="44">
        <f>'Section 3 data'!$E$47</f>
        <v>29.228000000000002</v>
      </c>
      <c r="E26" s="198">
        <f>'Section 3 data'!$F$47</f>
        <v>48.92</v>
      </c>
      <c r="F26" s="199">
        <f t="shared" ref="F26:F33" si="2">SUM(C26,D26)</f>
        <v>29.488000000000003</v>
      </c>
    </row>
    <row r="27" spans="2:6" ht="15" customHeight="1" x14ac:dyDescent="0.2">
      <c r="B27" s="218" t="s">
        <v>360</v>
      </c>
      <c r="C27" s="43">
        <f>'Section 3 data'!$D$48</f>
        <v>38.994999999999997</v>
      </c>
      <c r="D27" s="242">
        <f>'Section 3 data'!$E$48</f>
        <v>435.589</v>
      </c>
      <c r="E27" s="198">
        <f>'Section 3 data'!$F$48</f>
        <v>13.04</v>
      </c>
      <c r="F27" s="199">
        <f t="shared" si="2"/>
        <v>474.584</v>
      </c>
    </row>
    <row r="28" spans="2:6" ht="15" customHeight="1" x14ac:dyDescent="0.2">
      <c r="B28" s="215" t="s">
        <v>361</v>
      </c>
      <c r="C28" s="43">
        <f>'Section 3 data'!$D$49</f>
        <v>305.59300000000002</v>
      </c>
      <c r="D28" s="44">
        <f>'Section 3 data'!$E$49</f>
        <v>2635.5039999999999</v>
      </c>
      <c r="E28" s="198">
        <f>'Section 3 data'!$F$49</f>
        <v>9.5426999544361522</v>
      </c>
      <c r="F28" s="199">
        <f t="shared" si="2"/>
        <v>2941.0969999999998</v>
      </c>
    </row>
    <row r="29" spans="2:6" ht="15" customHeight="1" x14ac:dyDescent="0.2">
      <c r="B29" s="215" t="s">
        <v>362</v>
      </c>
      <c r="C29" s="43">
        <f>'Section 3 data'!$D$50</f>
        <v>1020.579</v>
      </c>
      <c r="D29" s="44">
        <f>'Section 3 data'!$E$50</f>
        <v>6423.9979999999996</v>
      </c>
      <c r="E29" s="243">
        <f>'Section 3 data'!$F$50</f>
        <v>7.3859446226209826</v>
      </c>
      <c r="F29" s="199">
        <f t="shared" si="2"/>
        <v>7444.5769999999993</v>
      </c>
    </row>
    <row r="30" spans="2:6" ht="15" customHeight="1" x14ac:dyDescent="0.2">
      <c r="B30" s="215" t="s">
        <v>363</v>
      </c>
      <c r="C30" s="43">
        <f>'Section 3 data'!$D$51</f>
        <v>653.05700000000002</v>
      </c>
      <c r="D30" s="44">
        <f>'Section 3 data'!$E$51</f>
        <v>4182.7349999999997</v>
      </c>
      <c r="E30" s="243">
        <f>'Section 3 data'!$F$51</f>
        <v>13.45</v>
      </c>
      <c r="F30" s="199">
        <f t="shared" si="2"/>
        <v>4835.7919999999995</v>
      </c>
    </row>
    <row r="31" spans="2:6" ht="15" customHeight="1" x14ac:dyDescent="0.2">
      <c r="B31" s="215" t="s">
        <v>364</v>
      </c>
      <c r="C31" s="43">
        <f>'Section 3 data'!$D$52</f>
        <v>88.581999999999994</v>
      </c>
      <c r="D31" s="44">
        <f>'Section 3 data'!$E$52</f>
        <v>5333.3289999999997</v>
      </c>
      <c r="E31" s="243">
        <f>'Section 3 data'!$F$52</f>
        <v>12.89</v>
      </c>
      <c r="F31" s="199">
        <f t="shared" si="2"/>
        <v>5421.9110000000001</v>
      </c>
    </row>
    <row r="32" spans="2:6" ht="15" customHeight="1" x14ac:dyDescent="0.2">
      <c r="B32" s="215" t="s">
        <v>365</v>
      </c>
      <c r="C32" s="43">
        <f>'Section 3 data'!$D$53</f>
        <v>92.418999999999997</v>
      </c>
      <c r="D32" s="44">
        <f>'Section 3 data'!$E$53</f>
        <v>4301.683</v>
      </c>
      <c r="E32" s="198">
        <f>'Section 3 data'!$F$53</f>
        <v>15.059598407566266</v>
      </c>
      <c r="F32" s="199">
        <f t="shared" si="2"/>
        <v>4394.1019999999999</v>
      </c>
    </row>
    <row r="33" spans="2:6" ht="15" customHeight="1" x14ac:dyDescent="0.2">
      <c r="B33" s="221" t="s">
        <v>80</v>
      </c>
      <c r="C33" s="233">
        <f>'Section 3 data'!$D$5</f>
        <v>2199.4859999999999</v>
      </c>
      <c r="D33" s="233">
        <f>'Section 3 data'!$E$5</f>
        <v>23342.064999999999</v>
      </c>
      <c r="E33" s="206">
        <f>'Section 3 data'!$F$5</f>
        <v>4.28</v>
      </c>
      <c r="F33" s="235">
        <f t="shared" si="2"/>
        <v>25541.550999999999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1" t="s">
        <v>269</v>
      </c>
      <c r="C5" s="168" t="s">
        <v>78</v>
      </c>
      <c r="D5" s="843" t="s">
        <v>79</v>
      </c>
      <c r="E5" s="843"/>
      <c r="F5" s="244" t="s">
        <v>80</v>
      </c>
    </row>
    <row r="6" spans="2:6" ht="30" customHeight="1" x14ac:dyDescent="0.2">
      <c r="B6" s="842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366</v>
      </c>
      <c r="C8" s="43">
        <f>'Section 3 data'!$D$58</f>
        <v>0.08</v>
      </c>
      <c r="D8" s="44">
        <f>'Section 3 data'!$E$58</f>
        <v>0</v>
      </c>
      <c r="E8" s="198">
        <f>'Section 3 data'!$F$58</f>
        <v>0</v>
      </c>
      <c r="F8" s="199">
        <f>SUM(C8,D8)</f>
        <v>0.08</v>
      </c>
    </row>
    <row r="9" spans="2:6" ht="15" customHeight="1" x14ac:dyDescent="0.2">
      <c r="B9" s="227" t="s">
        <v>367</v>
      </c>
      <c r="C9" s="43">
        <f>'Section 3 data'!$D$59</f>
        <v>9.5280000000000005</v>
      </c>
      <c r="D9" s="44">
        <f>'Section 3 data'!$E$59</f>
        <v>16.396000000000001</v>
      </c>
      <c r="E9" s="198">
        <f>'Section 3 data'!$F$59</f>
        <v>32.24</v>
      </c>
      <c r="F9" s="199">
        <f t="shared" ref="F9:F17" si="0">SUM(C9,D9)</f>
        <v>25.923999999999999</v>
      </c>
    </row>
    <row r="10" spans="2:6" ht="15" customHeight="1" x14ac:dyDescent="0.2">
      <c r="B10" s="228" t="s">
        <v>368</v>
      </c>
      <c r="C10" s="43">
        <f>'Section 3 data'!$D$60</f>
        <v>56.719000000000001</v>
      </c>
      <c r="D10" s="44">
        <f>'Section 3 data'!$E$60</f>
        <v>64.798000000000002</v>
      </c>
      <c r="E10" s="198">
        <f>'Section 3 data'!$F$60</f>
        <v>24.99</v>
      </c>
      <c r="F10" s="199">
        <f t="shared" si="0"/>
        <v>121.517</v>
      </c>
    </row>
    <row r="11" spans="2:6" ht="15" customHeight="1" x14ac:dyDescent="0.2">
      <c r="B11" s="226" t="s">
        <v>369</v>
      </c>
      <c r="C11" s="43">
        <f>'Section 3 data'!$D$61</f>
        <v>107.82</v>
      </c>
      <c r="D11" s="44">
        <f>'Section 3 data'!$E$61</f>
        <v>270.40199999999999</v>
      </c>
      <c r="E11" s="198">
        <f>'Section 3 data'!$F$61</f>
        <v>21.19</v>
      </c>
      <c r="F11" s="199">
        <f t="shared" si="0"/>
        <v>378.22199999999998</v>
      </c>
    </row>
    <row r="12" spans="2:6" ht="15" customHeight="1" x14ac:dyDescent="0.2">
      <c r="B12" s="226" t="s">
        <v>370</v>
      </c>
      <c r="C12" s="43">
        <f>'Section 3 data'!$D$62</f>
        <v>348.71199999999999</v>
      </c>
      <c r="D12" s="44">
        <f>'Section 3 data'!$E$62</f>
        <v>1108.963</v>
      </c>
      <c r="E12" s="198">
        <f>'Section 3 data'!$F$62</f>
        <v>14.35</v>
      </c>
      <c r="F12" s="199">
        <f t="shared" si="0"/>
        <v>1457.675</v>
      </c>
    </row>
    <row r="13" spans="2:6" ht="15" customHeight="1" x14ac:dyDescent="0.2">
      <c r="B13" s="226" t="s">
        <v>371</v>
      </c>
      <c r="C13" s="43">
        <f>'Section 3 data'!$D$63</f>
        <v>483.286</v>
      </c>
      <c r="D13" s="44">
        <f>'Section 3 data'!$E$63</f>
        <v>1883.6010000000001</v>
      </c>
      <c r="E13" s="198">
        <f>'Section 3 data'!$F$63</f>
        <v>13.55</v>
      </c>
      <c r="F13" s="199">
        <f t="shared" si="0"/>
        <v>2366.8870000000002</v>
      </c>
    </row>
    <row r="14" spans="2:6" ht="15" customHeight="1" x14ac:dyDescent="0.2">
      <c r="B14" s="226" t="s">
        <v>372</v>
      </c>
      <c r="C14" s="43">
        <f>'Section 3 data'!$D$64</f>
        <v>345.43700000000001</v>
      </c>
      <c r="D14" s="44">
        <f>'Section 3 data'!$E$64</f>
        <v>2264.0189999999998</v>
      </c>
      <c r="E14" s="198">
        <f>'Section 3 data'!$F$64</f>
        <v>16.75</v>
      </c>
      <c r="F14" s="199">
        <f t="shared" si="0"/>
        <v>2609.4559999999997</v>
      </c>
    </row>
    <row r="15" spans="2:6" ht="15" customHeight="1" x14ac:dyDescent="0.2">
      <c r="B15" s="226" t="s">
        <v>373</v>
      </c>
      <c r="C15" s="43">
        <f>'Section 3 data'!$D$65</f>
        <v>47.402000000000001</v>
      </c>
      <c r="D15" s="44">
        <f>'Section 3 data'!$E$65</f>
        <v>242.29499999999999</v>
      </c>
      <c r="E15" s="198">
        <f>'Section 3 data'!$F$65</f>
        <v>43.11</v>
      </c>
      <c r="F15" s="199">
        <f t="shared" si="0"/>
        <v>289.697</v>
      </c>
    </row>
    <row r="16" spans="2:6" ht="15" customHeight="1" x14ac:dyDescent="0.2">
      <c r="B16" s="226" t="s">
        <v>374</v>
      </c>
      <c r="C16" s="43">
        <f>'Section 3 data'!$D$66</f>
        <v>23.806000000000001</v>
      </c>
      <c r="D16" s="44">
        <f>'Section 3 data'!$E$66</f>
        <v>466.69299999999998</v>
      </c>
      <c r="E16" s="198">
        <f>'Section 3 data'!$F$66</f>
        <v>82.36</v>
      </c>
      <c r="F16" s="199">
        <f t="shared" si="0"/>
        <v>490.49899999999997</v>
      </c>
    </row>
    <row r="17" spans="2:6" ht="15" customHeight="1" x14ac:dyDescent="0.2">
      <c r="B17" s="229" t="s">
        <v>80</v>
      </c>
      <c r="C17" s="66">
        <f>'Section 3 data'!$D$6</f>
        <v>1422.7909999999999</v>
      </c>
      <c r="D17" s="66">
        <f>'Section 3 data'!$E$6</f>
        <v>6317.1670000000004</v>
      </c>
      <c r="E17" s="230">
        <f>'Section 3 data'!$F$6</f>
        <v>8.24</v>
      </c>
      <c r="F17" s="231">
        <f t="shared" si="0"/>
        <v>7739.9580000000005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366</v>
      </c>
      <c r="C19" s="43">
        <f>'Section 3 data'!$D$68</f>
        <v>1.552</v>
      </c>
      <c r="D19" s="44">
        <f>'Section 3 data'!$E$68</f>
        <v>47.429000000000002</v>
      </c>
      <c r="E19" s="198">
        <f>'Section 3 data'!$F$68</f>
        <v>23.8</v>
      </c>
      <c r="F19" s="199">
        <f t="shared" ref="F19:F28" si="1">SUM(C19,D19)</f>
        <v>48.981000000000002</v>
      </c>
    </row>
    <row r="20" spans="2:6" ht="15" customHeight="1" x14ac:dyDescent="0.2">
      <c r="B20" s="227" t="s">
        <v>367</v>
      </c>
      <c r="C20" s="43">
        <f>'Section 3 data'!$D$69</f>
        <v>13.188000000000001</v>
      </c>
      <c r="D20" s="44">
        <f>'Section 3 data'!$E$69</f>
        <v>507.91699999999997</v>
      </c>
      <c r="E20" s="198">
        <f>'Section 3 data'!$F$69</f>
        <v>8.9600000000000009</v>
      </c>
      <c r="F20" s="199">
        <f t="shared" si="1"/>
        <v>521.10500000000002</v>
      </c>
    </row>
    <row r="21" spans="2:6" ht="15" customHeight="1" x14ac:dyDescent="0.2">
      <c r="B21" s="228" t="s">
        <v>368</v>
      </c>
      <c r="C21" s="43">
        <f>'Section 3 data'!$D$70</f>
        <v>66.206999999999994</v>
      </c>
      <c r="D21" s="44">
        <f>'Section 3 data'!$E$70</f>
        <v>967.71500000000003</v>
      </c>
      <c r="E21" s="198">
        <f>'Section 3 data'!$F$70</f>
        <v>10.06</v>
      </c>
      <c r="F21" s="199">
        <f t="shared" si="1"/>
        <v>1033.922</v>
      </c>
    </row>
    <row r="22" spans="2:6" ht="15" customHeight="1" x14ac:dyDescent="0.2">
      <c r="B22" s="226" t="s">
        <v>369</v>
      </c>
      <c r="C22" s="43">
        <f>'Section 3 data'!$D$71</f>
        <v>78.936000000000007</v>
      </c>
      <c r="D22" s="44">
        <f>'Section 3 data'!$E$71</f>
        <v>1406.3209999999999</v>
      </c>
      <c r="E22" s="198">
        <f>'Section 3 data'!$F$71</f>
        <v>11.01</v>
      </c>
      <c r="F22" s="199">
        <f t="shared" si="1"/>
        <v>1485.2569999999998</v>
      </c>
    </row>
    <row r="23" spans="2:6" ht="15" customHeight="1" x14ac:dyDescent="0.2">
      <c r="B23" s="226" t="s">
        <v>370</v>
      </c>
      <c r="C23" s="43">
        <f>'Section 3 data'!$D$72</f>
        <v>180.684</v>
      </c>
      <c r="D23" s="44">
        <f>'Section 3 data'!$E$72</f>
        <v>2679.7869999999998</v>
      </c>
      <c r="E23" s="198">
        <f>'Section 3 data'!$F$72</f>
        <v>8.92</v>
      </c>
      <c r="F23" s="199">
        <f t="shared" si="1"/>
        <v>2860.471</v>
      </c>
    </row>
    <row r="24" spans="2:6" ht="15" customHeight="1" x14ac:dyDescent="0.2">
      <c r="B24" s="226" t="s">
        <v>371</v>
      </c>
      <c r="C24" s="43">
        <f>'Section 3 data'!$D$73</f>
        <v>269.65300000000002</v>
      </c>
      <c r="D24" s="44">
        <f>'Section 3 data'!$E$73</f>
        <v>2108.9490000000001</v>
      </c>
      <c r="E24" s="198">
        <f>'Section 3 data'!$F$73</f>
        <v>11.21</v>
      </c>
      <c r="F24" s="199">
        <f t="shared" si="1"/>
        <v>2378.6019999999999</v>
      </c>
    </row>
    <row r="25" spans="2:6" ht="15" customHeight="1" x14ac:dyDescent="0.2">
      <c r="B25" s="226" t="s">
        <v>372</v>
      </c>
      <c r="C25" s="43">
        <f>'Section 3 data'!$D$74</f>
        <v>130.57900000000001</v>
      </c>
      <c r="D25" s="44">
        <f>'Section 3 data'!$E$74</f>
        <v>3529.0189999999998</v>
      </c>
      <c r="E25" s="198">
        <f>'Section 3 data'!$F$74</f>
        <v>10.94</v>
      </c>
      <c r="F25" s="199">
        <f t="shared" si="1"/>
        <v>3659.598</v>
      </c>
    </row>
    <row r="26" spans="2:6" ht="15" customHeight="1" x14ac:dyDescent="0.2">
      <c r="B26" s="226" t="s">
        <v>373</v>
      </c>
      <c r="C26" s="43">
        <f>'Section 3 data'!$D$75</f>
        <v>23.446000000000002</v>
      </c>
      <c r="D26" s="44">
        <f>'Section 3 data'!$E$75</f>
        <v>2720.4070000000002</v>
      </c>
      <c r="E26" s="198">
        <f>'Section 3 data'!$F$75</f>
        <v>16.2</v>
      </c>
      <c r="F26" s="199">
        <f t="shared" si="1"/>
        <v>2743.8530000000001</v>
      </c>
    </row>
    <row r="27" spans="2:6" ht="15" customHeight="1" x14ac:dyDescent="0.2">
      <c r="B27" s="226" t="s">
        <v>374</v>
      </c>
      <c r="C27" s="43">
        <f>'Section 3 data'!$D$76</f>
        <v>12.451000000000001</v>
      </c>
      <c r="D27" s="44">
        <f>'Section 3 data'!$E$76</f>
        <v>3119.96</v>
      </c>
      <c r="E27" s="198">
        <f>'Section 3 data'!$F$76</f>
        <v>22</v>
      </c>
      <c r="F27" s="199">
        <f t="shared" si="1"/>
        <v>3132.4110000000001</v>
      </c>
    </row>
    <row r="28" spans="2:6" ht="15" customHeight="1" x14ac:dyDescent="0.2">
      <c r="B28" s="229" t="s">
        <v>80</v>
      </c>
      <c r="C28" s="66">
        <f>'Section 3 data'!$D$7</f>
        <v>776.69600000000003</v>
      </c>
      <c r="D28" s="66">
        <f>'Section 3 data'!$E$7</f>
        <v>17087.502</v>
      </c>
      <c r="E28" s="230">
        <f>'Section 3 data'!$F$7</f>
        <v>5.19</v>
      </c>
      <c r="F28" s="231">
        <f t="shared" si="1"/>
        <v>17864.198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366</v>
      </c>
      <c r="C30" s="43">
        <f>'Section 3 data'!$D$78</f>
        <v>1.6319999999999999</v>
      </c>
      <c r="D30" s="44">
        <f>'Section 3 data'!$E$78</f>
        <v>47.429000000000002</v>
      </c>
      <c r="E30" s="198">
        <f>'Section 3 data'!$F$78</f>
        <v>23.8</v>
      </c>
      <c r="F30" s="199">
        <f t="shared" ref="F30:F39" si="2">SUM(C30,D30)</f>
        <v>49.061</v>
      </c>
    </row>
    <row r="31" spans="2:6" ht="15" customHeight="1" x14ac:dyDescent="0.2">
      <c r="B31" s="227" t="s">
        <v>367</v>
      </c>
      <c r="C31" s="43">
        <f>'Section 3 data'!$D$79</f>
        <v>22.715</v>
      </c>
      <c r="D31" s="44">
        <f>'Section 3 data'!$E$79</f>
        <v>524.36699999999996</v>
      </c>
      <c r="E31" s="198">
        <f>'Section 3 data'!$F$79</f>
        <v>8.76</v>
      </c>
      <c r="F31" s="199">
        <f t="shared" si="2"/>
        <v>547.08199999999999</v>
      </c>
    </row>
    <row r="32" spans="2:6" ht="15" customHeight="1" x14ac:dyDescent="0.2">
      <c r="B32" s="228" t="s">
        <v>368</v>
      </c>
      <c r="C32" s="43">
        <f>'Section 3 data'!$D$80</f>
        <v>122.926</v>
      </c>
      <c r="D32" s="44">
        <f>'Section 3 data'!$E$80</f>
        <v>1032.643</v>
      </c>
      <c r="E32" s="198">
        <f>'Section 3 data'!$F$80</f>
        <v>9.56</v>
      </c>
      <c r="F32" s="199">
        <f t="shared" si="2"/>
        <v>1155.569</v>
      </c>
    </row>
    <row r="33" spans="2:6" ht="15" customHeight="1" x14ac:dyDescent="0.2">
      <c r="B33" s="226" t="s">
        <v>369</v>
      </c>
      <c r="C33" s="43">
        <f>'Section 3 data'!$D$81</f>
        <v>186.756</v>
      </c>
      <c r="D33" s="44">
        <f>'Section 3 data'!$E$81</f>
        <v>1677.3130000000001</v>
      </c>
      <c r="E33" s="198">
        <f>'Section 3 data'!$F$81</f>
        <v>9.7899999999999991</v>
      </c>
      <c r="F33" s="199">
        <f t="shared" si="2"/>
        <v>1864.0690000000002</v>
      </c>
    </row>
    <row r="34" spans="2:6" ht="15" customHeight="1" x14ac:dyDescent="0.2">
      <c r="B34" s="226" t="s">
        <v>370</v>
      </c>
      <c r="C34" s="43">
        <f>'Section 3 data'!$D$82</f>
        <v>529.39599999999996</v>
      </c>
      <c r="D34" s="44">
        <f>'Section 3 data'!$E$82</f>
        <v>3779.1979999999999</v>
      </c>
      <c r="E34" s="198">
        <f>'Section 3 data'!$F$82</f>
        <v>7.8</v>
      </c>
      <c r="F34" s="199">
        <f t="shared" si="2"/>
        <v>4308.5940000000001</v>
      </c>
    </row>
    <row r="35" spans="2:6" ht="15" customHeight="1" x14ac:dyDescent="0.2">
      <c r="B35" s="226" t="s">
        <v>371</v>
      </c>
      <c r="C35" s="43">
        <f>'Section 3 data'!$D$83</f>
        <v>752.93899999999996</v>
      </c>
      <c r="D35" s="44">
        <f>'Section 3 data'!$E$83</f>
        <v>3992.97</v>
      </c>
      <c r="E35" s="198">
        <f>'Section 3 data'!$F$83</f>
        <v>8.7200000000000006</v>
      </c>
      <c r="F35" s="199">
        <f t="shared" si="2"/>
        <v>4745.9089999999997</v>
      </c>
    </row>
    <row r="36" spans="2:6" ht="15" customHeight="1" x14ac:dyDescent="0.2">
      <c r="B36" s="226" t="s">
        <v>372</v>
      </c>
      <c r="C36" s="43">
        <f>'Section 3 data'!$D$84</f>
        <v>476.01600000000002</v>
      </c>
      <c r="D36" s="44">
        <f>'Section 3 data'!$E$84</f>
        <v>5796.1049999999996</v>
      </c>
      <c r="E36" s="198">
        <f>'Section 3 data'!$F$84</f>
        <v>9.34</v>
      </c>
      <c r="F36" s="199">
        <f t="shared" si="2"/>
        <v>6272.1209999999992</v>
      </c>
    </row>
    <row r="37" spans="2:6" ht="15" customHeight="1" x14ac:dyDescent="0.2">
      <c r="B37" s="226" t="s">
        <v>373</v>
      </c>
      <c r="C37" s="43">
        <f>'Section 3 data'!$D$85</f>
        <v>70.847999999999999</v>
      </c>
      <c r="D37" s="44">
        <f>'Section 3 data'!$E$85</f>
        <v>2907.7710000000002</v>
      </c>
      <c r="E37" s="198">
        <f>'Section 3 data'!$F$85</f>
        <v>15.46</v>
      </c>
      <c r="F37" s="199">
        <f t="shared" si="2"/>
        <v>2978.6190000000001</v>
      </c>
    </row>
    <row r="38" spans="2:6" ht="15" customHeight="1" x14ac:dyDescent="0.2">
      <c r="B38" s="226" t="s">
        <v>374</v>
      </c>
      <c r="C38" s="43">
        <f>'Section 3 data'!$D$86</f>
        <v>36.258000000000003</v>
      </c>
      <c r="D38" s="44">
        <f>'Section 3 data'!$E$86</f>
        <v>3584.2710000000002</v>
      </c>
      <c r="E38" s="198">
        <f>'Section 3 data'!$F$86</f>
        <v>21.9</v>
      </c>
      <c r="F38" s="199">
        <f t="shared" si="2"/>
        <v>3620.529</v>
      </c>
    </row>
    <row r="39" spans="2:6" ht="15" customHeight="1" x14ac:dyDescent="0.2">
      <c r="B39" s="232" t="s">
        <v>80</v>
      </c>
      <c r="C39" s="233">
        <f>'Section 3 data'!$D$5</f>
        <v>2199.4859999999999</v>
      </c>
      <c r="D39" s="233">
        <f>'Section 3 data'!$E$5</f>
        <v>23342.064999999999</v>
      </c>
      <c r="E39" s="234">
        <f>'Section 3 data'!$F$5</f>
        <v>4.28</v>
      </c>
      <c r="F39" s="235">
        <f t="shared" si="2"/>
        <v>25541.550999999999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771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272</v>
      </c>
      <c r="D6" s="36" t="s">
        <v>272</v>
      </c>
      <c r="E6" s="3" t="s">
        <v>82</v>
      </c>
      <c r="F6" s="205" t="s">
        <v>272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43">
        <f>'Section 4 data'!$D$8</f>
        <v>823.50300000000004</v>
      </c>
      <c r="D8" s="44">
        <f>'Section 4 data'!$E$8</f>
        <v>384.50799999999998</v>
      </c>
      <c r="E8" s="198">
        <f>'Section 4 data'!$F$8</f>
        <v>34.020000000000003</v>
      </c>
      <c r="F8" s="199">
        <f>SUM(C8,D8)</f>
        <v>1208.011</v>
      </c>
    </row>
    <row r="9" spans="2:6" ht="15" customHeight="1" x14ac:dyDescent="0.2">
      <c r="B9" s="133" t="s">
        <v>85</v>
      </c>
      <c r="C9" s="43">
        <f>'Section 4 data'!$D$9</f>
        <v>508.95100000000002</v>
      </c>
      <c r="D9" s="44">
        <f>'Section 4 data'!$E$9</f>
        <v>2181.1550000000002</v>
      </c>
      <c r="E9" s="198">
        <f>'Section 4 data'!$F$9</f>
        <v>17.41</v>
      </c>
      <c r="F9" s="199">
        <f t="shared" ref="F9:F16" si="0">SUM(C9,D9)</f>
        <v>2690.1060000000002</v>
      </c>
    </row>
    <row r="10" spans="2:6" ht="15" customHeight="1" x14ac:dyDescent="0.2">
      <c r="B10" s="133" t="s">
        <v>86</v>
      </c>
      <c r="C10" s="43">
        <f>'Section 4 data'!$D$10</f>
        <v>1686.0139999999999</v>
      </c>
      <c r="D10" s="44">
        <f>'Section 4 data'!$E$10</f>
        <v>664.81700000000001</v>
      </c>
      <c r="E10" s="198">
        <f>'Section 4 data'!$F$10</f>
        <v>32.83</v>
      </c>
      <c r="F10" s="199">
        <f t="shared" si="0"/>
        <v>2350.8310000000001</v>
      </c>
    </row>
    <row r="11" spans="2:6" ht="15" customHeight="1" x14ac:dyDescent="0.2">
      <c r="B11" s="133" t="s">
        <v>87</v>
      </c>
      <c r="C11" s="43">
        <f>'Section 4 data'!$D$11</f>
        <v>281.97500000000002</v>
      </c>
      <c r="D11" s="44">
        <f>'Section 4 data'!$E$11</f>
        <v>1222.9929999999999</v>
      </c>
      <c r="E11" s="198">
        <f>'Section 4 data'!$F$11</f>
        <v>29.27</v>
      </c>
      <c r="F11" s="199">
        <f t="shared" si="0"/>
        <v>1504.9679999999998</v>
      </c>
    </row>
    <row r="12" spans="2:6" ht="15" customHeight="1" x14ac:dyDescent="0.2">
      <c r="B12" s="133" t="s">
        <v>88</v>
      </c>
      <c r="C12" s="43">
        <f>'Section 4 data'!$D$12</f>
        <v>451.92399999999998</v>
      </c>
      <c r="D12" s="44">
        <f>'Section 4 data'!$E$12</f>
        <v>1498.3969999999999</v>
      </c>
      <c r="E12" s="198">
        <f>'Section 4 data'!$F$12</f>
        <v>17.77</v>
      </c>
      <c r="F12" s="199">
        <f t="shared" si="0"/>
        <v>1950.3209999999999</v>
      </c>
    </row>
    <row r="13" spans="2:6" ht="15" customHeight="1" x14ac:dyDescent="0.2">
      <c r="B13" s="133" t="s">
        <v>89</v>
      </c>
      <c r="C13" s="43">
        <f>'Section 4 data'!$D$13</f>
        <v>756.505</v>
      </c>
      <c r="D13" s="44">
        <f>'Section 4 data'!$E$13</f>
        <v>1823.979</v>
      </c>
      <c r="E13" s="198">
        <f>'Section 4 data'!$F$13</f>
        <v>18.010000000000002</v>
      </c>
      <c r="F13" s="199">
        <f t="shared" si="0"/>
        <v>2580.4839999999999</v>
      </c>
    </row>
    <row r="14" spans="2:6" ht="15" customHeight="1" x14ac:dyDescent="0.2">
      <c r="B14" s="133" t="s">
        <v>90</v>
      </c>
      <c r="C14" s="43">
        <f>'Section 4 data'!$D$14</f>
        <v>39.884999999999998</v>
      </c>
      <c r="D14" s="44">
        <f>'Section 4 data'!$E$14</f>
        <v>24.065000000000001</v>
      </c>
      <c r="E14" s="198">
        <f>'Section 4 data'!$F$14</f>
        <v>93.64</v>
      </c>
      <c r="F14" s="199">
        <f t="shared" si="0"/>
        <v>63.95</v>
      </c>
    </row>
    <row r="15" spans="2:6" ht="15" customHeight="1" x14ac:dyDescent="0.2">
      <c r="B15" s="133" t="s">
        <v>91</v>
      </c>
      <c r="C15" s="43">
        <f>'Section 4 data'!$D$15</f>
        <v>369.923</v>
      </c>
      <c r="D15" s="44">
        <f>'Section 4 data'!$E$15</f>
        <v>2518.558</v>
      </c>
      <c r="E15" s="198">
        <f>'Section 4 data'!$F$15</f>
        <v>25.02</v>
      </c>
      <c r="F15" s="199">
        <f t="shared" si="0"/>
        <v>2888.4809999999998</v>
      </c>
    </row>
    <row r="16" spans="2:6" ht="15" customHeight="1" x14ac:dyDescent="0.2">
      <c r="B16" s="132" t="s">
        <v>92</v>
      </c>
      <c r="C16" s="200">
        <f>'Section 4 data'!$D$6</f>
        <v>4918.6819999999998</v>
      </c>
      <c r="D16" s="201">
        <f>'Section 4 data'!$E$6</f>
        <v>10318.472</v>
      </c>
      <c r="E16" s="202">
        <f>'Section 4 data'!$F$6</f>
        <v>8.02</v>
      </c>
      <c r="F16" s="203">
        <f t="shared" si="0"/>
        <v>15237.153999999999</v>
      </c>
    </row>
    <row r="17" spans="2:6" ht="15" customHeight="1" x14ac:dyDescent="0.2">
      <c r="B17" s="196" t="s">
        <v>93</v>
      </c>
      <c r="C17" s="197"/>
      <c r="D17" s="197"/>
      <c r="E17" s="704"/>
      <c r="F17" s="197"/>
    </row>
    <row r="18" spans="2:6" ht="15" customHeight="1" x14ac:dyDescent="0.2">
      <c r="B18" s="133" t="s">
        <v>94</v>
      </c>
      <c r="C18" s="43">
        <f>'Section 4 data'!$D$16</f>
        <v>799.14700000000005</v>
      </c>
      <c r="D18" s="44">
        <f>'Section 4 data'!$E$16</f>
        <v>6868.2489999999998</v>
      </c>
      <c r="E18" s="198">
        <f>'Section 4 data'!$F$16</f>
        <v>14.15</v>
      </c>
      <c r="F18" s="199">
        <f t="shared" ref="F18:F29" si="1">SUM(C18,D18)</f>
        <v>7667.3959999999997</v>
      </c>
    </row>
    <row r="19" spans="2:6" ht="15" customHeight="1" x14ac:dyDescent="0.2">
      <c r="B19" s="133" t="s">
        <v>95</v>
      </c>
      <c r="C19" s="43">
        <f>'Section 4 data'!$D$17</f>
        <v>1069.8</v>
      </c>
      <c r="D19" s="44">
        <f>'Section 4 data'!$E$17</f>
        <v>3929.63</v>
      </c>
      <c r="E19" s="198">
        <f>'Section 4 data'!$F$17</f>
        <v>15.55</v>
      </c>
      <c r="F19" s="199">
        <f t="shared" si="1"/>
        <v>4999.43</v>
      </c>
    </row>
    <row r="20" spans="2:6" ht="15" customHeight="1" x14ac:dyDescent="0.2">
      <c r="B20" s="133" t="s">
        <v>96</v>
      </c>
      <c r="C20" s="43">
        <f>'Section 4 data'!$D$18</f>
        <v>55.933999999999997</v>
      </c>
      <c r="D20" s="44">
        <f>'Section 4 data'!$E$18</f>
        <v>4934.1620000000003</v>
      </c>
      <c r="E20" s="198">
        <f>'Section 4 data'!$F$18</f>
        <v>13.13</v>
      </c>
      <c r="F20" s="199">
        <f t="shared" si="1"/>
        <v>4990.0960000000005</v>
      </c>
    </row>
    <row r="21" spans="2:6" ht="15" customHeight="1" x14ac:dyDescent="0.2">
      <c r="B21" s="133" t="s">
        <v>97</v>
      </c>
      <c r="C21" s="43">
        <f>'Section 4 data'!$D$19</f>
        <v>197.03</v>
      </c>
      <c r="D21" s="44">
        <f>'Section 4 data'!$E$19</f>
        <v>13424.214</v>
      </c>
      <c r="E21" s="198">
        <f>'Section 4 data'!$F$19</f>
        <v>10.77</v>
      </c>
      <c r="F21" s="199">
        <f t="shared" si="1"/>
        <v>13621.244000000001</v>
      </c>
    </row>
    <row r="22" spans="2:6" ht="15" customHeight="1" x14ac:dyDescent="0.2">
      <c r="B22" s="133" t="s">
        <v>98</v>
      </c>
      <c r="C22" s="43">
        <f>'Section 4 data'!$D$20</f>
        <v>242.74700000000001</v>
      </c>
      <c r="D22" s="44">
        <f>'Section 4 data'!$E$20</f>
        <v>4955.9979999999996</v>
      </c>
      <c r="E22" s="198">
        <f>'Section 4 data'!$F$20</f>
        <v>17.059999999999999</v>
      </c>
      <c r="F22" s="199">
        <f t="shared" si="1"/>
        <v>5198.7449999999999</v>
      </c>
    </row>
    <row r="23" spans="2:6" ht="15" customHeight="1" x14ac:dyDescent="0.2">
      <c r="B23" s="133" t="s">
        <v>99</v>
      </c>
      <c r="C23" s="43">
        <f>'Section 4 data'!$D$21</f>
        <v>77.269000000000005</v>
      </c>
      <c r="D23" s="44">
        <f>'Section 4 data'!$E$21</f>
        <v>730.38300000000004</v>
      </c>
      <c r="E23" s="198">
        <f>'Section 4 data'!$F$21</f>
        <v>33.19</v>
      </c>
      <c r="F23" s="199">
        <f t="shared" si="1"/>
        <v>807.65200000000004</v>
      </c>
    </row>
    <row r="24" spans="2:6" ht="15" customHeight="1" x14ac:dyDescent="0.2">
      <c r="B24" s="133" t="s">
        <v>100</v>
      </c>
      <c r="C24" s="43">
        <f>'Section 4 data'!$D$22</f>
        <v>27.802</v>
      </c>
      <c r="D24" s="44">
        <f>'Section 4 data'!$E$22</f>
        <v>22462.508999999998</v>
      </c>
      <c r="E24" s="198">
        <f>'Section 4 data'!$F$22</f>
        <v>9.68</v>
      </c>
      <c r="F24" s="199">
        <f t="shared" si="1"/>
        <v>22490.310999999998</v>
      </c>
    </row>
    <row r="25" spans="2:6" ht="15" customHeight="1" x14ac:dyDescent="0.2">
      <c r="B25" s="133" t="s">
        <v>101</v>
      </c>
      <c r="C25" s="43">
        <f>'Section 4 data'!$D$23</f>
        <v>4.1000000000000002E-2</v>
      </c>
      <c r="D25" s="44">
        <f>'Section 4 data'!$E$23</f>
        <v>7682.3190000000004</v>
      </c>
      <c r="E25" s="198">
        <f>'Section 4 data'!$F$23</f>
        <v>19.899999999999999</v>
      </c>
      <c r="F25" s="199">
        <f t="shared" si="1"/>
        <v>7682.3600000000006</v>
      </c>
    </row>
    <row r="26" spans="2:6" ht="15" customHeight="1" x14ac:dyDescent="0.2">
      <c r="B26" s="133" t="s">
        <v>102</v>
      </c>
      <c r="C26" s="43">
        <f>'Section 4 data'!$D$24</f>
        <v>16.05</v>
      </c>
      <c r="D26" s="44">
        <f>'Section 4 data'!$E$24</f>
        <v>2347.9110000000001</v>
      </c>
      <c r="E26" s="198">
        <f>'Section 4 data'!$F$24</f>
        <v>33.29</v>
      </c>
      <c r="F26" s="199">
        <f t="shared" si="1"/>
        <v>2363.9610000000002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5375.9520000000002</v>
      </c>
      <c r="E27" s="198">
        <f>'Section 4 data'!$F$25</f>
        <v>25.85</v>
      </c>
      <c r="F27" s="199">
        <f t="shared" si="1"/>
        <v>5375.9520000000002</v>
      </c>
    </row>
    <row r="28" spans="2:6" ht="15" customHeight="1" x14ac:dyDescent="0.2">
      <c r="B28" s="133" t="s">
        <v>104</v>
      </c>
      <c r="C28" s="43">
        <f>'Section 4 data'!$D$26</f>
        <v>1513.0840000000001</v>
      </c>
      <c r="D28" s="44">
        <f>'Section 4 data'!$E$26</f>
        <v>13383.98</v>
      </c>
      <c r="E28" s="198">
        <f>'Section 4 data'!$F$26</f>
        <v>10.32</v>
      </c>
      <c r="F28" s="199">
        <f t="shared" si="1"/>
        <v>14897.064</v>
      </c>
    </row>
    <row r="29" spans="2:6" ht="15" customHeight="1" x14ac:dyDescent="0.2">
      <c r="B29" s="132" t="s">
        <v>105</v>
      </c>
      <c r="C29" s="200">
        <f>'Section 4 data'!$D$7</f>
        <v>3998.9029999999998</v>
      </c>
      <c r="D29" s="201">
        <f>'Section 4 data'!$E$7</f>
        <v>86019.127999999997</v>
      </c>
      <c r="E29" s="202">
        <f>'Section 4 data'!$F$7</f>
        <v>4.0599999999999996</v>
      </c>
      <c r="F29" s="203">
        <f t="shared" si="1"/>
        <v>90018.031000000003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00">
        <f>'Section 4 data'!$D$5</f>
        <v>8917.5840000000007</v>
      </c>
      <c r="D31" s="201">
        <f>'Section 4 data'!$E$5</f>
        <v>96314.125</v>
      </c>
      <c r="E31" s="202">
        <f>'Section 4 data'!$F$5</f>
        <v>3.66</v>
      </c>
      <c r="F31" s="203">
        <f>SUM(C31,D31)</f>
        <v>105231.709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772</v>
      </c>
    </row>
    <row r="5" spans="2:6" ht="15" customHeight="1" x14ac:dyDescent="0.2">
      <c r="B5" s="828" t="s">
        <v>267</v>
      </c>
      <c r="C5" s="40" t="s">
        <v>78</v>
      </c>
      <c r="D5" s="830" t="s">
        <v>79</v>
      </c>
      <c r="E5" s="830"/>
      <c r="F5" s="225" t="s">
        <v>80</v>
      </c>
    </row>
    <row r="6" spans="2:6" ht="30" customHeight="1" x14ac:dyDescent="0.2">
      <c r="B6" s="844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359</v>
      </c>
      <c r="C8" s="43">
        <f>'Section 4 data'!$D$31</f>
        <v>40.264000000000003</v>
      </c>
      <c r="D8" s="44">
        <f>'Section 4 data'!$E$31</f>
        <v>13.012</v>
      </c>
      <c r="E8" s="198">
        <f>'Section 4 data'!$F$31</f>
        <v>51.21</v>
      </c>
      <c r="F8" s="199">
        <f>SUM(C8,D8)</f>
        <v>53.276000000000003</v>
      </c>
    </row>
    <row r="9" spans="2:6" ht="15" customHeight="1" x14ac:dyDescent="0.2">
      <c r="B9" s="228" t="s">
        <v>360</v>
      </c>
      <c r="C9" s="43">
        <f>'Section 4 data'!$D$32</f>
        <v>1515.7339999999999</v>
      </c>
      <c r="D9" s="242">
        <f>'Section 4 data'!$E$32</f>
        <v>1042.6279999999999</v>
      </c>
      <c r="E9" s="198">
        <f>'Section 4 data'!$F$32</f>
        <v>34.83</v>
      </c>
      <c r="F9" s="199">
        <f t="shared" ref="F9:F15" si="0">SUM(C9,D9)</f>
        <v>2558.3620000000001</v>
      </c>
    </row>
    <row r="10" spans="2:6" ht="15" customHeight="1" x14ac:dyDescent="0.2">
      <c r="B10" s="226" t="s">
        <v>361</v>
      </c>
      <c r="C10" s="43">
        <f>'Section 4 data'!$D$33</f>
        <v>1761.4190000000001</v>
      </c>
      <c r="D10" s="44">
        <f>'Section 4 data'!$E$33</f>
        <v>3071.8069999999998</v>
      </c>
      <c r="E10" s="198">
        <f>'Section 4 data'!$F$33</f>
        <v>19.067245708350637</v>
      </c>
      <c r="F10" s="199">
        <f t="shared" si="0"/>
        <v>4833.2259999999997</v>
      </c>
    </row>
    <row r="11" spans="2:6" ht="15" customHeight="1" x14ac:dyDescent="0.2">
      <c r="B11" s="226" t="s">
        <v>362</v>
      </c>
      <c r="C11" s="43">
        <f>'Section 4 data'!$D$34</f>
        <v>1014.127</v>
      </c>
      <c r="D11" s="44">
        <f>'Section 4 data'!$E$34</f>
        <v>4827.7579999999998</v>
      </c>
      <c r="E11" s="243">
        <f>'Section 4 data'!$F$34</f>
        <v>11.397620395647426</v>
      </c>
      <c r="F11" s="199">
        <f t="shared" si="0"/>
        <v>5841.8850000000002</v>
      </c>
    </row>
    <row r="12" spans="2:6" ht="15" customHeight="1" x14ac:dyDescent="0.2">
      <c r="B12" s="226" t="s">
        <v>363</v>
      </c>
      <c r="C12" s="43">
        <f>'Section 4 data'!$D$35</f>
        <v>503.11599999999999</v>
      </c>
      <c r="D12" s="44">
        <f>'Section 4 data'!$E$35</f>
        <v>1000.057</v>
      </c>
      <c r="E12" s="243">
        <f>'Section 4 data'!$F$35</f>
        <v>21</v>
      </c>
      <c r="F12" s="199">
        <f t="shared" si="0"/>
        <v>1503.173</v>
      </c>
    </row>
    <row r="13" spans="2:6" ht="15" customHeight="1" x14ac:dyDescent="0.2">
      <c r="B13" s="226" t="s">
        <v>364</v>
      </c>
      <c r="C13" s="43">
        <f>'Section 4 data'!$D$36</f>
        <v>74.885000000000005</v>
      </c>
      <c r="D13" s="44">
        <f>'Section 4 data'!$E$36</f>
        <v>262.21699999999998</v>
      </c>
      <c r="E13" s="198">
        <f>'Section 4 data'!$F$36</f>
        <v>44.47</v>
      </c>
      <c r="F13" s="199">
        <f t="shared" si="0"/>
        <v>337.10199999999998</v>
      </c>
    </row>
    <row r="14" spans="2:6" ht="15" customHeight="1" x14ac:dyDescent="0.2">
      <c r="B14" s="226" t="s">
        <v>365</v>
      </c>
      <c r="C14" s="43">
        <f>'Section 4 data'!$D$37</f>
        <v>9.1370000000000005</v>
      </c>
      <c r="D14" s="44">
        <f>'Section 4 data'!$E$37</f>
        <v>100.994</v>
      </c>
      <c r="E14" s="198">
        <f>'Section 4 data'!$F$37</f>
        <v>38.554457591631163</v>
      </c>
      <c r="F14" s="199">
        <f t="shared" si="0"/>
        <v>110.131</v>
      </c>
    </row>
    <row r="15" spans="2:6" ht="15" customHeight="1" x14ac:dyDescent="0.2">
      <c r="B15" s="229" t="s">
        <v>80</v>
      </c>
      <c r="C15" s="66">
        <f>'Section 4 data'!$D$6</f>
        <v>4918.6819999999998</v>
      </c>
      <c r="D15" s="66">
        <f>'Section 4 data'!$E$6</f>
        <v>10318.472</v>
      </c>
      <c r="E15" s="202">
        <f>'Section 4 data'!$F$6</f>
        <v>8.02</v>
      </c>
      <c r="F15" s="231">
        <f t="shared" si="0"/>
        <v>15237.153999999999</v>
      </c>
    </row>
    <row r="16" spans="2:6" ht="15" customHeight="1" x14ac:dyDescent="0.2">
      <c r="B16" s="236" t="s">
        <v>105</v>
      </c>
      <c r="C16" s="237"/>
      <c r="D16" s="237"/>
      <c r="E16" s="237"/>
      <c r="F16" s="237"/>
    </row>
    <row r="17" spans="2:6" ht="15" customHeight="1" x14ac:dyDescent="0.2">
      <c r="B17" s="226" t="s">
        <v>359</v>
      </c>
      <c r="C17" s="43">
        <f>'Section 4 data'!$D$39</f>
        <v>8.8810000000000002</v>
      </c>
      <c r="D17" s="44">
        <f>'Section 4 data'!$E$39</f>
        <v>1951.2380000000001</v>
      </c>
      <c r="E17" s="198">
        <f>'Section 4 data'!$F$39</f>
        <v>25.62</v>
      </c>
      <c r="F17" s="199">
        <f t="shared" ref="F17:F24" si="1">SUM(C17,D17)</f>
        <v>1960.1190000000001</v>
      </c>
    </row>
    <row r="18" spans="2:6" ht="15" customHeight="1" x14ac:dyDescent="0.2">
      <c r="B18" s="228" t="s">
        <v>360</v>
      </c>
      <c r="C18" s="43">
        <f>'Section 4 data'!$D$40</f>
        <v>625.52700000000004</v>
      </c>
      <c r="D18" s="242">
        <f>'Section 4 data'!$E$40</f>
        <v>23823.721000000001</v>
      </c>
      <c r="E18" s="198">
        <f>'Section 4 data'!$F$40</f>
        <v>10.81</v>
      </c>
      <c r="F18" s="199">
        <f t="shared" si="1"/>
        <v>24449.248</v>
      </c>
    </row>
    <row r="19" spans="2:6" ht="15" customHeight="1" x14ac:dyDescent="0.2">
      <c r="B19" s="226" t="s">
        <v>361</v>
      </c>
      <c r="C19" s="43">
        <f>'Section 4 data'!$D$41</f>
        <v>620.52300000000002</v>
      </c>
      <c r="D19" s="44">
        <f>'Section 4 data'!$E$41</f>
        <v>28325.792000000001</v>
      </c>
      <c r="E19" s="198">
        <f>'Section 4 data'!$F$41</f>
        <v>8.219934315648068</v>
      </c>
      <c r="F19" s="199">
        <f t="shared" si="1"/>
        <v>28946.315000000002</v>
      </c>
    </row>
    <row r="20" spans="2:6" ht="15" customHeight="1" x14ac:dyDescent="0.2">
      <c r="B20" s="226" t="s">
        <v>362</v>
      </c>
      <c r="C20" s="43">
        <f>'Section 4 data'!$D$42</f>
        <v>1533.2270000000001</v>
      </c>
      <c r="D20" s="44">
        <f>'Section 4 data'!$E$42</f>
        <v>12252.692999999999</v>
      </c>
      <c r="E20" s="243">
        <f>'Section 4 data'!$F$42</f>
        <v>10.137719616969004</v>
      </c>
      <c r="F20" s="199">
        <f t="shared" si="1"/>
        <v>13785.92</v>
      </c>
    </row>
    <row r="21" spans="2:6" ht="15" customHeight="1" x14ac:dyDescent="0.2">
      <c r="B21" s="226" t="s">
        <v>363</v>
      </c>
      <c r="C21" s="43">
        <f>'Section 4 data'!$D$43</f>
        <v>739.40300000000002</v>
      </c>
      <c r="D21" s="44">
        <f>'Section 4 data'!$E$43</f>
        <v>7668.9449999999997</v>
      </c>
      <c r="E21" s="243">
        <f>'Section 4 data'!$F$43</f>
        <v>17.579999999999998</v>
      </c>
      <c r="F21" s="199">
        <f t="shared" si="1"/>
        <v>8408.348</v>
      </c>
    </row>
    <row r="22" spans="2:6" ht="15" customHeight="1" x14ac:dyDescent="0.2">
      <c r="B22" s="226" t="s">
        <v>364</v>
      </c>
      <c r="C22" s="43">
        <f>'Section 4 data'!$D$44</f>
        <v>66.126000000000005</v>
      </c>
      <c r="D22" s="44">
        <f>'Section 4 data'!$E$44</f>
        <v>6027.9920000000002</v>
      </c>
      <c r="E22" s="243">
        <f>'Section 4 data'!$F$44</f>
        <v>13.86</v>
      </c>
      <c r="F22" s="199">
        <f t="shared" si="1"/>
        <v>6094.1180000000004</v>
      </c>
    </row>
    <row r="23" spans="2:6" ht="15" customHeight="1" x14ac:dyDescent="0.2">
      <c r="B23" s="226" t="s">
        <v>365</v>
      </c>
      <c r="C23" s="43">
        <f>'Section 4 data'!$D$45</f>
        <v>405.21499999999997</v>
      </c>
      <c r="D23" s="44">
        <f>'Section 4 data'!$E$45</f>
        <v>5968.7470000000003</v>
      </c>
      <c r="E23" s="198">
        <f>'Section 4 data'!$F$45</f>
        <v>18.196309849538345</v>
      </c>
      <c r="F23" s="199">
        <f t="shared" si="1"/>
        <v>6373.9620000000004</v>
      </c>
    </row>
    <row r="24" spans="2:6" ht="15" customHeight="1" x14ac:dyDescent="0.2">
      <c r="B24" s="229" t="s">
        <v>80</v>
      </c>
      <c r="C24" s="66">
        <f>'Section 4 data'!$D$7</f>
        <v>3998.9029999999998</v>
      </c>
      <c r="D24" s="66">
        <f>'Section 4 data'!$E$7</f>
        <v>86019.127999999997</v>
      </c>
      <c r="E24" s="202">
        <f>'Section 4 data'!$F$7</f>
        <v>4.0599999999999996</v>
      </c>
      <c r="F24" s="231">
        <f t="shared" si="1"/>
        <v>90018.031000000003</v>
      </c>
    </row>
    <row r="25" spans="2:6" ht="15" customHeight="1" x14ac:dyDescent="0.2">
      <c r="B25" s="236" t="s">
        <v>106</v>
      </c>
      <c r="C25" s="237"/>
      <c r="D25" s="237"/>
      <c r="E25" s="237"/>
      <c r="F25" s="237"/>
    </row>
    <row r="26" spans="2:6" ht="15" customHeight="1" x14ac:dyDescent="0.2">
      <c r="B26" s="226" t="s">
        <v>359</v>
      </c>
      <c r="C26" s="43">
        <f>'Section 4 data'!$D$47</f>
        <v>49.145000000000003</v>
      </c>
      <c r="D26" s="44">
        <f>'Section 4 data'!$E$47</f>
        <v>1964.258</v>
      </c>
      <c r="E26" s="198">
        <f>'Section 4 data'!$F$47</f>
        <v>25.44</v>
      </c>
      <c r="F26" s="199">
        <f t="shared" ref="F26:F33" si="2">SUM(C26,D26)</f>
        <v>2013.403</v>
      </c>
    </row>
    <row r="27" spans="2:6" ht="15" customHeight="1" x14ac:dyDescent="0.2">
      <c r="B27" s="228" t="s">
        <v>360</v>
      </c>
      <c r="C27" s="43">
        <f>'Section 4 data'!$D$48</f>
        <v>2141.261</v>
      </c>
      <c r="D27" s="242">
        <f>'Section 4 data'!$E$48</f>
        <v>24869.64</v>
      </c>
      <c r="E27" s="198">
        <f>'Section 4 data'!$F$48</f>
        <v>10.52</v>
      </c>
      <c r="F27" s="199">
        <f t="shared" si="2"/>
        <v>27010.900999999998</v>
      </c>
    </row>
    <row r="28" spans="2:6" ht="15" customHeight="1" x14ac:dyDescent="0.2">
      <c r="B28" s="226" t="s">
        <v>361</v>
      </c>
      <c r="C28" s="43">
        <f>'Section 4 data'!$D$49</f>
        <v>2381.9430000000002</v>
      </c>
      <c r="D28" s="44">
        <f>'Section 4 data'!$E$49</f>
        <v>31405.906999999999</v>
      </c>
      <c r="E28" s="198">
        <f>'Section 4 data'!$F$49</f>
        <v>7.7965535482746375</v>
      </c>
      <c r="F28" s="199">
        <f t="shared" si="2"/>
        <v>33787.85</v>
      </c>
    </row>
    <row r="29" spans="2:6" ht="15" customHeight="1" x14ac:dyDescent="0.2">
      <c r="B29" s="226" t="s">
        <v>362</v>
      </c>
      <c r="C29" s="43">
        <f>'Section 4 data'!$D$50</f>
        <v>2547.3539999999998</v>
      </c>
      <c r="D29" s="44">
        <f>'Section 4 data'!$E$50</f>
        <v>17060.405999999999</v>
      </c>
      <c r="E29" s="243">
        <f>'Section 4 data'!$F$50</f>
        <v>8.2591789327153418</v>
      </c>
      <c r="F29" s="199">
        <f t="shared" si="2"/>
        <v>19607.759999999998</v>
      </c>
    </row>
    <row r="30" spans="2:6" ht="15" customHeight="1" x14ac:dyDescent="0.2">
      <c r="B30" s="226" t="s">
        <v>363</v>
      </c>
      <c r="C30" s="43">
        <f>'Section 4 data'!$D$51</f>
        <v>1242.518</v>
      </c>
      <c r="D30" s="44">
        <f>'Section 4 data'!$E$51</f>
        <v>8670.5409999999993</v>
      </c>
      <c r="E30" s="243">
        <f>'Section 4 data'!$F$51</f>
        <v>15.72</v>
      </c>
      <c r="F30" s="199">
        <f t="shared" si="2"/>
        <v>9913.0589999999993</v>
      </c>
    </row>
    <row r="31" spans="2:6" ht="15" customHeight="1" x14ac:dyDescent="0.2">
      <c r="B31" s="226" t="s">
        <v>364</v>
      </c>
      <c r="C31" s="43">
        <f>'Section 4 data'!$D$52</f>
        <v>141.011</v>
      </c>
      <c r="D31" s="44">
        <f>'Section 4 data'!$E$52</f>
        <v>6291.0150000000003</v>
      </c>
      <c r="E31" s="243">
        <f>'Section 4 data'!$F$52</f>
        <v>13.38</v>
      </c>
      <c r="F31" s="199">
        <f t="shared" si="2"/>
        <v>6432.0260000000007</v>
      </c>
    </row>
    <row r="32" spans="2:6" ht="15" customHeight="1" x14ac:dyDescent="0.2">
      <c r="B32" s="226" t="s">
        <v>365</v>
      </c>
      <c r="C32" s="43">
        <f>'Section 4 data'!$D$53</f>
        <v>414.35199999999998</v>
      </c>
      <c r="D32" s="44">
        <f>'Section 4 data'!$E$53</f>
        <v>6052.3590000000004</v>
      </c>
      <c r="E32" s="198">
        <f>'Section 4 data'!$F$53</f>
        <v>17.945054648898267</v>
      </c>
      <c r="F32" s="199">
        <f t="shared" si="2"/>
        <v>6466.7110000000002</v>
      </c>
    </row>
    <row r="33" spans="2:6" ht="15" customHeight="1" x14ac:dyDescent="0.2">
      <c r="B33" s="232" t="s">
        <v>80</v>
      </c>
      <c r="C33" s="233">
        <f>'Section 4 data'!$D$5</f>
        <v>8917.5840000000007</v>
      </c>
      <c r="D33" s="233">
        <f>'Section 4 data'!$E$5</f>
        <v>96314.125</v>
      </c>
      <c r="E33" s="206">
        <f>'Section 4 data'!$F$5</f>
        <v>3.66</v>
      </c>
      <c r="F33" s="235">
        <f t="shared" si="2"/>
        <v>105231.709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773</v>
      </c>
    </row>
    <row r="5" spans="2:6" ht="15" customHeight="1" x14ac:dyDescent="0.2">
      <c r="B5" s="845" t="s">
        <v>126</v>
      </c>
      <c r="C5" s="40" t="s">
        <v>78</v>
      </c>
      <c r="D5" s="830" t="s">
        <v>79</v>
      </c>
      <c r="E5" s="830"/>
      <c r="F5" s="225" t="s">
        <v>80</v>
      </c>
    </row>
    <row r="6" spans="2:6" ht="30" customHeight="1" x14ac:dyDescent="0.2">
      <c r="B6" s="846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127</v>
      </c>
      <c r="C8" s="43">
        <f>'Section 4 data'!$D$58</f>
        <v>31.157</v>
      </c>
      <c r="D8" s="44">
        <f>'Section 4 data'!$E$58</f>
        <v>0</v>
      </c>
      <c r="E8" s="198">
        <f>'Section 4 data'!$F$58</f>
        <v>0</v>
      </c>
      <c r="F8" s="199">
        <f>SUM(C8,D8)</f>
        <v>31.157</v>
      </c>
    </row>
    <row r="9" spans="2:6" ht="15" customHeight="1" x14ac:dyDescent="0.2">
      <c r="B9" s="227" t="s">
        <v>128</v>
      </c>
      <c r="C9" s="43">
        <f>'Section 4 data'!$D$59</f>
        <v>853.12300000000005</v>
      </c>
      <c r="D9" s="44">
        <f>'Section 4 data'!$E$59</f>
        <v>1105.4390000000001</v>
      </c>
      <c r="E9" s="198">
        <f>'Section 4 data'!$F$59</f>
        <v>32.159999999999997</v>
      </c>
      <c r="F9" s="199">
        <f t="shared" ref="F9:F17" si="0">SUM(C9,D9)</f>
        <v>1958.5620000000001</v>
      </c>
    </row>
    <row r="10" spans="2:6" ht="15" customHeight="1" x14ac:dyDescent="0.2">
      <c r="B10" s="228" t="s">
        <v>129</v>
      </c>
      <c r="C10" s="43">
        <f>'Section 4 data'!$D$60</f>
        <v>1380.1679999999999</v>
      </c>
      <c r="D10" s="44">
        <f>'Section 4 data'!$E$60</f>
        <v>1339.278</v>
      </c>
      <c r="E10" s="198">
        <f>'Section 4 data'!$F$60</f>
        <v>31.47</v>
      </c>
      <c r="F10" s="199">
        <f t="shared" si="0"/>
        <v>2719.4459999999999</v>
      </c>
    </row>
    <row r="11" spans="2:6" ht="15" customHeight="1" x14ac:dyDescent="0.2">
      <c r="B11" s="226" t="s">
        <v>130</v>
      </c>
      <c r="C11" s="43">
        <f>'Section 4 data'!$D$61</f>
        <v>856.072</v>
      </c>
      <c r="D11" s="44">
        <f>'Section 4 data'!$E$61</f>
        <v>1760.0840000000001</v>
      </c>
      <c r="E11" s="198">
        <f>'Section 4 data'!$F$61</f>
        <v>21.65</v>
      </c>
      <c r="F11" s="199">
        <f t="shared" si="0"/>
        <v>2616.1559999999999</v>
      </c>
    </row>
    <row r="12" spans="2:6" ht="15" customHeight="1" x14ac:dyDescent="0.2">
      <c r="B12" s="226" t="s">
        <v>131</v>
      </c>
      <c r="C12" s="43">
        <f>'Section 4 data'!$D$62</f>
        <v>982.53300000000002</v>
      </c>
      <c r="D12" s="44">
        <f>'Section 4 data'!$E$62</f>
        <v>2779.2310000000002</v>
      </c>
      <c r="E12" s="198">
        <f>'Section 4 data'!$F$62</f>
        <v>14.83</v>
      </c>
      <c r="F12" s="199">
        <f t="shared" si="0"/>
        <v>3761.7640000000001</v>
      </c>
    </row>
    <row r="13" spans="2:6" ht="15" customHeight="1" x14ac:dyDescent="0.2">
      <c r="B13" s="226" t="s">
        <v>132</v>
      </c>
      <c r="C13" s="43">
        <f>'Section 4 data'!$D$63</f>
        <v>580.55899999999997</v>
      </c>
      <c r="D13" s="44">
        <f>'Section 4 data'!$E$63</f>
        <v>2034.596</v>
      </c>
      <c r="E13" s="198">
        <f>'Section 4 data'!$F$63</f>
        <v>13.11</v>
      </c>
      <c r="F13" s="199">
        <f t="shared" si="0"/>
        <v>2615.1549999999997</v>
      </c>
    </row>
    <row r="14" spans="2:6" ht="15" customHeight="1" x14ac:dyDescent="0.2">
      <c r="B14" s="226" t="s">
        <v>133</v>
      </c>
      <c r="C14" s="43">
        <f>'Section 4 data'!$D$64</f>
        <v>218.714</v>
      </c>
      <c r="D14" s="44">
        <f>'Section 4 data'!$E$64</f>
        <v>1146.729</v>
      </c>
      <c r="E14" s="198">
        <f>'Section 4 data'!$F$64</f>
        <v>16.059999999999999</v>
      </c>
      <c r="F14" s="199">
        <f t="shared" si="0"/>
        <v>1365.443</v>
      </c>
    </row>
    <row r="15" spans="2:6" ht="15" customHeight="1" x14ac:dyDescent="0.2">
      <c r="B15" s="226" t="s">
        <v>134</v>
      </c>
      <c r="C15" s="43">
        <f>'Section 4 data'!$D$65</f>
        <v>12.9</v>
      </c>
      <c r="D15" s="44">
        <f>'Section 4 data'!$E$65</f>
        <v>65.332999999999998</v>
      </c>
      <c r="E15" s="198">
        <f>'Section 4 data'!$F$65</f>
        <v>40.659999999999997</v>
      </c>
      <c r="F15" s="199">
        <f t="shared" si="0"/>
        <v>78.233000000000004</v>
      </c>
    </row>
    <row r="16" spans="2:6" ht="15" customHeight="1" x14ac:dyDescent="0.2">
      <c r="B16" s="226" t="s">
        <v>135</v>
      </c>
      <c r="C16" s="43">
        <f>'Section 4 data'!$D$66</f>
        <v>3.4550000000000001</v>
      </c>
      <c r="D16" s="44">
        <f>'Section 4 data'!$E$66</f>
        <v>87.781000000000006</v>
      </c>
      <c r="E16" s="198">
        <f>'Section 4 data'!$F$66</f>
        <v>72.319999999999993</v>
      </c>
      <c r="F16" s="199">
        <f t="shared" si="0"/>
        <v>91.236000000000004</v>
      </c>
    </row>
    <row r="17" spans="2:6" ht="15" customHeight="1" x14ac:dyDescent="0.2">
      <c r="B17" s="229" t="s">
        <v>80</v>
      </c>
      <c r="C17" s="66">
        <f>'Section 4 data'!$D$6</f>
        <v>4918.6819999999998</v>
      </c>
      <c r="D17" s="66">
        <f>'Section 4 data'!$E$6</f>
        <v>10318.472</v>
      </c>
      <c r="E17" s="230">
        <f>'Section 4 data'!$F$6</f>
        <v>8.02</v>
      </c>
      <c r="F17" s="231">
        <f t="shared" si="0"/>
        <v>15237.153999999999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127</v>
      </c>
      <c r="C19" s="43">
        <f>'Section 4 data'!$D$68</f>
        <v>323.82299999999998</v>
      </c>
      <c r="D19" s="44">
        <f>'Section 4 data'!$E$68</f>
        <v>6952.8689999999997</v>
      </c>
      <c r="E19" s="198">
        <f>'Section 4 data'!$F$68</f>
        <v>20.440000000000001</v>
      </c>
      <c r="F19" s="199">
        <f t="shared" ref="F19:F28" si="1">SUM(C19,D19)</f>
        <v>7276.692</v>
      </c>
    </row>
    <row r="20" spans="2:6" ht="15" customHeight="1" x14ac:dyDescent="0.2">
      <c r="B20" s="227" t="s">
        <v>128</v>
      </c>
      <c r="C20" s="43">
        <f>'Section 4 data'!$D$69</f>
        <v>1031.403</v>
      </c>
      <c r="D20" s="44">
        <f>'Section 4 data'!$E$69</f>
        <v>37911.271000000001</v>
      </c>
      <c r="E20" s="198">
        <f>'Section 4 data'!$F$69</f>
        <v>7.51</v>
      </c>
      <c r="F20" s="199">
        <f t="shared" si="1"/>
        <v>38942.673999999999</v>
      </c>
    </row>
    <row r="21" spans="2:6" ht="15" customHeight="1" x14ac:dyDescent="0.2">
      <c r="B21" s="228" t="s">
        <v>129</v>
      </c>
      <c r="C21" s="43">
        <f>'Section 4 data'!$D$70</f>
        <v>1082.8620000000001</v>
      </c>
      <c r="D21" s="44">
        <f>'Section 4 data'!$E$70</f>
        <v>17546.383000000002</v>
      </c>
      <c r="E21" s="198">
        <f>'Section 4 data'!$F$70</f>
        <v>9.17</v>
      </c>
      <c r="F21" s="199">
        <f t="shared" si="1"/>
        <v>18629.245000000003</v>
      </c>
    </row>
    <row r="22" spans="2:6" ht="15" customHeight="1" x14ac:dyDescent="0.2">
      <c r="B22" s="226" t="s">
        <v>130</v>
      </c>
      <c r="C22" s="43">
        <f>'Section 4 data'!$D$71</f>
        <v>567.12900000000002</v>
      </c>
      <c r="D22" s="44">
        <f>'Section 4 data'!$E$71</f>
        <v>9949.0450000000001</v>
      </c>
      <c r="E22" s="198">
        <f>'Section 4 data'!$F$71</f>
        <v>11.29</v>
      </c>
      <c r="F22" s="199">
        <f t="shared" si="1"/>
        <v>10516.174000000001</v>
      </c>
    </row>
    <row r="23" spans="2:6" ht="15" customHeight="1" x14ac:dyDescent="0.2">
      <c r="B23" s="226" t="s">
        <v>131</v>
      </c>
      <c r="C23" s="43">
        <f>'Section 4 data'!$D$72</f>
        <v>533.30399999999997</v>
      </c>
      <c r="D23" s="44">
        <f>'Section 4 data'!$E$72</f>
        <v>7982.94</v>
      </c>
      <c r="E23" s="198">
        <f>'Section 4 data'!$F$72</f>
        <v>8.85</v>
      </c>
      <c r="F23" s="199">
        <f t="shared" si="1"/>
        <v>8516.2439999999988</v>
      </c>
    </row>
    <row r="24" spans="2:6" ht="15" customHeight="1" x14ac:dyDescent="0.2">
      <c r="B24" s="226" t="s">
        <v>132</v>
      </c>
      <c r="C24" s="43">
        <f>'Section 4 data'!$D$73</f>
        <v>356.73399999999998</v>
      </c>
      <c r="D24" s="44">
        <f>'Section 4 data'!$E$73</f>
        <v>2641.4540000000002</v>
      </c>
      <c r="E24" s="198">
        <f>'Section 4 data'!$F$73</f>
        <v>10.43</v>
      </c>
      <c r="F24" s="199">
        <f t="shared" si="1"/>
        <v>2998.1880000000001</v>
      </c>
    </row>
    <row r="25" spans="2:6" ht="15" customHeight="1" x14ac:dyDescent="0.2">
      <c r="B25" s="226" t="s">
        <v>133</v>
      </c>
      <c r="C25" s="43">
        <f>'Section 4 data'!$D$74</f>
        <v>92.652000000000001</v>
      </c>
      <c r="D25" s="44">
        <f>'Section 4 data'!$E$74</f>
        <v>1946.126</v>
      </c>
      <c r="E25" s="198">
        <f>'Section 4 data'!$F$74</f>
        <v>10.199999999999999</v>
      </c>
      <c r="F25" s="199">
        <f t="shared" si="1"/>
        <v>2038.778</v>
      </c>
    </row>
    <row r="26" spans="2:6" ht="15" customHeight="1" x14ac:dyDescent="0.2">
      <c r="B26" s="226" t="s">
        <v>134</v>
      </c>
      <c r="C26" s="43">
        <f>'Section 4 data'!$D$75</f>
        <v>8.5570000000000004</v>
      </c>
      <c r="D26" s="44">
        <f>'Section 4 data'!$E$75</f>
        <v>719.83799999999997</v>
      </c>
      <c r="E26" s="198">
        <f>'Section 4 data'!$F$75</f>
        <v>15.96</v>
      </c>
      <c r="F26" s="199">
        <f t="shared" si="1"/>
        <v>728.39499999999998</v>
      </c>
    </row>
    <row r="27" spans="2:6" ht="15" customHeight="1" x14ac:dyDescent="0.2">
      <c r="B27" s="226" t="s">
        <v>135</v>
      </c>
      <c r="C27" s="43">
        <f>'Section 4 data'!$D$76</f>
        <v>2.4390000000000001</v>
      </c>
      <c r="D27" s="44">
        <f>'Section 4 data'!$E$76</f>
        <v>369.202</v>
      </c>
      <c r="E27" s="198">
        <f>'Section 4 data'!$F$76</f>
        <v>19.89</v>
      </c>
      <c r="F27" s="199">
        <f t="shared" si="1"/>
        <v>371.64100000000002</v>
      </c>
    </row>
    <row r="28" spans="2:6" ht="15" customHeight="1" x14ac:dyDescent="0.2">
      <c r="B28" s="229" t="s">
        <v>80</v>
      </c>
      <c r="C28" s="66">
        <f>'Section 4 data'!$D$7</f>
        <v>3998.9029999999998</v>
      </c>
      <c r="D28" s="66">
        <f>'Section 4 data'!$E$7</f>
        <v>86019.127999999997</v>
      </c>
      <c r="E28" s="230">
        <f>'Section 4 data'!$F$7</f>
        <v>4.0599999999999996</v>
      </c>
      <c r="F28" s="231">
        <f t="shared" si="1"/>
        <v>90018.031000000003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127</v>
      </c>
      <c r="C30" s="43">
        <f>'Section 4 data'!$D$78</f>
        <v>354.98099999999999</v>
      </c>
      <c r="D30" s="44">
        <f>'Section 4 data'!$E$78</f>
        <v>6952.8689999999997</v>
      </c>
      <c r="E30" s="198">
        <f>'Section 4 data'!$F$78</f>
        <v>20.440000000000001</v>
      </c>
      <c r="F30" s="199">
        <f t="shared" ref="F30:F39" si="2">SUM(C30,D30)</f>
        <v>7307.8499999999995</v>
      </c>
    </row>
    <row r="31" spans="2:6" ht="15" customHeight="1" x14ac:dyDescent="0.2">
      <c r="B31" s="227" t="s">
        <v>128</v>
      </c>
      <c r="C31" s="43">
        <f>'Section 4 data'!$D$79</f>
        <v>1884.5260000000001</v>
      </c>
      <c r="D31" s="44">
        <f>'Section 4 data'!$E$79</f>
        <v>39020.409</v>
      </c>
      <c r="E31" s="198">
        <f>'Section 4 data'!$F$79</f>
        <v>7.35</v>
      </c>
      <c r="F31" s="199">
        <f t="shared" si="2"/>
        <v>40904.934999999998</v>
      </c>
    </row>
    <row r="32" spans="2:6" ht="15" customHeight="1" x14ac:dyDescent="0.2">
      <c r="B32" s="228" t="s">
        <v>129</v>
      </c>
      <c r="C32" s="43">
        <f>'Section 4 data'!$D$80</f>
        <v>2463.0300000000002</v>
      </c>
      <c r="D32" s="44">
        <f>'Section 4 data'!$E$80</f>
        <v>18888.897000000001</v>
      </c>
      <c r="E32" s="198">
        <f>'Section 4 data'!$F$80</f>
        <v>8.83</v>
      </c>
      <c r="F32" s="199">
        <f t="shared" si="2"/>
        <v>21351.927</v>
      </c>
    </row>
    <row r="33" spans="2:6" ht="15" customHeight="1" x14ac:dyDescent="0.2">
      <c r="B33" s="226" t="s">
        <v>130</v>
      </c>
      <c r="C33" s="43">
        <f>'Section 4 data'!$D$81</f>
        <v>1423.202</v>
      </c>
      <c r="D33" s="44">
        <f>'Section 4 data'!$E$81</f>
        <v>11713.313</v>
      </c>
      <c r="E33" s="198">
        <f>'Section 4 data'!$F$81</f>
        <v>10.09</v>
      </c>
      <c r="F33" s="199">
        <f t="shared" si="2"/>
        <v>13136.514999999999</v>
      </c>
    </row>
    <row r="34" spans="2:6" ht="15" customHeight="1" x14ac:dyDescent="0.2">
      <c r="B34" s="226" t="s">
        <v>131</v>
      </c>
      <c r="C34" s="43">
        <f>'Section 4 data'!$D$82</f>
        <v>1515.837</v>
      </c>
      <c r="D34" s="44">
        <f>'Section 4 data'!$E$82</f>
        <v>10742.895</v>
      </c>
      <c r="E34" s="198">
        <f>'Section 4 data'!$F$82</f>
        <v>7.91</v>
      </c>
      <c r="F34" s="199">
        <f t="shared" si="2"/>
        <v>12258.732</v>
      </c>
    </row>
    <row r="35" spans="2:6" ht="15" customHeight="1" x14ac:dyDescent="0.2">
      <c r="B35" s="226" t="s">
        <v>132</v>
      </c>
      <c r="C35" s="43">
        <f>'Section 4 data'!$D$83</f>
        <v>937.29300000000001</v>
      </c>
      <c r="D35" s="44">
        <f>'Section 4 data'!$E$83</f>
        <v>4676.6970000000001</v>
      </c>
      <c r="E35" s="198">
        <f>'Section 4 data'!$F$83</f>
        <v>8.23</v>
      </c>
      <c r="F35" s="199">
        <f t="shared" si="2"/>
        <v>5613.99</v>
      </c>
    </row>
    <row r="36" spans="2:6" ht="15" customHeight="1" x14ac:dyDescent="0.2">
      <c r="B36" s="226" t="s">
        <v>133</v>
      </c>
      <c r="C36" s="43">
        <f>'Section 4 data'!$D$84</f>
        <v>311.36599999999999</v>
      </c>
      <c r="D36" s="44">
        <f>'Section 4 data'!$E$84</f>
        <v>3094.4679999999998</v>
      </c>
      <c r="E36" s="198">
        <f>'Section 4 data'!$F$84</f>
        <v>8.7100000000000009</v>
      </c>
      <c r="F36" s="199">
        <f t="shared" si="2"/>
        <v>3405.8339999999998</v>
      </c>
    </row>
    <row r="37" spans="2:6" ht="15" customHeight="1" x14ac:dyDescent="0.2">
      <c r="B37" s="226" t="s">
        <v>134</v>
      </c>
      <c r="C37" s="43">
        <f>'Section 4 data'!$D$85</f>
        <v>21.456</v>
      </c>
      <c r="D37" s="44">
        <f>'Section 4 data'!$E$85</f>
        <v>767.89200000000005</v>
      </c>
      <c r="E37" s="198">
        <f>'Section 4 data'!$F$85</f>
        <v>15.2</v>
      </c>
      <c r="F37" s="199">
        <f t="shared" si="2"/>
        <v>789.34800000000007</v>
      </c>
    </row>
    <row r="38" spans="2:6" ht="15" customHeight="1" x14ac:dyDescent="0.2">
      <c r="B38" s="226" t="s">
        <v>135</v>
      </c>
      <c r="C38" s="43">
        <f>'Section 4 data'!$D$86</f>
        <v>5.8940000000000001</v>
      </c>
      <c r="D38" s="44">
        <f>'Section 4 data'!$E$86</f>
        <v>456.68599999999998</v>
      </c>
      <c r="E38" s="198">
        <f>'Section 4 data'!$F$86</f>
        <v>21.16</v>
      </c>
      <c r="F38" s="199">
        <f t="shared" si="2"/>
        <v>462.58</v>
      </c>
    </row>
    <row r="39" spans="2:6" ht="15" customHeight="1" x14ac:dyDescent="0.2">
      <c r="B39" s="232" t="s">
        <v>80</v>
      </c>
      <c r="C39" s="233">
        <f>'Section 4 data'!$D$5</f>
        <v>8917.5840000000007</v>
      </c>
      <c r="D39" s="233">
        <f>'Section 4 data'!$E$5</f>
        <v>96314.125</v>
      </c>
      <c r="E39" s="234">
        <f>'Section 4 data'!$F$5</f>
        <v>3.66</v>
      </c>
      <c r="F39" s="235">
        <f t="shared" si="2"/>
        <v>105231.709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Index!$E$37</f>
        <v>Biomass stocks in live standing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751</v>
      </c>
    </row>
    <row r="5" spans="2:6" ht="15" customHeight="1" x14ac:dyDescent="0.2">
      <c r="B5" s="847" t="s">
        <v>77</v>
      </c>
      <c r="C5" s="168" t="s">
        <v>78</v>
      </c>
      <c r="D5" s="843" t="s">
        <v>79</v>
      </c>
      <c r="E5" s="843"/>
      <c r="F5" s="209" t="s">
        <v>80</v>
      </c>
    </row>
    <row r="6" spans="2:6" ht="30" customHeight="1" x14ac:dyDescent="0.2">
      <c r="B6" s="848"/>
      <c r="C6" s="174" t="s">
        <v>153</v>
      </c>
      <c r="D6" s="174" t="s">
        <v>153</v>
      </c>
      <c r="E6" s="210" t="s">
        <v>82</v>
      </c>
      <c r="F6" s="211" t="s">
        <v>153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5 data'!$D$8</f>
        <v>109.8</v>
      </c>
      <c r="D8" s="654">
        <f>'Section 5 data'!$E$8</f>
        <v>147.91</v>
      </c>
      <c r="E8" s="207">
        <f>'Section 5 data'!$F$8</f>
        <v>54.49</v>
      </c>
      <c r="F8" s="652">
        <f>SUM(C8,D8)</f>
        <v>257.70999999999998</v>
      </c>
    </row>
    <row r="9" spans="2:6" ht="15" customHeight="1" x14ac:dyDescent="0.2">
      <c r="B9" s="159" t="s">
        <v>85</v>
      </c>
      <c r="C9" s="653">
        <f>'Section 5 data'!$D$9</f>
        <v>116.11199999999999</v>
      </c>
      <c r="D9" s="654">
        <f>'Section 5 data'!$E$9</f>
        <v>702.78200000000004</v>
      </c>
      <c r="E9" s="207">
        <f>'Section 5 data'!$F$9</f>
        <v>18.72</v>
      </c>
      <c r="F9" s="652">
        <f t="shared" ref="F9:F16" si="0">SUM(C9,D9)</f>
        <v>818.89400000000001</v>
      </c>
    </row>
    <row r="10" spans="2:6" ht="15" customHeight="1" x14ac:dyDescent="0.2">
      <c r="B10" s="159" t="s">
        <v>86</v>
      </c>
      <c r="C10" s="653">
        <f>'Section 5 data'!$D$10</f>
        <v>258.33800000000002</v>
      </c>
      <c r="D10" s="654">
        <f>'Section 5 data'!$E$10</f>
        <v>261.94600000000003</v>
      </c>
      <c r="E10" s="207">
        <f>'Section 5 data'!$F$10</f>
        <v>29.15</v>
      </c>
      <c r="F10" s="652">
        <f t="shared" si="0"/>
        <v>520.28400000000011</v>
      </c>
    </row>
    <row r="11" spans="2:6" ht="15" customHeight="1" x14ac:dyDescent="0.2">
      <c r="B11" s="159" t="s">
        <v>87</v>
      </c>
      <c r="C11" s="653">
        <f>'Section 5 data'!$D$11</f>
        <v>65.802999999999997</v>
      </c>
      <c r="D11" s="654">
        <f>'Section 5 data'!$E$11</f>
        <v>309.108</v>
      </c>
      <c r="E11" s="207">
        <f>'Section 5 data'!$F$11</f>
        <v>28.67</v>
      </c>
      <c r="F11" s="652">
        <f t="shared" si="0"/>
        <v>374.911</v>
      </c>
    </row>
    <row r="12" spans="2:6" ht="15" customHeight="1" x14ac:dyDescent="0.2">
      <c r="B12" s="159" t="s">
        <v>88</v>
      </c>
      <c r="C12" s="653">
        <f>'Section 5 data'!$D$12</f>
        <v>52.308</v>
      </c>
      <c r="D12" s="654">
        <f>'Section 5 data'!$E$12</f>
        <v>597.77599999999995</v>
      </c>
      <c r="E12" s="207">
        <f>'Section 5 data'!$F$12</f>
        <v>18.87</v>
      </c>
      <c r="F12" s="652">
        <f t="shared" si="0"/>
        <v>650.08399999999995</v>
      </c>
    </row>
    <row r="13" spans="2:6" ht="15" customHeight="1" x14ac:dyDescent="0.2">
      <c r="B13" s="159" t="s">
        <v>89</v>
      </c>
      <c r="C13" s="653">
        <f>'Section 5 data'!$D$13</f>
        <v>198.95400000000001</v>
      </c>
      <c r="D13" s="654">
        <f>'Section 5 data'!$E$13</f>
        <v>1158.972</v>
      </c>
      <c r="E13" s="207">
        <f>'Section 5 data'!$F$13</f>
        <v>23.53</v>
      </c>
      <c r="F13" s="652">
        <f t="shared" si="0"/>
        <v>1357.9259999999999</v>
      </c>
    </row>
    <row r="14" spans="2:6" ht="15" customHeight="1" x14ac:dyDescent="0.2">
      <c r="B14" s="159" t="s">
        <v>90</v>
      </c>
      <c r="C14" s="653">
        <f>'Section 5 data'!$D$14</f>
        <v>5.6609999999999996</v>
      </c>
      <c r="D14" s="654">
        <f>'Section 5 data'!$E$14</f>
        <v>4.8890000000000002</v>
      </c>
      <c r="E14" s="207">
        <f>'Section 5 data'!$F$14</f>
        <v>93.64</v>
      </c>
      <c r="F14" s="652">
        <f t="shared" si="0"/>
        <v>10.55</v>
      </c>
    </row>
    <row r="15" spans="2:6" ht="15" customHeight="1" x14ac:dyDescent="0.2">
      <c r="B15" s="159" t="s">
        <v>91</v>
      </c>
      <c r="C15" s="653">
        <f>'Section 5 data'!$D$15</f>
        <v>88.766000000000005</v>
      </c>
      <c r="D15" s="654">
        <f>'Section 5 data'!$E$15</f>
        <v>611.39800000000002</v>
      </c>
      <c r="E15" s="207">
        <f>'Section 5 data'!$F$15</f>
        <v>19.32</v>
      </c>
      <c r="F15" s="652">
        <f t="shared" si="0"/>
        <v>700.16399999999999</v>
      </c>
    </row>
    <row r="16" spans="2:6" ht="15" customHeight="1" x14ac:dyDescent="0.2">
      <c r="B16" s="157" t="s">
        <v>92</v>
      </c>
      <c r="C16" s="208">
        <f>'Section 5 data'!$D$6</f>
        <v>895.74199999999996</v>
      </c>
      <c r="D16" s="655">
        <f>'Section 5 data'!$E$6</f>
        <v>3794.78</v>
      </c>
      <c r="E16" s="703">
        <f>'Section 5 data'!$F$6</f>
        <v>8.01</v>
      </c>
      <c r="F16" s="656">
        <f t="shared" si="0"/>
        <v>4690.5219999999999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5 data'!$D$16</f>
        <v>112.321</v>
      </c>
      <c r="D18" s="654">
        <f>'Section 5 data'!$E$16</f>
        <v>3919.0149999999999</v>
      </c>
      <c r="E18" s="207">
        <f>'Section 5 data'!$F$16</f>
        <v>11.28</v>
      </c>
      <c r="F18" s="652">
        <f t="shared" ref="F18:F29" si="1">SUM(C18,D18)</f>
        <v>4031.3359999999998</v>
      </c>
    </row>
    <row r="19" spans="2:6" ht="15" customHeight="1" x14ac:dyDescent="0.2">
      <c r="B19" s="159" t="s">
        <v>95</v>
      </c>
      <c r="C19" s="653">
        <f>'Section 5 data'!$D$17</f>
        <v>374.74900000000002</v>
      </c>
      <c r="D19" s="654">
        <f>'Section 5 data'!$E$17</f>
        <v>2399.491</v>
      </c>
      <c r="E19" s="207">
        <f>'Section 5 data'!$F$17</f>
        <v>17.2</v>
      </c>
      <c r="F19" s="652">
        <f t="shared" si="1"/>
        <v>2774.24</v>
      </c>
    </row>
    <row r="20" spans="2:6" ht="15" customHeight="1" x14ac:dyDescent="0.2">
      <c r="B20" s="159" t="s">
        <v>96</v>
      </c>
      <c r="C20" s="653">
        <f>'Section 5 data'!$D$18</f>
        <v>13.372999999999999</v>
      </c>
      <c r="D20" s="654">
        <f>'Section 5 data'!$E$18</f>
        <v>1067.1759999999999</v>
      </c>
      <c r="E20" s="207">
        <f>'Section 5 data'!$F$18</f>
        <v>15.02</v>
      </c>
      <c r="F20" s="652">
        <f t="shared" si="1"/>
        <v>1080.549</v>
      </c>
    </row>
    <row r="21" spans="2:6" ht="15" customHeight="1" x14ac:dyDescent="0.2">
      <c r="B21" s="159" t="s">
        <v>97</v>
      </c>
      <c r="C21" s="653">
        <f>'Section 5 data'!$D$19</f>
        <v>41.871000000000002</v>
      </c>
      <c r="D21" s="654">
        <f>'Section 5 data'!$E$19</f>
        <v>3584.7220000000002</v>
      </c>
      <c r="E21" s="207">
        <f>'Section 5 data'!$F$19</f>
        <v>10.59</v>
      </c>
      <c r="F21" s="652">
        <f t="shared" si="1"/>
        <v>3626.5930000000003</v>
      </c>
    </row>
    <row r="22" spans="2:6" ht="15" customHeight="1" x14ac:dyDescent="0.2">
      <c r="B22" s="159" t="s">
        <v>98</v>
      </c>
      <c r="C22" s="653">
        <f>'Section 5 data'!$D$20</f>
        <v>18.259</v>
      </c>
      <c r="D22" s="654">
        <f>'Section 5 data'!$E$20</f>
        <v>404.66399999999999</v>
      </c>
      <c r="E22" s="207">
        <f>'Section 5 data'!$F$20</f>
        <v>16.86</v>
      </c>
      <c r="F22" s="652">
        <f t="shared" si="1"/>
        <v>422.923</v>
      </c>
    </row>
    <row r="23" spans="2:6" ht="15" customHeight="1" x14ac:dyDescent="0.2">
      <c r="B23" s="159" t="s">
        <v>99</v>
      </c>
      <c r="C23" s="653">
        <f>'Section 5 data'!$D$21</f>
        <v>6.7789999999999999</v>
      </c>
      <c r="D23" s="654">
        <f>'Section 5 data'!$E$21</f>
        <v>280.92700000000002</v>
      </c>
      <c r="E23" s="207">
        <f>'Section 5 data'!$F$21</f>
        <v>32.32</v>
      </c>
      <c r="F23" s="652">
        <f t="shared" si="1"/>
        <v>287.70600000000002</v>
      </c>
    </row>
    <row r="24" spans="2:6" ht="15" customHeight="1" x14ac:dyDescent="0.2">
      <c r="B24" s="159" t="s">
        <v>100</v>
      </c>
      <c r="C24" s="653">
        <f>'Section 5 data'!$D$22</f>
        <v>1.339</v>
      </c>
      <c r="D24" s="654">
        <f>'Section 5 data'!$E$22</f>
        <v>877.43700000000001</v>
      </c>
      <c r="E24" s="207">
        <f>'Section 5 data'!$F$22</f>
        <v>12.62</v>
      </c>
      <c r="F24" s="652">
        <f t="shared" si="1"/>
        <v>878.77600000000007</v>
      </c>
    </row>
    <row r="25" spans="2:6" ht="15" customHeight="1" x14ac:dyDescent="0.2">
      <c r="B25" s="159" t="s">
        <v>101</v>
      </c>
      <c r="C25" s="653">
        <f>'Section 5 data'!$D$23</f>
        <v>5.8999999999999997E-2</v>
      </c>
      <c r="D25" s="654">
        <f>'Section 5 data'!$E$23</f>
        <v>210.55099999999999</v>
      </c>
      <c r="E25" s="207">
        <f>'Section 5 data'!$F$23</f>
        <v>17.989999999999998</v>
      </c>
      <c r="F25" s="652">
        <f t="shared" si="1"/>
        <v>210.60999999999999</v>
      </c>
    </row>
    <row r="26" spans="2:6" ht="15" customHeight="1" x14ac:dyDescent="0.2">
      <c r="B26" s="159" t="s">
        <v>102</v>
      </c>
      <c r="C26" s="653">
        <f>'Section 5 data'!$D$24</f>
        <v>0.754</v>
      </c>
      <c r="D26" s="654">
        <f>'Section 5 data'!$E$24</f>
        <v>373.06099999999998</v>
      </c>
      <c r="E26" s="207">
        <f>'Section 5 data'!$F$24</f>
        <v>29.27</v>
      </c>
      <c r="F26" s="652">
        <f t="shared" si="1"/>
        <v>373.815</v>
      </c>
    </row>
    <row r="27" spans="2:6" ht="15" customHeight="1" x14ac:dyDescent="0.2">
      <c r="B27" s="159" t="s">
        <v>103</v>
      </c>
      <c r="C27" s="653">
        <f>'Section 5 data'!$D$25</f>
        <v>3.0000000000000001E-3</v>
      </c>
      <c r="D27" s="654">
        <f>'Section 5 data'!$E$25</f>
        <v>353.28300000000002</v>
      </c>
      <c r="E27" s="207">
        <f>'Section 5 data'!$F$25</f>
        <v>23.27</v>
      </c>
      <c r="F27" s="652">
        <f t="shared" si="1"/>
        <v>353.286</v>
      </c>
    </row>
    <row r="28" spans="2:6" ht="15" customHeight="1" x14ac:dyDescent="0.2">
      <c r="B28" s="159" t="s">
        <v>104</v>
      </c>
      <c r="C28" s="653">
        <f>'Section 5 data'!$D$26</f>
        <v>144.09</v>
      </c>
      <c r="D28" s="654">
        <f>'Section 5 data'!$E$26</f>
        <v>1006.687</v>
      </c>
      <c r="E28" s="207">
        <f>'Section 5 data'!$F$26</f>
        <v>12.81</v>
      </c>
      <c r="F28" s="652">
        <f t="shared" si="1"/>
        <v>1150.777</v>
      </c>
    </row>
    <row r="29" spans="2:6" ht="15" customHeight="1" x14ac:dyDescent="0.2">
      <c r="B29" s="157" t="s">
        <v>105</v>
      </c>
      <c r="C29" s="208">
        <f>'Section 5 data'!$D$7</f>
        <v>713.59900000000005</v>
      </c>
      <c r="D29" s="655">
        <f>'Section 5 data'!$E$7</f>
        <v>14483.373</v>
      </c>
      <c r="E29" s="703">
        <f>'Section 5 data'!$F$7</f>
        <v>4.62</v>
      </c>
      <c r="F29" s="656">
        <f t="shared" si="1"/>
        <v>15196.972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5 data'!$D$5</f>
        <v>1609.3409999999999</v>
      </c>
      <c r="D31" s="660">
        <f>'Section 5 data'!$E$5</f>
        <v>18245.454000000002</v>
      </c>
      <c r="E31" s="705">
        <f>'Section 5 data'!$F$5</f>
        <v>3.92</v>
      </c>
      <c r="F31" s="661">
        <f>SUM(C31,D31)</f>
        <v>19854.795000000002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Index!$E$40</f>
        <v>Carbon stocks in live standing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79" t="s">
        <v>688</v>
      </c>
      <c r="C3" s="780"/>
      <c r="D3" s="780"/>
      <c r="E3" s="780"/>
      <c r="F3" s="780"/>
      <c r="G3" s="780"/>
      <c r="H3" s="780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804.67</v>
      </c>
      <c r="E5" s="427">
        <v>9122.7270000000008</v>
      </c>
      <c r="F5" s="432">
        <v>3.92</v>
      </c>
      <c r="G5" s="439">
        <f>E5*F5/100</f>
        <v>357.6108984</v>
      </c>
      <c r="H5" s="440">
        <f>SUM(D5,E5)</f>
        <v>9927.3970000000008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447.87099999999998</v>
      </c>
      <c r="E6" s="427">
        <v>1897.39</v>
      </c>
      <c r="F6" s="432">
        <v>8.01</v>
      </c>
      <c r="G6" s="439">
        <f t="shared" ref="G6:G26" si="0">E6*F6/100</f>
        <v>151.98093900000001</v>
      </c>
      <c r="H6" s="440">
        <f>SUM(D6,E6)</f>
        <v>2345.261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356.79899999999998</v>
      </c>
      <c r="E7" s="427">
        <v>7241.6869999999999</v>
      </c>
      <c r="F7" s="432">
        <v>4.62</v>
      </c>
      <c r="G7" s="439">
        <f>E7*F7/100</f>
        <v>334.56593939999999</v>
      </c>
      <c r="H7" s="440">
        <f>SUM(D7,E7)</f>
        <v>7598.4859999999999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54.9</v>
      </c>
      <c r="E8" s="429">
        <v>73.954999999999998</v>
      </c>
      <c r="F8" s="432">
        <v>54.49</v>
      </c>
      <c r="G8" s="439">
        <f t="shared" si="0"/>
        <v>40.2980795</v>
      </c>
      <c r="H8" s="440">
        <f>SUM(D8,E8)</f>
        <v>128.85499999999999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58.055999999999997</v>
      </c>
      <c r="E9" s="429">
        <v>351.39100000000002</v>
      </c>
      <c r="F9" s="432">
        <v>18.72</v>
      </c>
      <c r="G9" s="439">
        <f t="shared" si="0"/>
        <v>65.780395200000001</v>
      </c>
      <c r="H9" s="440">
        <f t="shared" ref="H9:H26" si="1">SUM(D9,E9)</f>
        <v>409.447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129.16900000000001</v>
      </c>
      <c r="E10" s="429">
        <v>130.97300000000001</v>
      </c>
      <c r="F10" s="432">
        <v>29.15</v>
      </c>
      <c r="G10" s="439">
        <f t="shared" si="0"/>
        <v>38.1786295</v>
      </c>
      <c r="H10" s="440">
        <f t="shared" si="1"/>
        <v>260.14200000000005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32.902000000000001</v>
      </c>
      <c r="E11" s="429">
        <v>154.554</v>
      </c>
      <c r="F11" s="432">
        <v>28.67</v>
      </c>
      <c r="G11" s="439">
        <f t="shared" si="0"/>
        <v>44.310631800000003</v>
      </c>
      <c r="H11" s="440">
        <f t="shared" si="1"/>
        <v>187.45600000000002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26.154</v>
      </c>
      <c r="E12" s="429">
        <v>298.88799999999998</v>
      </c>
      <c r="F12" s="432">
        <v>18.87</v>
      </c>
      <c r="G12" s="439">
        <f t="shared" si="0"/>
        <v>56.400165600000001</v>
      </c>
      <c r="H12" s="440">
        <f t="shared" si="1"/>
        <v>325.04199999999997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99.477000000000004</v>
      </c>
      <c r="E13" s="429">
        <v>579.48599999999999</v>
      </c>
      <c r="F13" s="432">
        <v>23.53</v>
      </c>
      <c r="G13" s="439">
        <f t="shared" si="0"/>
        <v>136.35305579999999</v>
      </c>
      <c r="H13" s="440">
        <f t="shared" si="1"/>
        <v>678.96299999999997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2.83</v>
      </c>
      <c r="E14" s="429">
        <v>2.444</v>
      </c>
      <c r="F14" s="432">
        <v>93.64</v>
      </c>
      <c r="G14" s="439">
        <f t="shared" si="0"/>
        <v>2.2885616</v>
      </c>
      <c r="H14" s="440">
        <f t="shared" si="1"/>
        <v>5.274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44.383000000000003</v>
      </c>
      <c r="E15" s="429">
        <v>305.69900000000001</v>
      </c>
      <c r="F15" s="432">
        <v>19.32</v>
      </c>
      <c r="G15" s="439">
        <f t="shared" si="0"/>
        <v>59.061046800000007</v>
      </c>
      <c r="H15" s="440">
        <f t="shared" si="1"/>
        <v>350.08199999999999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56.161000000000001</v>
      </c>
      <c r="E16" s="429">
        <v>1959.508</v>
      </c>
      <c r="F16" s="432">
        <v>11.28</v>
      </c>
      <c r="G16" s="439">
        <f t="shared" si="0"/>
        <v>221.03250239999997</v>
      </c>
      <c r="H16" s="440">
        <f t="shared" si="1"/>
        <v>2015.6690000000001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187.375</v>
      </c>
      <c r="E17" s="429">
        <v>1199.7460000000001</v>
      </c>
      <c r="F17" s="432">
        <v>17.2</v>
      </c>
      <c r="G17" s="439">
        <f t="shared" si="0"/>
        <v>206.356312</v>
      </c>
      <c r="H17" s="440">
        <f t="shared" si="1"/>
        <v>1387.1210000000001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6.6859999999999999</v>
      </c>
      <c r="E18" s="429">
        <v>533.58799999999997</v>
      </c>
      <c r="F18" s="432">
        <v>15.02</v>
      </c>
      <c r="G18" s="439">
        <f t="shared" si="0"/>
        <v>80.144917599999985</v>
      </c>
      <c r="H18" s="440">
        <f t="shared" si="1"/>
        <v>540.274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20.936</v>
      </c>
      <c r="E19" s="429">
        <v>1792.3610000000001</v>
      </c>
      <c r="F19" s="432">
        <v>10.59</v>
      </c>
      <c r="G19" s="439">
        <f t="shared" si="0"/>
        <v>189.81102989999999</v>
      </c>
      <c r="H19" s="440">
        <f t="shared" si="1"/>
        <v>1813.297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9.1300000000000008</v>
      </c>
      <c r="E20" s="429">
        <v>202.33199999999999</v>
      </c>
      <c r="F20" s="432">
        <v>16.86</v>
      </c>
      <c r="G20" s="439">
        <f t="shared" si="0"/>
        <v>34.113175199999993</v>
      </c>
      <c r="H20" s="440">
        <f t="shared" si="1"/>
        <v>211.46199999999999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3.3889999999999998</v>
      </c>
      <c r="E21" s="429">
        <v>140.46299999999999</v>
      </c>
      <c r="F21" s="432">
        <v>32.32</v>
      </c>
      <c r="G21" s="439">
        <f t="shared" si="0"/>
        <v>45.3976416</v>
      </c>
      <c r="H21" s="440">
        <f t="shared" si="1"/>
        <v>143.852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0.67</v>
      </c>
      <c r="E22" s="429">
        <v>438.71899999999999</v>
      </c>
      <c r="F22" s="432">
        <v>12.62</v>
      </c>
      <c r="G22" s="439">
        <f t="shared" si="0"/>
        <v>55.366337799999989</v>
      </c>
      <c r="H22" s="440">
        <f t="shared" si="1"/>
        <v>439.38900000000001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0.03</v>
      </c>
      <c r="E23" s="429">
        <v>105.276</v>
      </c>
      <c r="F23" s="432">
        <v>17.989999999999998</v>
      </c>
      <c r="G23" s="439">
        <f t="shared" si="0"/>
        <v>18.939152399999998</v>
      </c>
      <c r="H23" s="440">
        <f t="shared" si="1"/>
        <v>105.306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0.377</v>
      </c>
      <c r="E24" s="429">
        <v>186.53100000000001</v>
      </c>
      <c r="F24" s="432">
        <v>29.27</v>
      </c>
      <c r="G24" s="439">
        <f t="shared" si="0"/>
        <v>54.597623700000007</v>
      </c>
      <c r="H24" s="440">
        <f t="shared" si="1"/>
        <v>186.90800000000002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1E-3</v>
      </c>
      <c r="E25" s="429">
        <v>176.64099999999999</v>
      </c>
      <c r="F25" s="432">
        <v>23.27</v>
      </c>
      <c r="G25" s="439">
        <f t="shared" si="0"/>
        <v>41.104360700000001</v>
      </c>
      <c r="H25" s="440">
        <f t="shared" si="1"/>
        <v>176.642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72.045000000000002</v>
      </c>
      <c r="E26" s="433">
        <v>503.34399999999999</v>
      </c>
      <c r="F26" s="431">
        <v>12.81</v>
      </c>
      <c r="G26" s="329">
        <f t="shared" si="0"/>
        <v>64.478366399999999</v>
      </c>
      <c r="H26" s="337">
        <f t="shared" si="1"/>
        <v>575.38900000000001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79" t="s">
        <v>688</v>
      </c>
      <c r="C29" s="780"/>
      <c r="D29" s="780"/>
      <c r="E29" s="780"/>
      <c r="F29" s="780"/>
      <c r="G29" s="780"/>
      <c r="H29" s="780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79" t="s">
        <v>688</v>
      </c>
      <c r="C56" s="780"/>
      <c r="D56" s="780"/>
      <c r="E56" s="780"/>
      <c r="F56" s="780"/>
      <c r="G56" s="780"/>
      <c r="H56" s="780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484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752</v>
      </c>
    </row>
    <row r="5" spans="2:6" ht="15" customHeight="1" x14ac:dyDescent="0.2">
      <c r="B5" s="847" t="s">
        <v>77</v>
      </c>
      <c r="C5" s="168" t="s">
        <v>78</v>
      </c>
      <c r="D5" s="843" t="s">
        <v>79</v>
      </c>
      <c r="E5" s="843"/>
      <c r="F5" s="209" t="s">
        <v>80</v>
      </c>
    </row>
    <row r="6" spans="2:6" ht="30" customHeight="1" x14ac:dyDescent="0.2">
      <c r="B6" s="848"/>
      <c r="C6" s="174" t="s">
        <v>156</v>
      </c>
      <c r="D6" s="174" t="s">
        <v>157</v>
      </c>
      <c r="E6" s="210" t="s">
        <v>82</v>
      </c>
      <c r="F6" s="211" t="s">
        <v>157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6 data'!$D$8</f>
        <v>54.9</v>
      </c>
      <c r="D8" s="654">
        <f>'Section 6 data'!$E$8</f>
        <v>73.954999999999998</v>
      </c>
      <c r="E8" s="207">
        <f>'Section 6 data'!$F$8</f>
        <v>54.49</v>
      </c>
      <c r="F8" s="652">
        <f>SUM(C8,D8)</f>
        <v>128.85499999999999</v>
      </c>
    </row>
    <row r="9" spans="2:6" ht="15" customHeight="1" x14ac:dyDescent="0.2">
      <c r="B9" s="159" t="s">
        <v>85</v>
      </c>
      <c r="C9" s="653">
        <f>'Section 6 data'!$D$9</f>
        <v>58.055999999999997</v>
      </c>
      <c r="D9" s="654">
        <f>'Section 6 data'!$E$9</f>
        <v>351.39100000000002</v>
      </c>
      <c r="E9" s="207">
        <f>'Section 6 data'!$F$9</f>
        <v>18.72</v>
      </c>
      <c r="F9" s="652">
        <f t="shared" ref="F9:F16" si="0">SUM(C9,D9)</f>
        <v>409.447</v>
      </c>
    </row>
    <row r="10" spans="2:6" ht="15" customHeight="1" x14ac:dyDescent="0.2">
      <c r="B10" s="159" t="s">
        <v>86</v>
      </c>
      <c r="C10" s="653">
        <f>'Section 6 data'!$D$10</f>
        <v>129.16900000000001</v>
      </c>
      <c r="D10" s="654">
        <f>'Section 6 data'!$E$10</f>
        <v>130.97300000000001</v>
      </c>
      <c r="E10" s="207">
        <f>'Section 6 data'!$F$10</f>
        <v>29.15</v>
      </c>
      <c r="F10" s="652">
        <f t="shared" si="0"/>
        <v>260.14200000000005</v>
      </c>
    </row>
    <row r="11" spans="2:6" ht="15" customHeight="1" x14ac:dyDescent="0.2">
      <c r="B11" s="159" t="s">
        <v>87</v>
      </c>
      <c r="C11" s="653">
        <f>'Section 6 data'!$D$11</f>
        <v>32.902000000000001</v>
      </c>
      <c r="D11" s="654">
        <f>'Section 6 data'!$E$11</f>
        <v>154.554</v>
      </c>
      <c r="E11" s="207">
        <f>'Section 6 data'!$F$11</f>
        <v>28.67</v>
      </c>
      <c r="F11" s="652">
        <f t="shared" si="0"/>
        <v>187.45600000000002</v>
      </c>
    </row>
    <row r="12" spans="2:6" ht="15" customHeight="1" x14ac:dyDescent="0.2">
      <c r="B12" s="159" t="s">
        <v>88</v>
      </c>
      <c r="C12" s="653">
        <f>'Section 6 data'!$D$12</f>
        <v>26.154</v>
      </c>
      <c r="D12" s="654">
        <f>'Section 6 data'!$E$12</f>
        <v>298.88799999999998</v>
      </c>
      <c r="E12" s="207">
        <f>'Section 6 data'!$F$12</f>
        <v>18.87</v>
      </c>
      <c r="F12" s="652">
        <f t="shared" si="0"/>
        <v>325.04199999999997</v>
      </c>
    </row>
    <row r="13" spans="2:6" ht="15" customHeight="1" x14ac:dyDescent="0.2">
      <c r="B13" s="159" t="s">
        <v>89</v>
      </c>
      <c r="C13" s="653">
        <f>'Section 6 data'!$D$13</f>
        <v>99.477000000000004</v>
      </c>
      <c r="D13" s="654">
        <f>'Section 6 data'!$E$13</f>
        <v>579.48599999999999</v>
      </c>
      <c r="E13" s="207">
        <f>'Section 6 data'!$F$13</f>
        <v>23.53</v>
      </c>
      <c r="F13" s="652">
        <f t="shared" si="0"/>
        <v>678.96299999999997</v>
      </c>
    </row>
    <row r="14" spans="2:6" ht="15" customHeight="1" x14ac:dyDescent="0.2">
      <c r="B14" s="159" t="s">
        <v>90</v>
      </c>
      <c r="C14" s="653">
        <f>'Section 6 data'!$D$14</f>
        <v>2.83</v>
      </c>
      <c r="D14" s="654">
        <f>'Section 6 data'!$E$14</f>
        <v>2.444</v>
      </c>
      <c r="E14" s="207">
        <f>'Section 6 data'!$F$14</f>
        <v>93.64</v>
      </c>
      <c r="F14" s="652">
        <f t="shared" si="0"/>
        <v>5.274</v>
      </c>
    </row>
    <row r="15" spans="2:6" ht="15" customHeight="1" x14ac:dyDescent="0.2">
      <c r="B15" s="159" t="s">
        <v>91</v>
      </c>
      <c r="C15" s="653">
        <f>'Section 6 data'!$D$15</f>
        <v>44.383000000000003</v>
      </c>
      <c r="D15" s="654">
        <f>'Section 6 data'!$E$15</f>
        <v>305.69900000000001</v>
      </c>
      <c r="E15" s="207">
        <f>'Section 6 data'!$F$15</f>
        <v>19.32</v>
      </c>
      <c r="F15" s="652">
        <f t="shared" si="0"/>
        <v>350.08199999999999</v>
      </c>
    </row>
    <row r="16" spans="2:6" ht="15" customHeight="1" x14ac:dyDescent="0.2">
      <c r="B16" s="157" t="s">
        <v>92</v>
      </c>
      <c r="C16" s="208">
        <f>'Section 6 data'!$D$6</f>
        <v>447.87099999999998</v>
      </c>
      <c r="D16" s="655">
        <f>'Section 6 data'!$E$6</f>
        <v>1897.39</v>
      </c>
      <c r="E16" s="703">
        <f>'Section 6 data'!$F$6</f>
        <v>8.01</v>
      </c>
      <c r="F16" s="656">
        <f t="shared" si="0"/>
        <v>2345.261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6 data'!$D$16</f>
        <v>56.161000000000001</v>
      </c>
      <c r="D18" s="654">
        <f>'Section 6 data'!$E$16</f>
        <v>1959.508</v>
      </c>
      <c r="E18" s="207">
        <f>'Section 6 data'!$F$16</f>
        <v>11.28</v>
      </c>
      <c r="F18" s="652">
        <f t="shared" ref="F18:F29" si="1">SUM(C18,D18)</f>
        <v>2015.6690000000001</v>
      </c>
    </row>
    <row r="19" spans="2:6" ht="15" customHeight="1" x14ac:dyDescent="0.2">
      <c r="B19" s="159" t="s">
        <v>95</v>
      </c>
      <c r="C19" s="653">
        <f>'Section 6 data'!$D$17</f>
        <v>187.375</v>
      </c>
      <c r="D19" s="654">
        <f>'Section 6 data'!$E$17</f>
        <v>1199.7460000000001</v>
      </c>
      <c r="E19" s="207">
        <f>'Section 6 data'!$F$17</f>
        <v>17.2</v>
      </c>
      <c r="F19" s="652">
        <f t="shared" si="1"/>
        <v>1387.1210000000001</v>
      </c>
    </row>
    <row r="20" spans="2:6" ht="15" customHeight="1" x14ac:dyDescent="0.2">
      <c r="B20" s="159" t="s">
        <v>96</v>
      </c>
      <c r="C20" s="653">
        <f>'Section 6 data'!$D$18</f>
        <v>6.6859999999999999</v>
      </c>
      <c r="D20" s="654">
        <f>'Section 6 data'!$E$18</f>
        <v>533.58799999999997</v>
      </c>
      <c r="E20" s="207">
        <f>'Section 6 data'!$F$18</f>
        <v>15.02</v>
      </c>
      <c r="F20" s="652">
        <f t="shared" si="1"/>
        <v>540.274</v>
      </c>
    </row>
    <row r="21" spans="2:6" ht="15" customHeight="1" x14ac:dyDescent="0.2">
      <c r="B21" s="159" t="s">
        <v>97</v>
      </c>
      <c r="C21" s="653">
        <f>'Section 6 data'!$D$19</f>
        <v>20.936</v>
      </c>
      <c r="D21" s="654">
        <f>'Section 6 data'!$E$19</f>
        <v>1792.3610000000001</v>
      </c>
      <c r="E21" s="207">
        <f>'Section 6 data'!$F$19</f>
        <v>10.59</v>
      </c>
      <c r="F21" s="652">
        <f t="shared" si="1"/>
        <v>1813.297</v>
      </c>
    </row>
    <row r="22" spans="2:6" ht="15" customHeight="1" x14ac:dyDescent="0.2">
      <c r="B22" s="159" t="s">
        <v>98</v>
      </c>
      <c r="C22" s="653">
        <f>'Section 6 data'!$D$20</f>
        <v>9.1300000000000008</v>
      </c>
      <c r="D22" s="654">
        <f>'Section 6 data'!$E$20</f>
        <v>202.33199999999999</v>
      </c>
      <c r="E22" s="207">
        <f>'Section 6 data'!$F$20</f>
        <v>16.86</v>
      </c>
      <c r="F22" s="652">
        <f t="shared" si="1"/>
        <v>211.46199999999999</v>
      </c>
    </row>
    <row r="23" spans="2:6" ht="15" customHeight="1" x14ac:dyDescent="0.2">
      <c r="B23" s="159" t="s">
        <v>99</v>
      </c>
      <c r="C23" s="653">
        <f>'Section 6 data'!$D$21</f>
        <v>3.3889999999999998</v>
      </c>
      <c r="D23" s="654">
        <f>'Section 6 data'!$E$21</f>
        <v>140.46299999999999</v>
      </c>
      <c r="E23" s="207">
        <f>'Section 6 data'!$F$21</f>
        <v>32.32</v>
      </c>
      <c r="F23" s="652">
        <f t="shared" si="1"/>
        <v>143.852</v>
      </c>
    </row>
    <row r="24" spans="2:6" ht="15" customHeight="1" x14ac:dyDescent="0.2">
      <c r="B24" s="159" t="s">
        <v>100</v>
      </c>
      <c r="C24" s="653">
        <f>'Section 6 data'!$D$22</f>
        <v>0.67</v>
      </c>
      <c r="D24" s="654">
        <f>'Section 6 data'!$E$22</f>
        <v>438.71899999999999</v>
      </c>
      <c r="E24" s="207">
        <f>'Section 6 data'!$F$22</f>
        <v>12.62</v>
      </c>
      <c r="F24" s="652">
        <f t="shared" si="1"/>
        <v>439.38900000000001</v>
      </c>
    </row>
    <row r="25" spans="2:6" ht="15" customHeight="1" x14ac:dyDescent="0.2">
      <c r="B25" s="159" t="s">
        <v>101</v>
      </c>
      <c r="C25" s="653">
        <f>'Section 6 data'!$D$23</f>
        <v>0.03</v>
      </c>
      <c r="D25" s="654">
        <f>'Section 6 data'!$E$23</f>
        <v>105.276</v>
      </c>
      <c r="E25" s="207">
        <f>'Section 6 data'!$F$23</f>
        <v>17.989999999999998</v>
      </c>
      <c r="F25" s="652">
        <f t="shared" si="1"/>
        <v>105.306</v>
      </c>
    </row>
    <row r="26" spans="2:6" ht="15" customHeight="1" x14ac:dyDescent="0.2">
      <c r="B26" s="159" t="s">
        <v>102</v>
      </c>
      <c r="C26" s="653">
        <f>'Section 6 data'!$D$24</f>
        <v>0.377</v>
      </c>
      <c r="D26" s="654">
        <f>'Section 6 data'!$E$24</f>
        <v>186.53100000000001</v>
      </c>
      <c r="E26" s="207">
        <f>'Section 6 data'!$F$24</f>
        <v>29.27</v>
      </c>
      <c r="F26" s="652">
        <f t="shared" si="1"/>
        <v>186.90800000000002</v>
      </c>
    </row>
    <row r="27" spans="2:6" ht="15" customHeight="1" x14ac:dyDescent="0.2">
      <c r="B27" s="159" t="s">
        <v>103</v>
      </c>
      <c r="C27" s="653">
        <f>'Section 6 data'!$D$25</f>
        <v>1E-3</v>
      </c>
      <c r="D27" s="654">
        <f>'Section 6 data'!$E$25</f>
        <v>176.64099999999999</v>
      </c>
      <c r="E27" s="207">
        <f>'Section 6 data'!$F$25</f>
        <v>23.27</v>
      </c>
      <c r="F27" s="652">
        <f t="shared" si="1"/>
        <v>176.642</v>
      </c>
    </row>
    <row r="28" spans="2:6" ht="15" customHeight="1" x14ac:dyDescent="0.2">
      <c r="B28" s="159" t="s">
        <v>104</v>
      </c>
      <c r="C28" s="653">
        <f>'Section 6 data'!$D$26</f>
        <v>72.045000000000002</v>
      </c>
      <c r="D28" s="654">
        <f>'Section 6 data'!$E$26</f>
        <v>503.34399999999999</v>
      </c>
      <c r="E28" s="207">
        <f>'Section 6 data'!$F$26</f>
        <v>12.81</v>
      </c>
      <c r="F28" s="652">
        <f t="shared" si="1"/>
        <v>575.38900000000001</v>
      </c>
    </row>
    <row r="29" spans="2:6" ht="15" customHeight="1" x14ac:dyDescent="0.2">
      <c r="B29" s="157" t="s">
        <v>105</v>
      </c>
      <c r="C29" s="208">
        <f>'Section 6 data'!$D$7</f>
        <v>356.79899999999998</v>
      </c>
      <c r="D29" s="655">
        <f>'Section 6 data'!$E$7</f>
        <v>7241.6869999999999</v>
      </c>
      <c r="E29" s="703">
        <f>'Section 6 data'!$F$7</f>
        <v>4.62</v>
      </c>
      <c r="F29" s="656">
        <f t="shared" si="1"/>
        <v>7598.4859999999999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6 data'!$D$5</f>
        <v>804.67</v>
      </c>
      <c r="D31" s="660">
        <f>'Section 6 data'!$E$5</f>
        <v>9122.7270000000008</v>
      </c>
      <c r="E31" s="705">
        <f>'Section 6 data'!$F$5</f>
        <v>3.92</v>
      </c>
      <c r="F31" s="661">
        <f>SUM(C31,D31)</f>
        <v>9927.3970000000008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438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15" customHeight="1" x14ac:dyDescent="0.2">
      <c r="B6" s="769" t="str">
        <f>Index!$B$4</f>
        <v>Wessex</v>
      </c>
      <c r="C6" s="770">
        <f>VLOOKUP(Index!$B$4,'Square data'!$C$4:$G$18,2,FALSE)</f>
        <v>311</v>
      </c>
      <c r="D6" s="770">
        <f>VLOOKUP(Index!$B$4,'Square data'!$C$4:$G$18,3,FALSE)</f>
        <v>310</v>
      </c>
      <c r="E6" s="770">
        <f>VLOOKUP(Index!$B$4,'Square data'!$C$4:$G$18,4,FALSE)</f>
        <v>174</v>
      </c>
      <c r="F6" s="771">
        <f>VLOOKUP(Index!$B$4,'Square data'!$C$4:$G$18,5,FALSE)</f>
        <v>295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439</v>
      </c>
    </row>
    <row r="5" spans="2:4" ht="15" customHeight="1" x14ac:dyDescent="0.2">
      <c r="B5" s="841" t="s">
        <v>77</v>
      </c>
      <c r="C5" s="168" t="s">
        <v>78</v>
      </c>
      <c r="D5" s="244" t="s">
        <v>79</v>
      </c>
    </row>
    <row r="6" spans="2:4" ht="15" customHeight="1" x14ac:dyDescent="0.2">
      <c r="B6" s="842"/>
      <c r="C6" s="849" t="s">
        <v>778</v>
      </c>
      <c r="D6" s="850"/>
    </row>
    <row r="7" spans="2:4" ht="15" customHeight="1" x14ac:dyDescent="0.2">
      <c r="B7" s="213" t="s">
        <v>83</v>
      </c>
      <c r="C7" s="214"/>
      <c r="D7" s="214"/>
    </row>
    <row r="8" spans="2:4" ht="15" customHeight="1" x14ac:dyDescent="0.2">
      <c r="B8" s="215" t="s">
        <v>84</v>
      </c>
      <c r="C8" s="57">
        <f>'Yield class data'!$D$8</f>
        <v>16.34</v>
      </c>
      <c r="D8" s="302">
        <f>'Yield class data'!$E$8</f>
        <v>12.32</v>
      </c>
    </row>
    <row r="9" spans="2:4" ht="15" customHeight="1" x14ac:dyDescent="0.2">
      <c r="B9" s="215" t="s">
        <v>85</v>
      </c>
      <c r="C9" s="57">
        <f>'Yield class data'!$D$9</f>
        <v>9.26</v>
      </c>
      <c r="D9" s="302">
        <f>'Yield class data'!$E$9</f>
        <v>8.25</v>
      </c>
    </row>
    <row r="10" spans="2:4" ht="15" customHeight="1" x14ac:dyDescent="0.2">
      <c r="B10" s="215" t="s">
        <v>86</v>
      </c>
      <c r="C10" s="57">
        <f>'Yield class data'!$D$10</f>
        <v>12.76</v>
      </c>
      <c r="D10" s="302">
        <f>'Yield class data'!$E$10</f>
        <v>11.35</v>
      </c>
    </row>
    <row r="11" spans="2:4" ht="15" customHeight="1" x14ac:dyDescent="0.2">
      <c r="B11" s="215" t="s">
        <v>87</v>
      </c>
      <c r="C11" s="57">
        <f>'Yield class data'!$D$11</f>
        <v>15.13</v>
      </c>
      <c r="D11" s="302">
        <f>'Yield class data'!$E$11</f>
        <v>14.47</v>
      </c>
    </row>
    <row r="12" spans="2:4" ht="15" customHeight="1" x14ac:dyDescent="0.2">
      <c r="B12" s="215" t="s">
        <v>88</v>
      </c>
      <c r="C12" s="57">
        <f>'Yield class data'!$D$12</f>
        <v>11.45</v>
      </c>
      <c r="D12" s="302">
        <f>'Yield class data'!$E$12</f>
        <v>10.38</v>
      </c>
    </row>
    <row r="13" spans="2:4" ht="15" customHeight="1" x14ac:dyDescent="0.2">
      <c r="B13" s="215" t="s">
        <v>89</v>
      </c>
      <c r="C13" s="57">
        <f>'Yield class data'!$D$13</f>
        <v>17.350000000000001</v>
      </c>
      <c r="D13" s="302">
        <f>'Yield class data'!$E$13</f>
        <v>13.22</v>
      </c>
    </row>
    <row r="14" spans="2:4" ht="15" customHeight="1" x14ac:dyDescent="0.2">
      <c r="B14" s="215" t="s">
        <v>90</v>
      </c>
      <c r="C14" s="57">
        <f>'Yield class data'!$D$14</f>
        <v>9.14</v>
      </c>
      <c r="D14" s="302">
        <f>'Yield class data'!$E$14</f>
        <v>6.74</v>
      </c>
    </row>
    <row r="15" spans="2:4" ht="15" customHeight="1" x14ac:dyDescent="0.2">
      <c r="B15" s="215" t="s">
        <v>91</v>
      </c>
      <c r="C15" s="57">
        <f>'Yield class data'!$D$15</f>
        <v>16.16</v>
      </c>
      <c r="D15" s="302">
        <f>'Yield class data'!$E$15</f>
        <v>12.72</v>
      </c>
    </row>
    <row r="16" spans="2:4" ht="15" customHeight="1" x14ac:dyDescent="0.2">
      <c r="B16" s="219" t="s">
        <v>92</v>
      </c>
      <c r="C16" s="304">
        <f>'Yield class data'!$D$6</f>
        <v>13.89</v>
      </c>
      <c r="D16" s="303">
        <f>'Yield class data'!$E$6</f>
        <v>11.68</v>
      </c>
    </row>
    <row r="17" spans="2:4" ht="15" customHeight="1" x14ac:dyDescent="0.2">
      <c r="B17" s="213" t="s">
        <v>93</v>
      </c>
      <c r="C17" s="214"/>
      <c r="D17" s="214"/>
    </row>
    <row r="18" spans="2:4" ht="15" customHeight="1" x14ac:dyDescent="0.2">
      <c r="B18" s="215" t="s">
        <v>94</v>
      </c>
      <c r="C18" s="57">
        <f>'Yield class data'!$D$16</f>
        <v>5</v>
      </c>
      <c r="D18" s="302">
        <f>'Yield class data'!$E$16</f>
        <v>4.5999999999999996</v>
      </c>
    </row>
    <row r="19" spans="2:4" ht="15" customHeight="1" x14ac:dyDescent="0.2">
      <c r="B19" s="215" t="s">
        <v>95</v>
      </c>
      <c r="C19" s="57">
        <f>'Yield class data'!$D$17</f>
        <v>7.53</v>
      </c>
      <c r="D19" s="302">
        <f>'Yield class data'!$E$17</f>
        <v>6.6</v>
      </c>
    </row>
    <row r="20" spans="2:4" ht="15" customHeight="1" x14ac:dyDescent="0.2">
      <c r="B20" s="215" t="s">
        <v>96</v>
      </c>
      <c r="C20" s="57">
        <f>'Yield class data'!$D$18</f>
        <v>6.73</v>
      </c>
      <c r="D20" s="302">
        <f>'Yield class data'!$E$18</f>
        <v>6.26</v>
      </c>
    </row>
    <row r="21" spans="2:4" ht="15" customHeight="1" x14ac:dyDescent="0.2">
      <c r="B21" s="215" t="s">
        <v>97</v>
      </c>
      <c r="C21" s="57">
        <f>'Yield class data'!$D$19</f>
        <v>7.13</v>
      </c>
      <c r="D21" s="302">
        <f>'Yield class data'!$E$19</f>
        <v>6.73</v>
      </c>
    </row>
    <row r="22" spans="2:4" ht="15" customHeight="1" x14ac:dyDescent="0.2">
      <c r="B22" s="215" t="s">
        <v>98</v>
      </c>
      <c r="C22" s="57">
        <f>'Yield class data'!$D$20</f>
        <v>4.82</v>
      </c>
      <c r="D22" s="302">
        <f>'Yield class data'!$E$20</f>
        <v>5.03</v>
      </c>
    </row>
    <row r="23" spans="2:4" ht="15" customHeight="1" x14ac:dyDescent="0.2">
      <c r="B23" s="215" t="s">
        <v>99</v>
      </c>
      <c r="C23" s="57">
        <f>'Yield class data'!$D$21</f>
        <v>8.14</v>
      </c>
      <c r="D23" s="302">
        <f>'Yield class data'!$E$21</f>
        <v>7.32</v>
      </c>
    </row>
    <row r="24" spans="2:4" ht="15" customHeight="1" x14ac:dyDescent="0.2">
      <c r="B24" s="215" t="s">
        <v>100</v>
      </c>
      <c r="C24" s="57">
        <f>'Yield class data'!$D$22</f>
        <v>3.51</v>
      </c>
      <c r="D24" s="302">
        <f>'Yield class data'!$E$22</f>
        <v>2.2999999999999998</v>
      </c>
    </row>
    <row r="25" spans="2:4" ht="15" customHeight="1" x14ac:dyDescent="0.2">
      <c r="B25" s="215" t="s">
        <v>101</v>
      </c>
      <c r="C25" s="57">
        <f>'Yield class data'!$D$23</f>
        <v>8</v>
      </c>
      <c r="D25" s="302">
        <f>'Yield class data'!$E$23</f>
        <v>3.22</v>
      </c>
    </row>
    <row r="26" spans="2:4" ht="15" customHeight="1" x14ac:dyDescent="0.2">
      <c r="B26" s="215" t="s">
        <v>102</v>
      </c>
      <c r="C26" s="57">
        <f>'Yield class data'!$D$24</f>
        <v>4.71</v>
      </c>
      <c r="D26" s="302">
        <f>'Yield class data'!$E$24</f>
        <v>5.46</v>
      </c>
    </row>
    <row r="27" spans="2:4" ht="15" customHeight="1" x14ac:dyDescent="0.2">
      <c r="B27" s="215" t="s">
        <v>103</v>
      </c>
      <c r="C27" s="57">
        <f>'Yield class data'!$D$25</f>
        <v>6</v>
      </c>
      <c r="D27" s="302">
        <f>'Yield class data'!$E$25</f>
        <v>4.95</v>
      </c>
    </row>
    <row r="28" spans="2:4" ht="15" customHeight="1" x14ac:dyDescent="0.2">
      <c r="B28" s="215" t="s">
        <v>104</v>
      </c>
      <c r="C28" s="57">
        <f>'Yield class data'!$D$26</f>
        <v>4.66</v>
      </c>
      <c r="D28" s="302">
        <f>'Yield class data'!$E$26</f>
        <v>5.03</v>
      </c>
    </row>
    <row r="29" spans="2:4" ht="15" customHeight="1" x14ac:dyDescent="0.2">
      <c r="B29" s="219" t="s">
        <v>105</v>
      </c>
      <c r="C29" s="304">
        <f>'Yield class data'!$D$7</f>
        <v>6.26</v>
      </c>
      <c r="D29" s="303">
        <f>'Yield class data'!$E$7</f>
        <v>5.14</v>
      </c>
    </row>
    <row r="30" spans="2:4" ht="15" customHeight="1" x14ac:dyDescent="0.2">
      <c r="B30" s="213" t="s">
        <v>106</v>
      </c>
      <c r="C30" s="214"/>
      <c r="D30" s="214"/>
    </row>
    <row r="31" spans="2:4" ht="15" customHeight="1" x14ac:dyDescent="0.2">
      <c r="B31" s="219" t="s">
        <v>106</v>
      </c>
      <c r="C31" s="304">
        <f>'Yield class data'!$D$5</f>
        <v>10.7</v>
      </c>
      <c r="D31" s="303">
        <f>'Yield class data'!$E$5</f>
        <v>6.34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440</v>
      </c>
    </row>
    <row r="5" spans="2:5" ht="15" customHeight="1" x14ac:dyDescent="0.2">
      <c r="B5" s="847"/>
      <c r="C5" s="168" t="s">
        <v>78</v>
      </c>
      <c r="D5" s="843" t="s">
        <v>79</v>
      </c>
      <c r="E5" s="852"/>
    </row>
    <row r="6" spans="2:5" ht="30" customHeight="1" x14ac:dyDescent="0.2">
      <c r="B6" s="851"/>
      <c r="C6" s="167" t="s">
        <v>325</v>
      </c>
      <c r="D6" s="167" t="s">
        <v>325</v>
      </c>
      <c r="E6" s="169" t="s">
        <v>185</v>
      </c>
    </row>
    <row r="7" spans="2:5" ht="15" customHeight="1" x14ac:dyDescent="0.2">
      <c r="B7" s="180" t="str">
        <f>Index!$B$4</f>
        <v>Wessex</v>
      </c>
      <c r="C7" s="181"/>
      <c r="D7" s="181"/>
      <c r="E7" s="182"/>
    </row>
    <row r="8" spans="2:5" ht="15" customHeight="1" x14ac:dyDescent="0.2">
      <c r="B8" s="170" t="s">
        <v>92</v>
      </c>
      <c r="C8" s="675">
        <f>'Section 8 data'!$D$6</f>
        <v>50.926000000000002</v>
      </c>
      <c r="D8" s="675">
        <f>'Section 8 data'!$E$6</f>
        <v>2784.0635993022602</v>
      </c>
      <c r="E8" s="701">
        <f>'Section 8 data'!$F$6</f>
        <v>19.028285984115101</v>
      </c>
    </row>
    <row r="9" spans="2:5" ht="15" customHeight="1" x14ac:dyDescent="0.2">
      <c r="B9" s="170" t="s">
        <v>105</v>
      </c>
      <c r="C9" s="675">
        <f>'Section 8 data'!$D$7</f>
        <v>14.818</v>
      </c>
      <c r="D9" s="675">
        <f>'Section 8 data'!$E$7</f>
        <v>10759.5971788722</v>
      </c>
      <c r="E9" s="701">
        <f>'Section 8 data'!$F$7</f>
        <v>7.3665743858472297</v>
      </c>
    </row>
    <row r="10" spans="2:5" ht="15" customHeight="1" x14ac:dyDescent="0.2">
      <c r="B10" s="172" t="s">
        <v>106</v>
      </c>
      <c r="C10" s="660">
        <f>'Section 8 data'!$D$5</f>
        <v>65.744</v>
      </c>
      <c r="D10" s="660">
        <f>'Section 8 data'!$E$5</f>
        <v>13488.2501224513</v>
      </c>
      <c r="E10" s="702">
        <f>'Section 8 data'!$F$5</f>
        <v>7.0093250820709798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441</v>
      </c>
    </row>
    <row r="5" spans="2:5" ht="15" customHeight="1" x14ac:dyDescent="0.2">
      <c r="B5" s="847"/>
      <c r="C5" s="316" t="s">
        <v>78</v>
      </c>
      <c r="D5" s="843" t="s">
        <v>79</v>
      </c>
      <c r="E5" s="852"/>
    </row>
    <row r="6" spans="2:5" ht="30" customHeight="1" x14ac:dyDescent="0.2">
      <c r="B6" s="851"/>
      <c r="C6" s="173" t="s">
        <v>81</v>
      </c>
      <c r="D6" s="174" t="s">
        <v>81</v>
      </c>
      <c r="E6" s="175" t="s">
        <v>185</v>
      </c>
    </row>
    <row r="7" spans="2:5" ht="15" customHeight="1" x14ac:dyDescent="0.2">
      <c r="B7" s="180" t="str">
        <f>Index!$B$4</f>
        <v>Wessex</v>
      </c>
      <c r="C7" s="183"/>
      <c r="D7" s="183"/>
      <c r="E7" s="184"/>
    </row>
    <row r="8" spans="2:5" ht="15" customHeight="1" x14ac:dyDescent="0.2">
      <c r="B8" s="170" t="s">
        <v>92</v>
      </c>
      <c r="C8" s="176">
        <f>'Section 8 data'!$D$32</f>
        <v>0.187</v>
      </c>
      <c r="D8" s="177">
        <f>'Section 8 data'!$E$32</f>
        <v>4.2060825747231805</v>
      </c>
      <c r="E8" s="171">
        <f>'Section 8 data'!$F$32</f>
        <v>15.5977570549863</v>
      </c>
    </row>
    <row r="9" spans="2:5" ht="15" customHeight="1" x14ac:dyDescent="0.2">
      <c r="B9" s="170" t="s">
        <v>105</v>
      </c>
      <c r="C9" s="176">
        <f>'Section 8 data'!$D$33</f>
        <v>0.104</v>
      </c>
      <c r="D9" s="177">
        <f>'Section 8 data'!$E$33</f>
        <v>25.589934461214899</v>
      </c>
      <c r="E9" s="171">
        <f>'Section 8 data'!$F$33</f>
        <v>5.7396485124103904</v>
      </c>
    </row>
    <row r="10" spans="2:5" ht="15" customHeight="1" x14ac:dyDescent="0.2">
      <c r="B10" s="172" t="s">
        <v>106</v>
      </c>
      <c r="C10" s="178">
        <f>'Section 8 data'!$D$31</f>
        <v>0.28999999999999998</v>
      </c>
      <c r="D10" s="179">
        <f>'Section 8 data'!$E$31</f>
        <v>29.627121243886798</v>
      </c>
      <c r="E10" s="185">
        <f>'Section 8 data'!$F$31</f>
        <v>5.2635515489250002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494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0" t="str">
        <f>Index!$B$4</f>
        <v>Wessex</v>
      </c>
      <c r="C7" s="772"/>
      <c r="D7" s="772"/>
      <c r="E7" s="772"/>
      <c r="F7" s="772"/>
    </row>
    <row r="8" spans="2:6" ht="15" customHeight="1" x14ac:dyDescent="0.2">
      <c r="B8" s="42" t="s">
        <v>331</v>
      </c>
      <c r="C8" s="43">
        <f>'Section 9 chart data'!D35</f>
        <v>49.295000000000002</v>
      </c>
      <c r="D8" s="44">
        <f>'Section 9 chart data'!J35</f>
        <v>352.09399999999999</v>
      </c>
      <c r="E8" s="147">
        <f>'Section 9 chart data'!K35</f>
        <v>15.34</v>
      </c>
      <c r="F8" s="45">
        <f t="shared" ref="F8:F13" si="0">SUM(C8,D8)</f>
        <v>401.38900000000001</v>
      </c>
    </row>
    <row r="9" spans="2:6" ht="15" customHeight="1" x14ac:dyDescent="0.2">
      <c r="B9" s="42" t="s">
        <v>222</v>
      </c>
      <c r="C9" s="43">
        <f>'Section 9 chart data'!D36</f>
        <v>49.463000000000001</v>
      </c>
      <c r="D9" s="44">
        <f>'Section 9 chart data'!J36</f>
        <v>312.339</v>
      </c>
      <c r="E9" s="147">
        <f>'Section 9 chart data'!K36</f>
        <v>13.78</v>
      </c>
      <c r="F9" s="45">
        <f t="shared" si="0"/>
        <v>361.80200000000002</v>
      </c>
    </row>
    <row r="10" spans="2:6" ht="15" customHeight="1" x14ac:dyDescent="0.2">
      <c r="B10" s="42" t="s">
        <v>225</v>
      </c>
      <c r="C10" s="43">
        <f>'Section 9 chart data'!D37</f>
        <v>51.792000000000002</v>
      </c>
      <c r="D10" s="44">
        <f>'Section 9 chart data'!J37</f>
        <v>247.75899999999999</v>
      </c>
      <c r="E10" s="147">
        <f>'Section 9 chart data'!K37</f>
        <v>16.149999999999999</v>
      </c>
      <c r="F10" s="45">
        <f t="shared" si="0"/>
        <v>299.55099999999999</v>
      </c>
    </row>
    <row r="11" spans="2:6" ht="15" customHeight="1" x14ac:dyDescent="0.2">
      <c r="B11" s="42" t="s">
        <v>226</v>
      </c>
      <c r="C11" s="43">
        <f>'Section 9 chart data'!D38</f>
        <v>62.314999999999998</v>
      </c>
      <c r="D11" s="44">
        <f>'Section 9 chart data'!J38</f>
        <v>245.41300000000001</v>
      </c>
      <c r="E11" s="147">
        <f>'Section 9 chart data'!K38</f>
        <v>12.48</v>
      </c>
      <c r="F11" s="45">
        <f t="shared" si="0"/>
        <v>307.72800000000001</v>
      </c>
    </row>
    <row r="12" spans="2:6" ht="15" customHeight="1" x14ac:dyDescent="0.2">
      <c r="B12" s="42" t="s">
        <v>227</v>
      </c>
      <c r="C12" s="43">
        <f>'Section 9 chart data'!D39</f>
        <v>53.054000000000002</v>
      </c>
      <c r="D12" s="44">
        <f>'Section 9 chart data'!J39</f>
        <v>187.584</v>
      </c>
      <c r="E12" s="147">
        <f>'Section 9 chart data'!K39</f>
        <v>13.34</v>
      </c>
      <c r="F12" s="45">
        <f t="shared" si="0"/>
        <v>240.63800000000001</v>
      </c>
    </row>
    <row r="13" spans="2:6" ht="15" customHeight="1" x14ac:dyDescent="0.2">
      <c r="B13" s="46" t="s">
        <v>228</v>
      </c>
      <c r="C13" s="47">
        <f>'Section 9 chart data'!D40</f>
        <v>60.503999999999998</v>
      </c>
      <c r="D13" s="48">
        <f>'Section 9 chart data'!J40</f>
        <v>155.52799999999999</v>
      </c>
      <c r="E13" s="148">
        <f>'Section 9 chart data'!K40</f>
        <v>12.49</v>
      </c>
      <c r="F13" s="49">
        <f t="shared" si="0"/>
        <v>216.03199999999998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492</v>
      </c>
    </row>
    <row r="5" spans="2:20" ht="15" customHeight="1" x14ac:dyDescent="0.2">
      <c r="B5" s="855" t="s">
        <v>77</v>
      </c>
      <c r="C5" s="857" t="s">
        <v>331</v>
      </c>
      <c r="D5" s="857"/>
      <c r="E5" s="857"/>
      <c r="F5" s="857" t="s">
        <v>222</v>
      </c>
      <c r="G5" s="857"/>
      <c r="H5" s="857"/>
      <c r="I5" s="857" t="s">
        <v>225</v>
      </c>
      <c r="J5" s="857"/>
      <c r="K5" s="857"/>
      <c r="L5" s="857" t="s">
        <v>226</v>
      </c>
      <c r="M5" s="857"/>
      <c r="N5" s="857"/>
      <c r="O5" s="857" t="s">
        <v>227</v>
      </c>
      <c r="P5" s="857"/>
      <c r="Q5" s="857"/>
      <c r="R5" s="857" t="s">
        <v>228</v>
      </c>
      <c r="S5" s="857"/>
      <c r="T5" s="786"/>
    </row>
    <row r="6" spans="2:20" ht="15" customHeight="1" x14ac:dyDescent="0.2">
      <c r="B6" s="856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859" t="s">
        <v>79</v>
      </c>
      <c r="K6" s="859"/>
      <c r="L6" s="129" t="s">
        <v>78</v>
      </c>
      <c r="M6" s="859" t="s">
        <v>79</v>
      </c>
      <c r="N6" s="859"/>
      <c r="O6" s="129" t="s">
        <v>78</v>
      </c>
      <c r="P6" s="859" t="s">
        <v>79</v>
      </c>
      <c r="Q6" s="859"/>
      <c r="R6" s="129" t="s">
        <v>78</v>
      </c>
      <c r="S6" s="859" t="s">
        <v>79</v>
      </c>
      <c r="T6" s="789"/>
    </row>
    <row r="7" spans="2:20" ht="30" customHeight="1" x14ac:dyDescent="0.2">
      <c r="B7" s="856"/>
      <c r="C7" s="858" t="s">
        <v>325</v>
      </c>
      <c r="D7" s="858"/>
      <c r="E7" s="150" t="s">
        <v>82</v>
      </c>
      <c r="F7" s="858" t="s">
        <v>325</v>
      </c>
      <c r="G7" s="858"/>
      <c r="H7" s="150" t="s">
        <v>82</v>
      </c>
      <c r="I7" s="858" t="s">
        <v>325</v>
      </c>
      <c r="J7" s="858"/>
      <c r="K7" s="150" t="s">
        <v>82</v>
      </c>
      <c r="L7" s="858" t="s">
        <v>325</v>
      </c>
      <c r="M7" s="858"/>
      <c r="N7" s="150" t="s">
        <v>82</v>
      </c>
      <c r="O7" s="858" t="s">
        <v>325</v>
      </c>
      <c r="P7" s="858"/>
      <c r="Q7" s="150" t="s">
        <v>82</v>
      </c>
      <c r="R7" s="858" t="s">
        <v>325</v>
      </c>
      <c r="S7" s="858"/>
      <c r="T7" s="151" t="s">
        <v>82</v>
      </c>
    </row>
    <row r="8" spans="2:20" ht="15" customHeight="1" x14ac:dyDescent="0.2">
      <c r="B8" s="180" t="str">
        <f>Index!$B$4</f>
        <v>Wessex</v>
      </c>
      <c r="C8" s="713"/>
      <c r="D8" s="713"/>
      <c r="E8" s="153"/>
      <c r="F8" s="713"/>
      <c r="G8" s="713"/>
      <c r="H8" s="153"/>
      <c r="I8" s="713"/>
      <c r="J8" s="713"/>
      <c r="K8" s="153"/>
      <c r="L8" s="713"/>
      <c r="M8" s="713"/>
      <c r="N8" s="153"/>
      <c r="O8" s="713"/>
      <c r="P8" s="713"/>
      <c r="Q8" s="153"/>
      <c r="R8" s="713"/>
      <c r="S8" s="713"/>
      <c r="T8" s="153"/>
    </row>
    <row r="9" spans="2:20" ht="15" customHeight="1" x14ac:dyDescent="0.2">
      <c r="B9" s="157" t="s">
        <v>92</v>
      </c>
      <c r="C9" s="710">
        <f>'Section 9 chart data'!$C$46</f>
        <v>49.295000000000002</v>
      </c>
      <c r="D9" s="710">
        <f>'Section 9 chart data'!$C$63</f>
        <v>352.09399999999999</v>
      </c>
      <c r="E9" s="155">
        <f>'Section 9 chart data'!$D$63</f>
        <v>15.34</v>
      </c>
      <c r="F9" s="710">
        <f>'Section 9 chart data'!$D$46</f>
        <v>49.463000000000001</v>
      </c>
      <c r="G9" s="710">
        <f>'Section 9 chart data'!$E$63</f>
        <v>312.339</v>
      </c>
      <c r="H9" s="155">
        <f>'Section 9 chart data'!$F$63</f>
        <v>13.78</v>
      </c>
      <c r="I9" s="710">
        <f>'Section 9 chart data'!$E$46</f>
        <v>51.792000000000002</v>
      </c>
      <c r="J9" s="710">
        <f>'Section 9 chart data'!$G$63</f>
        <v>247.75899999999999</v>
      </c>
      <c r="K9" s="155">
        <f>'Section 9 chart data'!$H$63</f>
        <v>16.149999999999999</v>
      </c>
      <c r="L9" s="710">
        <f>'Section 9 chart data'!$F$46</f>
        <v>62.314999999999998</v>
      </c>
      <c r="M9" s="710">
        <f>'Section 9 chart data'!$I$63</f>
        <v>245.41300000000001</v>
      </c>
      <c r="N9" s="155">
        <f>'Section 9 chart data'!$J$63</f>
        <v>12.48</v>
      </c>
      <c r="O9" s="710">
        <f>'Section 9 chart data'!$G$46</f>
        <v>53.054000000000002</v>
      </c>
      <c r="P9" s="710">
        <f>'Section 9 chart data'!$K$63</f>
        <v>187.584</v>
      </c>
      <c r="Q9" s="155">
        <f>'Section 9 chart data'!$L$63</f>
        <v>13.34</v>
      </c>
      <c r="R9" s="710">
        <f>'Section 9 chart data'!$H$46</f>
        <v>60.503999999999998</v>
      </c>
      <c r="S9" s="710">
        <f>'Section 9 chart data'!$M$63</f>
        <v>155.52799999999999</v>
      </c>
      <c r="T9" s="158">
        <f>'Section 9 chart data'!$N$63</f>
        <v>12.49</v>
      </c>
    </row>
    <row r="10" spans="2:20" ht="15" customHeight="1" x14ac:dyDescent="0.2">
      <c r="B10" s="159" t="s">
        <v>84</v>
      </c>
      <c r="C10" s="711">
        <f>'Section 9 chart data'!$C$47</f>
        <v>6.91</v>
      </c>
      <c r="D10" s="711">
        <f>'Section 9 chart data'!$C$64</f>
        <v>8.2729999999999997</v>
      </c>
      <c r="E10" s="154">
        <f>'Section 9 chart data'!$D$64</f>
        <v>49.93</v>
      </c>
      <c r="F10" s="711">
        <f>'Section 9 chart data'!$D$47</f>
        <v>5.476</v>
      </c>
      <c r="G10" s="711">
        <f>'Section 9 chart data'!$E$64</f>
        <v>11.288</v>
      </c>
      <c r="H10" s="154">
        <f>'Section 9 chart data'!$F$64</f>
        <v>47.46</v>
      </c>
      <c r="I10" s="711">
        <f>'Section 9 chart data'!$E$47</f>
        <v>11.387</v>
      </c>
      <c r="J10" s="711">
        <f>'Section 9 chart data'!$G$64</f>
        <v>10.62</v>
      </c>
      <c r="K10" s="154">
        <f>'Section 9 chart data'!$H$64</f>
        <v>49.59</v>
      </c>
      <c r="L10" s="711">
        <f>'Section 9 chart data'!$F$47</f>
        <v>11.081</v>
      </c>
      <c r="M10" s="711">
        <f>'Section 9 chart data'!$I$64</f>
        <v>9.14</v>
      </c>
      <c r="N10" s="154">
        <f>'Section 9 chart data'!$J$64</f>
        <v>53.57</v>
      </c>
      <c r="O10" s="711">
        <f>'Section 9 chart data'!$G$47</f>
        <v>12.118</v>
      </c>
      <c r="P10" s="711">
        <f>'Section 9 chart data'!$K$64</f>
        <v>10.268000000000001</v>
      </c>
      <c r="Q10" s="154">
        <f>'Section 9 chart data'!$L$64</f>
        <v>47.46</v>
      </c>
      <c r="R10" s="711">
        <f>'Section 9 chart data'!$H$47</f>
        <v>13.105</v>
      </c>
      <c r="S10" s="711">
        <f>'Section 9 chart data'!$M$64</f>
        <v>8.3260000000000005</v>
      </c>
      <c r="T10" s="160">
        <f>'Section 9 chart data'!$N$64</f>
        <v>48.51</v>
      </c>
    </row>
    <row r="11" spans="2:20" ht="15" customHeight="1" x14ac:dyDescent="0.2">
      <c r="B11" s="159" t="s">
        <v>85</v>
      </c>
      <c r="C11" s="711">
        <f>'Section 9 chart data'!$C$48</f>
        <v>5.1319999999999997</v>
      </c>
      <c r="D11" s="711">
        <f>'Section 9 chart data'!$C$65</f>
        <v>21.109000000000002</v>
      </c>
      <c r="E11" s="154">
        <f>'Section 9 chart data'!$D$65</f>
        <v>21.6</v>
      </c>
      <c r="F11" s="711">
        <f>'Section 9 chart data'!$D$48</f>
        <v>4.3840000000000003</v>
      </c>
      <c r="G11" s="711">
        <f>'Section 9 chart data'!$E$65</f>
        <v>25.794</v>
      </c>
      <c r="H11" s="154">
        <f>'Section 9 chart data'!$F$65</f>
        <v>19.670000000000002</v>
      </c>
      <c r="I11" s="711">
        <f>'Section 9 chart data'!$E$48</f>
        <v>4.2649999999999997</v>
      </c>
      <c r="J11" s="711">
        <f>'Section 9 chart data'!$G$65</f>
        <v>22.367999999999999</v>
      </c>
      <c r="K11" s="154">
        <f>'Section 9 chart data'!$H$65</f>
        <v>19.510000000000002</v>
      </c>
      <c r="L11" s="711">
        <f>'Section 9 chart data'!$F$48</f>
        <v>4.0830000000000002</v>
      </c>
      <c r="M11" s="711">
        <f>'Section 9 chart data'!$I$65</f>
        <v>69.239000000000004</v>
      </c>
      <c r="N11" s="154">
        <f>'Section 9 chart data'!$J$65</f>
        <v>26.01</v>
      </c>
      <c r="O11" s="711">
        <f>'Section 9 chart data'!$G$48</f>
        <v>3.1019999999999999</v>
      </c>
      <c r="P11" s="711">
        <f>'Section 9 chart data'!$K$65</f>
        <v>69.034000000000006</v>
      </c>
      <c r="Q11" s="154">
        <f>'Section 9 chart data'!$L$65</f>
        <v>27</v>
      </c>
      <c r="R11" s="711">
        <f>'Section 9 chart data'!$H$48</f>
        <v>4.8070000000000004</v>
      </c>
      <c r="S11" s="711">
        <f>'Section 9 chart data'!$M$65</f>
        <v>54.015999999999998</v>
      </c>
      <c r="T11" s="160">
        <f>'Section 9 chart data'!$N$65</f>
        <v>23.62</v>
      </c>
    </row>
    <row r="12" spans="2:20" ht="15" customHeight="1" x14ac:dyDescent="0.2">
      <c r="B12" s="159" t="s">
        <v>86</v>
      </c>
      <c r="C12" s="711">
        <f>'Section 9 chart data'!$C$49</f>
        <v>21.309000000000001</v>
      </c>
      <c r="D12" s="711">
        <f>'Section 9 chart data'!$C$66</f>
        <v>70.912000000000006</v>
      </c>
      <c r="E12" s="154">
        <f>'Section 9 chart data'!$D$66</f>
        <v>39.700000000000003</v>
      </c>
      <c r="F12" s="711">
        <f>'Section 9 chart data'!$D$49</f>
        <v>18.724</v>
      </c>
      <c r="G12" s="711">
        <f>'Section 9 chart data'!$E$66</f>
        <v>29.526</v>
      </c>
      <c r="H12" s="154">
        <f>'Section 9 chart data'!$F$66</f>
        <v>52.03</v>
      </c>
      <c r="I12" s="711">
        <f>'Section 9 chart data'!$E$49</f>
        <v>17.443999999999999</v>
      </c>
      <c r="J12" s="711">
        <f>'Section 9 chart data'!$G$66</f>
        <v>13.669</v>
      </c>
      <c r="K12" s="154">
        <f>'Section 9 chart data'!$H$66</f>
        <v>66.67</v>
      </c>
      <c r="L12" s="711">
        <f>'Section 9 chart data'!$F$49</f>
        <v>13.766</v>
      </c>
      <c r="M12" s="711">
        <f>'Section 9 chart data'!$I$66</f>
        <v>3.508</v>
      </c>
      <c r="N12" s="154">
        <f>'Section 9 chart data'!$J$66</f>
        <v>47.84</v>
      </c>
      <c r="O12" s="711">
        <f>'Section 9 chart data'!$G$49</f>
        <v>13.61</v>
      </c>
      <c r="P12" s="711">
        <f>'Section 9 chart data'!$K$66</f>
        <v>3.4580000000000002</v>
      </c>
      <c r="Q12" s="154">
        <f>'Section 9 chart data'!$L$66</f>
        <v>48.08</v>
      </c>
      <c r="R12" s="711">
        <f>'Section 9 chart data'!$H$49</f>
        <v>13.6</v>
      </c>
      <c r="S12" s="711">
        <f>'Section 9 chart data'!$M$66</f>
        <v>1.141</v>
      </c>
      <c r="T12" s="160">
        <f>'Section 9 chart data'!$N$66</f>
        <v>36.840000000000003</v>
      </c>
    </row>
    <row r="13" spans="2:20" ht="15" customHeight="1" x14ac:dyDescent="0.2">
      <c r="B13" s="159" t="s">
        <v>87</v>
      </c>
      <c r="C13" s="711">
        <f>'Section 9 chart data'!$C$50</f>
        <v>4.3769999999999998</v>
      </c>
      <c r="D13" s="711">
        <f>'Section 9 chart data'!$C$67</f>
        <v>18.635999999999999</v>
      </c>
      <c r="E13" s="154">
        <f>'Section 9 chart data'!$D$67</f>
        <v>28.36</v>
      </c>
      <c r="F13" s="711">
        <f>'Section 9 chart data'!$D$50</f>
        <v>4.2350000000000003</v>
      </c>
      <c r="G13" s="711">
        <f>'Section 9 chart data'!$E$67</f>
        <v>40.156999999999996</v>
      </c>
      <c r="H13" s="154">
        <f>'Section 9 chart data'!$F$67</f>
        <v>64.36</v>
      </c>
      <c r="I13" s="711">
        <f>'Section 9 chart data'!$E$50</f>
        <v>4.12</v>
      </c>
      <c r="J13" s="711">
        <f>'Section 9 chart data'!$G$67</f>
        <v>49.671999999999997</v>
      </c>
      <c r="K13" s="154">
        <f>'Section 9 chart data'!$H$67</f>
        <v>52.63</v>
      </c>
      <c r="L13" s="711">
        <f>'Section 9 chart data'!$F$50</f>
        <v>6.4880000000000004</v>
      </c>
      <c r="M13" s="711">
        <f>'Section 9 chart data'!$I$67</f>
        <v>42.610999999999997</v>
      </c>
      <c r="N13" s="154">
        <f>'Section 9 chart data'!$J$67</f>
        <v>39.54</v>
      </c>
      <c r="O13" s="711">
        <f>'Section 9 chart data'!$G$50</f>
        <v>3.5569999999999999</v>
      </c>
      <c r="P13" s="711">
        <f>'Section 9 chart data'!$K$67</f>
        <v>10.141999999999999</v>
      </c>
      <c r="Q13" s="154">
        <f>'Section 9 chart data'!$L$67</f>
        <v>42.95</v>
      </c>
      <c r="R13" s="711">
        <f>'Section 9 chart data'!$H$50</f>
        <v>3.782</v>
      </c>
      <c r="S13" s="711">
        <f>'Section 9 chart data'!$M$67</f>
        <v>7.32</v>
      </c>
      <c r="T13" s="160">
        <f>'Section 9 chart data'!$N$67</f>
        <v>31.88</v>
      </c>
    </row>
    <row r="14" spans="2:20" ht="15" customHeight="1" x14ac:dyDescent="0.2">
      <c r="B14" s="159" t="s">
        <v>88</v>
      </c>
      <c r="C14" s="711">
        <f>'Section 9 chart data'!$C$51</f>
        <v>2.4870000000000001</v>
      </c>
      <c r="D14" s="711">
        <f>'Section 9 chart data'!$C$68</f>
        <v>41.533999999999999</v>
      </c>
      <c r="E14" s="154">
        <f>'Section 9 chart data'!$D$68</f>
        <v>17.64</v>
      </c>
      <c r="F14" s="711">
        <f>'Section 9 chart data'!$D$51</f>
        <v>2.9870000000000001</v>
      </c>
      <c r="G14" s="711">
        <f>'Section 9 chart data'!$E$68</f>
        <v>49.948</v>
      </c>
      <c r="H14" s="154">
        <f>'Section 9 chart data'!$F$68</f>
        <v>21.03</v>
      </c>
      <c r="I14" s="711">
        <f>'Section 9 chart data'!$E$51</f>
        <v>2.9769999999999999</v>
      </c>
      <c r="J14" s="711">
        <f>'Section 9 chart data'!$G$68</f>
        <v>35.296999999999997</v>
      </c>
      <c r="K14" s="154">
        <f>'Section 9 chart data'!$H$68</f>
        <v>24.92</v>
      </c>
      <c r="L14" s="711">
        <f>'Section 9 chart data'!$F$51</f>
        <v>3.734</v>
      </c>
      <c r="M14" s="711">
        <f>'Section 9 chart data'!$I$68</f>
        <v>26.914000000000001</v>
      </c>
      <c r="N14" s="154">
        <f>'Section 9 chart data'!$J$68</f>
        <v>21.6</v>
      </c>
      <c r="O14" s="711">
        <f>'Section 9 chart data'!$G$51</f>
        <v>2.7090000000000001</v>
      </c>
      <c r="P14" s="711">
        <f>'Section 9 chart data'!$K$68</f>
        <v>24.65</v>
      </c>
      <c r="Q14" s="154">
        <f>'Section 9 chart data'!$L$68</f>
        <v>22.94</v>
      </c>
      <c r="R14" s="711">
        <f>'Section 9 chart data'!$H$51</f>
        <v>3.375</v>
      </c>
      <c r="S14" s="711">
        <f>'Section 9 chart data'!$M$68</f>
        <v>18.675000000000001</v>
      </c>
      <c r="T14" s="160">
        <f>'Section 9 chart data'!$N$68</f>
        <v>24.86</v>
      </c>
    </row>
    <row r="15" spans="2:20" ht="15" customHeight="1" x14ac:dyDescent="0.2">
      <c r="B15" s="159" t="s">
        <v>89</v>
      </c>
      <c r="C15" s="711">
        <f>'Section 9 chart data'!$C$52</f>
        <v>5.226</v>
      </c>
      <c r="D15" s="711">
        <f>'Section 9 chart data'!$C$69</f>
        <v>129.09399999999999</v>
      </c>
      <c r="E15" s="154">
        <f>'Section 9 chart data'!$D$69</f>
        <v>30.9</v>
      </c>
      <c r="F15" s="711">
        <f>'Section 9 chart data'!$D$52</f>
        <v>5.5979999999999999</v>
      </c>
      <c r="G15" s="711">
        <f>'Section 9 chart data'!$E$69</f>
        <v>95.793000000000006</v>
      </c>
      <c r="H15" s="154">
        <f>'Section 9 chart data'!$F$69</f>
        <v>27.73</v>
      </c>
      <c r="I15" s="711">
        <f>'Section 9 chart data'!$E$52</f>
        <v>8.2249999999999996</v>
      </c>
      <c r="J15" s="711">
        <f>'Section 9 chart data'!$G$69</f>
        <v>49.231000000000002</v>
      </c>
      <c r="K15" s="154">
        <f>'Section 9 chart data'!$H$69</f>
        <v>34.11</v>
      </c>
      <c r="L15" s="711">
        <f>'Section 9 chart data'!$F$52</f>
        <v>15.404999999999999</v>
      </c>
      <c r="M15" s="711">
        <f>'Section 9 chart data'!$I$69</f>
        <v>63.16</v>
      </c>
      <c r="N15" s="154">
        <f>'Section 9 chart data'!$J$69</f>
        <v>32.659999999999997</v>
      </c>
      <c r="O15" s="711">
        <f>'Section 9 chart data'!$G$52</f>
        <v>14.454000000000001</v>
      </c>
      <c r="P15" s="711">
        <f>'Section 9 chart data'!$K$69</f>
        <v>49.866999999999997</v>
      </c>
      <c r="Q15" s="154">
        <f>'Section 9 chart data'!$L$69</f>
        <v>34.43</v>
      </c>
      <c r="R15" s="711">
        <f>'Section 9 chart data'!$H$52</f>
        <v>15.215999999999999</v>
      </c>
      <c r="S15" s="711">
        <f>'Section 9 chart data'!$M$69</f>
        <v>30.164000000000001</v>
      </c>
      <c r="T15" s="160">
        <f>'Section 9 chart data'!$N$69</f>
        <v>25.31</v>
      </c>
    </row>
    <row r="16" spans="2:20" ht="15" customHeight="1" x14ac:dyDescent="0.2">
      <c r="B16" s="159" t="s">
        <v>90</v>
      </c>
      <c r="C16" s="711">
        <f>'Section 9 chart data'!$C$53</f>
        <v>0.43</v>
      </c>
      <c r="D16" s="711">
        <f>'Section 9 chart data'!$C$70</f>
        <v>0.17899999999999999</v>
      </c>
      <c r="E16" s="154">
        <f>'Section 9 chart data'!$D$70</f>
        <v>93.64</v>
      </c>
      <c r="F16" s="711">
        <f>'Section 9 chart data'!$D$53</f>
        <v>0.24399999999999999</v>
      </c>
      <c r="G16" s="711">
        <f>'Section 9 chart data'!$E$70</f>
        <v>0.13</v>
      </c>
      <c r="H16" s="154">
        <f>'Section 9 chart data'!$F$70</f>
        <v>93.64</v>
      </c>
      <c r="I16" s="711">
        <f>'Section 9 chart data'!$E$53</f>
        <v>0.44800000000000001</v>
      </c>
      <c r="J16" s="711">
        <f>'Section 9 chart data'!$G$70</f>
        <v>1.161</v>
      </c>
      <c r="K16" s="154">
        <f>'Section 9 chart data'!$H$70</f>
        <v>93.64</v>
      </c>
      <c r="L16" s="711">
        <f>'Section 9 chart data'!$F$53</f>
        <v>0.255</v>
      </c>
      <c r="M16" s="711">
        <f>'Section 9 chart data'!$I$70</f>
        <v>6.2E-2</v>
      </c>
      <c r="N16" s="154">
        <f>'Section 9 chart data'!$J$70</f>
        <v>93.64</v>
      </c>
      <c r="O16" s="711">
        <f>'Section 9 chart data'!$G$53</f>
        <v>0.30399999999999999</v>
      </c>
      <c r="P16" s="711">
        <f>'Section 9 chart data'!$K$70</f>
        <v>5.8000000000000003E-2</v>
      </c>
      <c r="Q16" s="154">
        <f>'Section 9 chart data'!$L$70</f>
        <v>93.64</v>
      </c>
      <c r="R16" s="711">
        <f>'Section 9 chart data'!$H$53</f>
        <v>0.10299999999999999</v>
      </c>
      <c r="S16" s="711">
        <f>'Section 9 chart data'!$M$70</f>
        <v>6.4000000000000001E-2</v>
      </c>
      <c r="T16" s="160">
        <f>'Section 9 chart data'!$N$70</f>
        <v>78.39</v>
      </c>
    </row>
    <row r="17" spans="2:20" ht="15" customHeight="1" x14ac:dyDescent="0.2">
      <c r="B17" s="161" t="s">
        <v>91</v>
      </c>
      <c r="C17" s="712">
        <f>'Section 9 chart data'!$C$54</f>
        <v>3.4239999999999999</v>
      </c>
      <c r="D17" s="712">
        <f>'Section 9 chart data'!$C$71</f>
        <v>62.357999999999997</v>
      </c>
      <c r="E17" s="156">
        <f>'Section 9 chart data'!$D$71</f>
        <v>34.479999999999997</v>
      </c>
      <c r="F17" s="712">
        <f>'Section 9 chart data'!$D$54</f>
        <v>7.8150000000000004</v>
      </c>
      <c r="G17" s="712">
        <f>'Section 9 chart data'!$E$71</f>
        <v>59.703000000000003</v>
      </c>
      <c r="H17" s="156">
        <f>'Section 9 chart data'!$F$71</f>
        <v>36.42</v>
      </c>
      <c r="I17" s="712">
        <f>'Section 9 chart data'!$E$54</f>
        <v>2.927</v>
      </c>
      <c r="J17" s="712">
        <f>'Section 9 chart data'!$G$71</f>
        <v>65.742000000000004</v>
      </c>
      <c r="K17" s="156">
        <f>'Section 9 chart data'!$H$71</f>
        <v>32.200000000000003</v>
      </c>
      <c r="L17" s="712">
        <f>'Section 9 chart data'!$F$54</f>
        <v>7.5039999999999996</v>
      </c>
      <c r="M17" s="712">
        <f>'Section 9 chart data'!$I$71</f>
        <v>30.779</v>
      </c>
      <c r="N17" s="156">
        <f>'Section 9 chart data'!$J$71</f>
        <v>22.81</v>
      </c>
      <c r="O17" s="712">
        <f>'Section 9 chart data'!$G$54</f>
        <v>3.2</v>
      </c>
      <c r="P17" s="712">
        <f>'Section 9 chart data'!$K$71</f>
        <v>20.106999999999999</v>
      </c>
      <c r="Q17" s="156">
        <f>'Section 9 chart data'!$L$71</f>
        <v>30.04</v>
      </c>
      <c r="R17" s="712">
        <f>'Section 9 chart data'!$H$54</f>
        <v>6.516</v>
      </c>
      <c r="S17" s="712">
        <f>'Section 9 chart data'!$M$71</f>
        <v>35.822000000000003</v>
      </c>
      <c r="T17" s="162">
        <f>'Section 9 chart data'!$N$71</f>
        <v>32.630000000000003</v>
      </c>
    </row>
    <row r="20" spans="2:20" ht="15" customHeight="1" x14ac:dyDescent="0.2">
      <c r="B20" s="855" t="s">
        <v>77</v>
      </c>
      <c r="C20" s="857" t="s">
        <v>331</v>
      </c>
      <c r="D20" s="857"/>
      <c r="E20" s="857"/>
      <c r="F20" s="857" t="s">
        <v>222</v>
      </c>
      <c r="G20" s="857"/>
      <c r="H20" s="786"/>
    </row>
    <row r="21" spans="2:20" ht="15" customHeight="1" x14ac:dyDescent="0.2">
      <c r="B21" s="856"/>
      <c r="C21" s="270" t="s">
        <v>78</v>
      </c>
      <c r="D21" s="859" t="s">
        <v>79</v>
      </c>
      <c r="E21" s="859"/>
      <c r="F21" s="270" t="s">
        <v>78</v>
      </c>
      <c r="G21" s="859" t="s">
        <v>79</v>
      </c>
      <c r="H21" s="789"/>
    </row>
    <row r="22" spans="2:20" ht="30" customHeight="1" x14ac:dyDescent="0.2">
      <c r="B22" s="856"/>
      <c r="C22" s="858" t="s">
        <v>325</v>
      </c>
      <c r="D22" s="858"/>
      <c r="E22" s="150" t="s">
        <v>82</v>
      </c>
      <c r="F22" s="858" t="s">
        <v>325</v>
      </c>
      <c r="G22" s="858"/>
      <c r="H22" s="151" t="s">
        <v>82</v>
      </c>
    </row>
    <row r="23" spans="2:20" ht="15" customHeight="1" x14ac:dyDescent="0.2">
      <c r="B23" s="180" t="str">
        <f>Index!$B$4</f>
        <v>Wessex</v>
      </c>
      <c r="C23" s="713"/>
      <c r="D23" s="713"/>
      <c r="E23" s="153"/>
      <c r="F23" s="713"/>
      <c r="G23" s="713"/>
      <c r="H23" s="153"/>
    </row>
    <row r="24" spans="2:20" ht="15" customHeight="1" x14ac:dyDescent="0.2">
      <c r="B24" s="157" t="s">
        <v>92</v>
      </c>
      <c r="C24" s="710">
        <f>$C$9</f>
        <v>49.295000000000002</v>
      </c>
      <c r="D24" s="710">
        <f>$D$9</f>
        <v>352.09399999999999</v>
      </c>
      <c r="E24" s="155">
        <f>$E$9</f>
        <v>15.34</v>
      </c>
      <c r="F24" s="710">
        <f>$F$9</f>
        <v>49.463000000000001</v>
      </c>
      <c r="G24" s="710">
        <f>$G$9</f>
        <v>312.339</v>
      </c>
      <c r="H24" s="158">
        <f>$H$9</f>
        <v>13.78</v>
      </c>
    </row>
    <row r="25" spans="2:20" ht="15" customHeight="1" x14ac:dyDescent="0.2">
      <c r="B25" s="159" t="s">
        <v>84</v>
      </c>
      <c r="C25" s="711">
        <f>$C$10</f>
        <v>6.91</v>
      </c>
      <c r="D25" s="711">
        <f>$D$10</f>
        <v>8.2729999999999997</v>
      </c>
      <c r="E25" s="154">
        <f>$E$10</f>
        <v>49.93</v>
      </c>
      <c r="F25" s="711">
        <f>$F$10</f>
        <v>5.476</v>
      </c>
      <c r="G25" s="711">
        <f>$G$10</f>
        <v>11.288</v>
      </c>
      <c r="H25" s="160">
        <f>$H$10</f>
        <v>47.46</v>
      </c>
    </row>
    <row r="26" spans="2:20" ht="15" customHeight="1" x14ac:dyDescent="0.2">
      <c r="B26" s="159" t="s">
        <v>85</v>
      </c>
      <c r="C26" s="711">
        <f>$C$11</f>
        <v>5.1319999999999997</v>
      </c>
      <c r="D26" s="711">
        <f>$D$11</f>
        <v>21.109000000000002</v>
      </c>
      <c r="E26" s="154">
        <f>$E$11</f>
        <v>21.6</v>
      </c>
      <c r="F26" s="711">
        <f>$F$11</f>
        <v>4.3840000000000003</v>
      </c>
      <c r="G26" s="711">
        <f>$G$11</f>
        <v>25.794</v>
      </c>
      <c r="H26" s="160">
        <f>$H$11</f>
        <v>19.670000000000002</v>
      </c>
    </row>
    <row r="27" spans="2:20" ht="15" customHeight="1" x14ac:dyDescent="0.2">
      <c r="B27" s="159" t="s">
        <v>86</v>
      </c>
      <c r="C27" s="711">
        <f>$C$12</f>
        <v>21.309000000000001</v>
      </c>
      <c r="D27" s="711">
        <f>$D$12</f>
        <v>70.912000000000006</v>
      </c>
      <c r="E27" s="154">
        <f>$E$12</f>
        <v>39.700000000000003</v>
      </c>
      <c r="F27" s="711">
        <f>$F$12</f>
        <v>18.724</v>
      </c>
      <c r="G27" s="711">
        <f>$G$12</f>
        <v>29.526</v>
      </c>
      <c r="H27" s="160">
        <f>$H$12</f>
        <v>52.03</v>
      </c>
    </row>
    <row r="28" spans="2:20" ht="15" customHeight="1" x14ac:dyDescent="0.2">
      <c r="B28" s="159" t="s">
        <v>87</v>
      </c>
      <c r="C28" s="711">
        <f>$C$13</f>
        <v>4.3769999999999998</v>
      </c>
      <c r="D28" s="711">
        <f>$D$13</f>
        <v>18.635999999999999</v>
      </c>
      <c r="E28" s="154">
        <f>$E$13</f>
        <v>28.36</v>
      </c>
      <c r="F28" s="711">
        <f>$F$13</f>
        <v>4.2350000000000003</v>
      </c>
      <c r="G28" s="711">
        <f>$G$13</f>
        <v>40.156999999999996</v>
      </c>
      <c r="H28" s="160">
        <f>$H$13</f>
        <v>64.36</v>
      </c>
    </row>
    <row r="29" spans="2:20" ht="15" customHeight="1" x14ac:dyDescent="0.2">
      <c r="B29" s="159" t="s">
        <v>88</v>
      </c>
      <c r="C29" s="711">
        <f>$C$14</f>
        <v>2.4870000000000001</v>
      </c>
      <c r="D29" s="711">
        <f>$D$14</f>
        <v>41.533999999999999</v>
      </c>
      <c r="E29" s="154">
        <f>$E$14</f>
        <v>17.64</v>
      </c>
      <c r="F29" s="711">
        <f>$F$14</f>
        <v>2.9870000000000001</v>
      </c>
      <c r="G29" s="711">
        <f>$G$14</f>
        <v>49.948</v>
      </c>
      <c r="H29" s="160">
        <f>$H$14</f>
        <v>21.03</v>
      </c>
    </row>
    <row r="30" spans="2:20" ht="15" customHeight="1" x14ac:dyDescent="0.2">
      <c r="B30" s="159" t="s">
        <v>89</v>
      </c>
      <c r="C30" s="711">
        <f>$C$15</f>
        <v>5.226</v>
      </c>
      <c r="D30" s="711">
        <f>$D$15</f>
        <v>129.09399999999999</v>
      </c>
      <c r="E30" s="154">
        <f>$E$15</f>
        <v>30.9</v>
      </c>
      <c r="F30" s="711">
        <f>$F$15</f>
        <v>5.5979999999999999</v>
      </c>
      <c r="G30" s="711">
        <f>$G$15</f>
        <v>95.793000000000006</v>
      </c>
      <c r="H30" s="160">
        <f>$H$15</f>
        <v>27.73</v>
      </c>
    </row>
    <row r="31" spans="2:20" ht="15" customHeight="1" x14ac:dyDescent="0.2">
      <c r="B31" s="159" t="s">
        <v>90</v>
      </c>
      <c r="C31" s="711">
        <f>$C$16</f>
        <v>0.43</v>
      </c>
      <c r="D31" s="711">
        <f>$D$16</f>
        <v>0.17899999999999999</v>
      </c>
      <c r="E31" s="154">
        <f>$E$16</f>
        <v>93.64</v>
      </c>
      <c r="F31" s="711">
        <f>$F$16</f>
        <v>0.24399999999999999</v>
      </c>
      <c r="G31" s="711">
        <f>$G$16</f>
        <v>0.13</v>
      </c>
      <c r="H31" s="160">
        <f>$H$16</f>
        <v>93.64</v>
      </c>
    </row>
    <row r="32" spans="2:20" ht="15" customHeight="1" x14ac:dyDescent="0.2">
      <c r="B32" s="161" t="s">
        <v>91</v>
      </c>
      <c r="C32" s="712">
        <f>$C$17</f>
        <v>3.4239999999999999</v>
      </c>
      <c r="D32" s="712">
        <f>$D$17</f>
        <v>62.357999999999997</v>
      </c>
      <c r="E32" s="156">
        <f>$E$17</f>
        <v>34.479999999999997</v>
      </c>
      <c r="F32" s="712">
        <f>$F$17</f>
        <v>7.8150000000000004</v>
      </c>
      <c r="G32" s="712">
        <f>$G$17</f>
        <v>59.703000000000003</v>
      </c>
      <c r="H32" s="162">
        <f>$H$17</f>
        <v>36.42</v>
      </c>
    </row>
    <row r="35" spans="2:8" ht="15" customHeight="1" x14ac:dyDescent="0.2">
      <c r="B35" s="855" t="s">
        <v>77</v>
      </c>
      <c r="C35" s="857" t="s">
        <v>225</v>
      </c>
      <c r="D35" s="857"/>
      <c r="E35" s="857"/>
      <c r="F35" s="857" t="s">
        <v>226</v>
      </c>
      <c r="G35" s="857"/>
      <c r="H35" s="786"/>
    </row>
    <row r="36" spans="2:8" ht="15" customHeight="1" x14ac:dyDescent="0.2">
      <c r="B36" s="856"/>
      <c r="C36" s="270" t="s">
        <v>78</v>
      </c>
      <c r="D36" s="859" t="s">
        <v>79</v>
      </c>
      <c r="E36" s="859"/>
      <c r="F36" s="270" t="s">
        <v>78</v>
      </c>
      <c r="G36" s="859" t="s">
        <v>79</v>
      </c>
      <c r="H36" s="789"/>
    </row>
    <row r="37" spans="2:8" ht="30" customHeight="1" x14ac:dyDescent="0.2">
      <c r="B37" s="856"/>
      <c r="C37" s="858" t="s">
        <v>325</v>
      </c>
      <c r="D37" s="858"/>
      <c r="E37" s="150" t="s">
        <v>82</v>
      </c>
      <c r="F37" s="858" t="s">
        <v>325</v>
      </c>
      <c r="G37" s="858"/>
      <c r="H37" s="151" t="s">
        <v>82</v>
      </c>
    </row>
    <row r="38" spans="2:8" ht="15" customHeight="1" x14ac:dyDescent="0.2">
      <c r="B38" s="180" t="str">
        <f>Index!$B$4</f>
        <v>Wessex</v>
      </c>
      <c r="C38" s="713"/>
      <c r="D38" s="713"/>
      <c r="E38" s="153"/>
      <c r="F38" s="713"/>
      <c r="G38" s="713"/>
      <c r="H38" s="153"/>
    </row>
    <row r="39" spans="2:8" ht="15" customHeight="1" x14ac:dyDescent="0.2">
      <c r="B39" s="157" t="s">
        <v>92</v>
      </c>
      <c r="C39" s="710">
        <f>$I$9</f>
        <v>51.792000000000002</v>
      </c>
      <c r="D39" s="710">
        <f>$J$9</f>
        <v>247.75899999999999</v>
      </c>
      <c r="E39" s="155">
        <f>$K$9</f>
        <v>16.149999999999999</v>
      </c>
      <c r="F39" s="710">
        <f>$L$9</f>
        <v>62.314999999999998</v>
      </c>
      <c r="G39" s="710">
        <f>$M$9</f>
        <v>245.41300000000001</v>
      </c>
      <c r="H39" s="158">
        <f>$N$9</f>
        <v>12.48</v>
      </c>
    </row>
    <row r="40" spans="2:8" ht="15" customHeight="1" x14ac:dyDescent="0.2">
      <c r="B40" s="159" t="s">
        <v>84</v>
      </c>
      <c r="C40" s="711">
        <f>$I$10</f>
        <v>11.387</v>
      </c>
      <c r="D40" s="711">
        <f>$J$10</f>
        <v>10.62</v>
      </c>
      <c r="E40" s="154">
        <f>$K$10</f>
        <v>49.59</v>
      </c>
      <c r="F40" s="711">
        <f>$L$10</f>
        <v>11.081</v>
      </c>
      <c r="G40" s="711">
        <f>$M$10</f>
        <v>9.14</v>
      </c>
      <c r="H40" s="160">
        <f>$N$10</f>
        <v>53.57</v>
      </c>
    </row>
    <row r="41" spans="2:8" ht="15" customHeight="1" x14ac:dyDescent="0.2">
      <c r="B41" s="159" t="s">
        <v>85</v>
      </c>
      <c r="C41" s="711">
        <f>$I$11</f>
        <v>4.2649999999999997</v>
      </c>
      <c r="D41" s="711">
        <f>$J$11</f>
        <v>22.367999999999999</v>
      </c>
      <c r="E41" s="154">
        <f>$K$11</f>
        <v>19.510000000000002</v>
      </c>
      <c r="F41" s="711">
        <f>$L$11</f>
        <v>4.0830000000000002</v>
      </c>
      <c r="G41" s="711">
        <f>$M$11</f>
        <v>69.239000000000004</v>
      </c>
      <c r="H41" s="160">
        <f>$N$11</f>
        <v>26.01</v>
      </c>
    </row>
    <row r="42" spans="2:8" ht="15" customHeight="1" x14ac:dyDescent="0.2">
      <c r="B42" s="159" t="s">
        <v>86</v>
      </c>
      <c r="C42" s="711">
        <f>$I$12</f>
        <v>17.443999999999999</v>
      </c>
      <c r="D42" s="711">
        <f>$J$12</f>
        <v>13.669</v>
      </c>
      <c r="E42" s="154">
        <f>$K$12</f>
        <v>66.67</v>
      </c>
      <c r="F42" s="711">
        <f>$L$12</f>
        <v>13.766</v>
      </c>
      <c r="G42" s="711">
        <f>$M$12</f>
        <v>3.508</v>
      </c>
      <c r="H42" s="160">
        <f>$N$12</f>
        <v>47.84</v>
      </c>
    </row>
    <row r="43" spans="2:8" ht="15" customHeight="1" x14ac:dyDescent="0.2">
      <c r="B43" s="159" t="s">
        <v>87</v>
      </c>
      <c r="C43" s="711">
        <f>$I$13</f>
        <v>4.12</v>
      </c>
      <c r="D43" s="711">
        <f>$J$13</f>
        <v>49.671999999999997</v>
      </c>
      <c r="E43" s="154">
        <f>$K$13</f>
        <v>52.63</v>
      </c>
      <c r="F43" s="711">
        <f>$L$13</f>
        <v>6.4880000000000004</v>
      </c>
      <c r="G43" s="711">
        <f>$M$13</f>
        <v>42.610999999999997</v>
      </c>
      <c r="H43" s="160">
        <f>$N$13</f>
        <v>39.54</v>
      </c>
    </row>
    <row r="44" spans="2:8" ht="15" customHeight="1" x14ac:dyDescent="0.2">
      <c r="B44" s="159" t="s">
        <v>88</v>
      </c>
      <c r="C44" s="711">
        <f>$I$14</f>
        <v>2.9769999999999999</v>
      </c>
      <c r="D44" s="711">
        <f>$J$14</f>
        <v>35.296999999999997</v>
      </c>
      <c r="E44" s="154">
        <f>$K$14</f>
        <v>24.92</v>
      </c>
      <c r="F44" s="711">
        <f>$L$14</f>
        <v>3.734</v>
      </c>
      <c r="G44" s="711">
        <f>$M$14</f>
        <v>26.914000000000001</v>
      </c>
      <c r="H44" s="160">
        <f>$N$14</f>
        <v>21.6</v>
      </c>
    </row>
    <row r="45" spans="2:8" ht="15" customHeight="1" x14ac:dyDescent="0.2">
      <c r="B45" s="159" t="s">
        <v>89</v>
      </c>
      <c r="C45" s="711">
        <f>$I$15</f>
        <v>8.2249999999999996</v>
      </c>
      <c r="D45" s="711">
        <f>$J$15</f>
        <v>49.231000000000002</v>
      </c>
      <c r="E45" s="154">
        <f>$K$15</f>
        <v>34.11</v>
      </c>
      <c r="F45" s="711">
        <f>$L$15</f>
        <v>15.404999999999999</v>
      </c>
      <c r="G45" s="711">
        <f>$M$15</f>
        <v>63.16</v>
      </c>
      <c r="H45" s="160">
        <f>$N$15</f>
        <v>32.659999999999997</v>
      </c>
    </row>
    <row r="46" spans="2:8" ht="15" customHeight="1" x14ac:dyDescent="0.2">
      <c r="B46" s="159" t="s">
        <v>90</v>
      </c>
      <c r="C46" s="711">
        <f>$I$16</f>
        <v>0.44800000000000001</v>
      </c>
      <c r="D46" s="711">
        <f>$J$16</f>
        <v>1.161</v>
      </c>
      <c r="E46" s="154">
        <f>$K$16</f>
        <v>93.64</v>
      </c>
      <c r="F46" s="711">
        <f>$L$16</f>
        <v>0.255</v>
      </c>
      <c r="G46" s="711">
        <f>$M$16</f>
        <v>6.2E-2</v>
      </c>
      <c r="H46" s="160">
        <f>$N$16</f>
        <v>93.64</v>
      </c>
    </row>
    <row r="47" spans="2:8" ht="15" customHeight="1" x14ac:dyDescent="0.2">
      <c r="B47" s="161" t="s">
        <v>91</v>
      </c>
      <c r="C47" s="712">
        <f>$I$17</f>
        <v>2.927</v>
      </c>
      <c r="D47" s="712">
        <f>$J$17</f>
        <v>65.742000000000004</v>
      </c>
      <c r="E47" s="156">
        <f>$K$17</f>
        <v>32.200000000000003</v>
      </c>
      <c r="F47" s="712">
        <f>$L$17</f>
        <v>7.5039999999999996</v>
      </c>
      <c r="G47" s="712">
        <f>$M$17</f>
        <v>30.779</v>
      </c>
      <c r="H47" s="162">
        <f>$N$17</f>
        <v>22.81</v>
      </c>
    </row>
    <row r="50" spans="2:8" ht="15" customHeight="1" x14ac:dyDescent="0.2">
      <c r="B50" s="855" t="s">
        <v>77</v>
      </c>
      <c r="C50" s="857" t="s">
        <v>227</v>
      </c>
      <c r="D50" s="857"/>
      <c r="E50" s="857"/>
      <c r="F50" s="857" t="s">
        <v>228</v>
      </c>
      <c r="G50" s="857"/>
      <c r="H50" s="786"/>
    </row>
    <row r="51" spans="2:8" ht="15" customHeight="1" x14ac:dyDescent="0.2">
      <c r="B51" s="856"/>
      <c r="C51" s="270" t="s">
        <v>78</v>
      </c>
      <c r="D51" s="859" t="s">
        <v>79</v>
      </c>
      <c r="E51" s="859"/>
      <c r="F51" s="270" t="s">
        <v>78</v>
      </c>
      <c r="G51" s="859" t="s">
        <v>79</v>
      </c>
      <c r="H51" s="789"/>
    </row>
    <row r="52" spans="2:8" ht="30" customHeight="1" x14ac:dyDescent="0.2">
      <c r="B52" s="856"/>
      <c r="C52" s="858" t="s">
        <v>325</v>
      </c>
      <c r="D52" s="858"/>
      <c r="E52" s="150" t="s">
        <v>82</v>
      </c>
      <c r="F52" s="858" t="s">
        <v>325</v>
      </c>
      <c r="G52" s="858"/>
      <c r="H52" s="151" t="s">
        <v>82</v>
      </c>
    </row>
    <row r="53" spans="2:8" ht="15" customHeight="1" x14ac:dyDescent="0.2">
      <c r="B53" s="180" t="str">
        <f>Index!$B$4</f>
        <v>Wessex</v>
      </c>
      <c r="C53" s="713"/>
      <c r="D53" s="713"/>
      <c r="E53" s="153"/>
      <c r="F53" s="713"/>
      <c r="G53" s="713"/>
      <c r="H53" s="153"/>
    </row>
    <row r="54" spans="2:8" ht="15" customHeight="1" x14ac:dyDescent="0.2">
      <c r="B54" s="157" t="s">
        <v>92</v>
      </c>
      <c r="C54" s="710">
        <f>$O$9</f>
        <v>53.054000000000002</v>
      </c>
      <c r="D54" s="710">
        <f>$P$9</f>
        <v>187.584</v>
      </c>
      <c r="E54" s="155">
        <f>$Q$9</f>
        <v>13.34</v>
      </c>
      <c r="F54" s="710">
        <f>$R$9</f>
        <v>60.503999999999998</v>
      </c>
      <c r="G54" s="710">
        <f>$S$9</f>
        <v>155.52799999999999</v>
      </c>
      <c r="H54" s="158">
        <f>$T$9</f>
        <v>12.49</v>
      </c>
    </row>
    <row r="55" spans="2:8" ht="15" customHeight="1" x14ac:dyDescent="0.2">
      <c r="B55" s="159" t="s">
        <v>84</v>
      </c>
      <c r="C55" s="711">
        <f>$O$10</f>
        <v>12.118</v>
      </c>
      <c r="D55" s="711">
        <f>$P$10</f>
        <v>10.268000000000001</v>
      </c>
      <c r="E55" s="154">
        <f>$Q$10</f>
        <v>47.46</v>
      </c>
      <c r="F55" s="711">
        <f>$R$10</f>
        <v>13.105</v>
      </c>
      <c r="G55" s="711">
        <f>$S$10</f>
        <v>8.3260000000000005</v>
      </c>
      <c r="H55" s="160">
        <f>$T$10</f>
        <v>48.51</v>
      </c>
    </row>
    <row r="56" spans="2:8" ht="15" customHeight="1" x14ac:dyDescent="0.2">
      <c r="B56" s="159" t="s">
        <v>85</v>
      </c>
      <c r="C56" s="711">
        <f>$O$11</f>
        <v>3.1019999999999999</v>
      </c>
      <c r="D56" s="711">
        <f>$P$11</f>
        <v>69.034000000000006</v>
      </c>
      <c r="E56" s="154">
        <f>$Q$11</f>
        <v>27</v>
      </c>
      <c r="F56" s="711">
        <f>$R$11</f>
        <v>4.8070000000000004</v>
      </c>
      <c r="G56" s="711">
        <f>$S$11</f>
        <v>54.015999999999998</v>
      </c>
      <c r="H56" s="160">
        <f>$T$11</f>
        <v>23.62</v>
      </c>
    </row>
    <row r="57" spans="2:8" ht="15" customHeight="1" x14ac:dyDescent="0.2">
      <c r="B57" s="159" t="s">
        <v>86</v>
      </c>
      <c r="C57" s="711">
        <f>$O$12</f>
        <v>13.61</v>
      </c>
      <c r="D57" s="711">
        <f>$P$12</f>
        <v>3.4580000000000002</v>
      </c>
      <c r="E57" s="154">
        <f>$Q$12</f>
        <v>48.08</v>
      </c>
      <c r="F57" s="711">
        <f>$R$12</f>
        <v>13.6</v>
      </c>
      <c r="G57" s="711">
        <f>$S$12</f>
        <v>1.141</v>
      </c>
      <c r="H57" s="160">
        <f>$T$12</f>
        <v>36.840000000000003</v>
      </c>
    </row>
    <row r="58" spans="2:8" ht="15" customHeight="1" x14ac:dyDescent="0.2">
      <c r="B58" s="159" t="s">
        <v>87</v>
      </c>
      <c r="C58" s="711">
        <f>$O$13</f>
        <v>3.5569999999999999</v>
      </c>
      <c r="D58" s="711">
        <f>$P$13</f>
        <v>10.141999999999999</v>
      </c>
      <c r="E58" s="154">
        <f>$Q$13</f>
        <v>42.95</v>
      </c>
      <c r="F58" s="711">
        <f>$R$13</f>
        <v>3.782</v>
      </c>
      <c r="G58" s="711">
        <f>$S$13</f>
        <v>7.32</v>
      </c>
      <c r="H58" s="160">
        <f>$T$13</f>
        <v>31.88</v>
      </c>
    </row>
    <row r="59" spans="2:8" ht="15" customHeight="1" x14ac:dyDescent="0.2">
      <c r="B59" s="159" t="s">
        <v>88</v>
      </c>
      <c r="C59" s="711">
        <f>$O$14</f>
        <v>2.7090000000000001</v>
      </c>
      <c r="D59" s="711">
        <f>$P$14</f>
        <v>24.65</v>
      </c>
      <c r="E59" s="154">
        <f>$Q$14</f>
        <v>22.94</v>
      </c>
      <c r="F59" s="711">
        <f>$R$14</f>
        <v>3.375</v>
      </c>
      <c r="G59" s="711">
        <f>$S$14</f>
        <v>18.675000000000001</v>
      </c>
      <c r="H59" s="160">
        <f>$T$14</f>
        <v>24.86</v>
      </c>
    </row>
    <row r="60" spans="2:8" ht="15" customHeight="1" x14ac:dyDescent="0.2">
      <c r="B60" s="159" t="s">
        <v>89</v>
      </c>
      <c r="C60" s="711">
        <f>$O$15</f>
        <v>14.454000000000001</v>
      </c>
      <c r="D60" s="711">
        <f>$P$15</f>
        <v>49.866999999999997</v>
      </c>
      <c r="E60" s="154">
        <f>$Q$15</f>
        <v>34.43</v>
      </c>
      <c r="F60" s="711">
        <f>$R$15</f>
        <v>15.215999999999999</v>
      </c>
      <c r="G60" s="711">
        <f>$S$15</f>
        <v>30.164000000000001</v>
      </c>
      <c r="H60" s="160">
        <f>$T$15</f>
        <v>25.31</v>
      </c>
    </row>
    <row r="61" spans="2:8" ht="15" customHeight="1" x14ac:dyDescent="0.2">
      <c r="B61" s="159" t="s">
        <v>90</v>
      </c>
      <c r="C61" s="711">
        <f>$O$16</f>
        <v>0.30399999999999999</v>
      </c>
      <c r="D61" s="711">
        <f>$P$16</f>
        <v>5.8000000000000003E-2</v>
      </c>
      <c r="E61" s="154">
        <f>$Q$16</f>
        <v>93.64</v>
      </c>
      <c r="F61" s="711">
        <f>$R$16</f>
        <v>0.10299999999999999</v>
      </c>
      <c r="G61" s="711">
        <f>$S$16</f>
        <v>6.4000000000000001E-2</v>
      </c>
      <c r="H61" s="160">
        <f>$T$16</f>
        <v>78.39</v>
      </c>
    </row>
    <row r="62" spans="2:8" ht="15" customHeight="1" x14ac:dyDescent="0.2">
      <c r="B62" s="161" t="s">
        <v>91</v>
      </c>
      <c r="C62" s="712">
        <f>$O$17</f>
        <v>3.2</v>
      </c>
      <c r="D62" s="712">
        <f>$P$17</f>
        <v>20.106999999999999</v>
      </c>
      <c r="E62" s="156">
        <f>$Q$17</f>
        <v>30.04</v>
      </c>
      <c r="F62" s="712">
        <f>$R$17</f>
        <v>6.516</v>
      </c>
      <c r="G62" s="712">
        <f>$S$17</f>
        <v>35.822000000000003</v>
      </c>
      <c r="H62" s="162">
        <f>$T$17</f>
        <v>32.630000000000003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79" t="s">
        <v>689</v>
      </c>
      <c r="C3" s="780"/>
      <c r="D3" s="780"/>
      <c r="E3" s="780"/>
      <c r="F3" s="780"/>
      <c r="G3" s="780"/>
      <c r="H3" s="780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484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65.744</v>
      </c>
      <c r="E5" s="427">
        <v>13488.2501224513</v>
      </c>
      <c r="F5" s="432">
        <v>7.0093250820709798</v>
      </c>
      <c r="G5" s="439">
        <f>E5*F5/100</f>
        <v>945.43529896544862</v>
      </c>
      <c r="H5" s="440">
        <f>SUM(D5,E5)</f>
        <v>13553.9941224513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50.926000000000002</v>
      </c>
      <c r="E6" s="427">
        <v>2784.0635993022602</v>
      </c>
      <c r="F6" s="432">
        <v>19.028285984115101</v>
      </c>
      <c r="G6" s="439">
        <f t="shared" ref="G6:G26" si="0">E6*F6/100</f>
        <v>529.75958365488236</v>
      </c>
      <c r="H6" s="440">
        <f>SUM(D6,E6)</f>
        <v>2834.9895993022601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14.818</v>
      </c>
      <c r="E7" s="427">
        <v>10759.5971788722</v>
      </c>
      <c r="F7" s="432">
        <v>7.3665743858472297</v>
      </c>
      <c r="G7" s="439">
        <f>E7*F7/100</f>
        <v>792.61372979914051</v>
      </c>
      <c r="H7" s="440">
        <f>SUM(D7,E7)</f>
        <v>10774.415178872199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6.3559999999999999</v>
      </c>
      <c r="E8" s="429">
        <v>202.16205067061799</v>
      </c>
      <c r="F8" s="432">
        <v>77.512568915261099</v>
      </c>
      <c r="G8" s="439">
        <f t="shared" si="0"/>
        <v>156.70099884656784</v>
      </c>
      <c r="H8" s="440">
        <f>SUM(D8,E8)</f>
        <v>208.51805067061798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7.3719999999999999</v>
      </c>
      <c r="E9" s="429">
        <v>325.98237771381702</v>
      </c>
      <c r="F9" s="432">
        <v>48.797085911008502</v>
      </c>
      <c r="G9" s="439">
        <f t="shared" si="0"/>
        <v>159.06990090775952</v>
      </c>
      <c r="H9" s="440">
        <f t="shared" ref="H9:H26" si="1">SUM(D9,E9)</f>
        <v>333.35437771381703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19.521999999999998</v>
      </c>
      <c r="E10" s="429">
        <v>95.827225286252997</v>
      </c>
      <c r="F10" s="432">
        <v>51.583756696487697</v>
      </c>
      <c r="G10" s="439">
        <f t="shared" si="0"/>
        <v>49.431282740655881</v>
      </c>
      <c r="H10" s="440">
        <f t="shared" si="1"/>
        <v>115.34922528625299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5.5359999999999996</v>
      </c>
      <c r="E11" s="429">
        <v>0</v>
      </c>
      <c r="F11" s="432">
        <v>0</v>
      </c>
      <c r="G11" s="439">
        <f t="shared" si="0"/>
        <v>0</v>
      </c>
      <c r="H11" s="440">
        <f t="shared" si="1"/>
        <v>5.5359999999999996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2.9670000000000001</v>
      </c>
      <c r="E12" s="429">
        <v>895.26407404106794</v>
      </c>
      <c r="F12" s="432">
        <v>22.164348021438901</v>
      </c>
      <c r="G12" s="439">
        <f t="shared" si="0"/>
        <v>198.42944508137472</v>
      </c>
      <c r="H12" s="440">
        <f t="shared" si="1"/>
        <v>898.23107404106793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1.946</v>
      </c>
      <c r="E13" s="429">
        <v>1009.7668704208701</v>
      </c>
      <c r="F13" s="432">
        <v>42.635049278451</v>
      </c>
      <c r="G13" s="439">
        <f t="shared" si="0"/>
        <v>430.51460280141043</v>
      </c>
      <c r="H13" s="440">
        <f t="shared" si="1"/>
        <v>1011.7128704208701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7.0000000000000001E-3</v>
      </c>
      <c r="E14" s="429">
        <v>0</v>
      </c>
      <c r="F14" s="432">
        <v>0</v>
      </c>
      <c r="G14" s="439">
        <f t="shared" si="0"/>
        <v>0</v>
      </c>
      <c r="H14" s="440">
        <f t="shared" si="1"/>
        <v>7.0000000000000001E-3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7.2210000000000001</v>
      </c>
      <c r="E15" s="429">
        <v>255.06100116963398</v>
      </c>
      <c r="F15" s="432">
        <v>48.219969894208901</v>
      </c>
      <c r="G15" s="439">
        <f t="shared" si="0"/>
        <v>122.99033797586532</v>
      </c>
      <c r="H15" s="440">
        <f t="shared" si="1"/>
        <v>262.28200116963399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4.3579999999999997</v>
      </c>
      <c r="E16" s="429">
        <v>3092.5591449220801</v>
      </c>
      <c r="F16" s="432">
        <v>15.6371706981377</v>
      </c>
      <c r="G16" s="439">
        <f t="shared" si="0"/>
        <v>483.58875243233337</v>
      </c>
      <c r="H16" s="440">
        <f t="shared" si="1"/>
        <v>3096.9171449220803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5.5140000000000002</v>
      </c>
      <c r="E17" s="429">
        <v>1109.53715852849</v>
      </c>
      <c r="F17" s="432">
        <v>24.175753989398299</v>
      </c>
      <c r="G17" s="439">
        <f t="shared" si="0"/>
        <v>268.23897386680795</v>
      </c>
      <c r="H17" s="440">
        <f t="shared" si="1"/>
        <v>1115.0511585284899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0.80100000000000005</v>
      </c>
      <c r="E18" s="429">
        <v>972.94953402736303</v>
      </c>
      <c r="F18" s="432">
        <v>18.5855248328361</v>
      </c>
      <c r="G18" s="439">
        <f t="shared" si="0"/>
        <v>180.82777725761869</v>
      </c>
      <c r="H18" s="440">
        <f t="shared" si="1"/>
        <v>973.75053402736307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0.439</v>
      </c>
      <c r="E19" s="429">
        <v>3752.9399769963902</v>
      </c>
      <c r="F19" s="432">
        <v>13.2249537474507</v>
      </c>
      <c r="G19" s="439">
        <f t="shared" si="0"/>
        <v>496.32457612735953</v>
      </c>
      <c r="H19" s="440">
        <f t="shared" si="1"/>
        <v>3753.3789769963901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0.29499999999999998</v>
      </c>
      <c r="E20" s="429">
        <v>222.09524545105103</v>
      </c>
      <c r="F20" s="432">
        <v>20.155240909278501</v>
      </c>
      <c r="G20" s="439">
        <f t="shared" si="0"/>
        <v>44.763831768712734</v>
      </c>
      <c r="H20" s="440">
        <f t="shared" si="1"/>
        <v>222.39024545105102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0</v>
      </c>
      <c r="E21" s="429">
        <v>0</v>
      </c>
      <c r="F21" s="432">
        <v>0</v>
      </c>
      <c r="G21" s="439">
        <f t="shared" si="0"/>
        <v>0</v>
      </c>
      <c r="H21" s="440">
        <f t="shared" si="1"/>
        <v>0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0</v>
      </c>
      <c r="E22" s="429">
        <v>672.37951717375404</v>
      </c>
      <c r="F22" s="432">
        <v>17.452206580560802</v>
      </c>
      <c r="G22" s="439">
        <f t="shared" si="0"/>
        <v>117.34506234254084</v>
      </c>
      <c r="H22" s="440">
        <f t="shared" si="1"/>
        <v>672.37951717375404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8.1938723969461495</v>
      </c>
      <c r="F23" s="432">
        <v>41.602605161183803</v>
      </c>
      <c r="G23" s="439">
        <f t="shared" si="0"/>
        <v>3.4088643807127341</v>
      </c>
      <c r="H23" s="440">
        <f t="shared" si="1"/>
        <v>8.1938723969461495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</v>
      </c>
      <c r="E24" s="429">
        <v>304.53328410984301</v>
      </c>
      <c r="F24" s="432">
        <v>35.634328822072703</v>
      </c>
      <c r="G24" s="439">
        <f t="shared" si="0"/>
        <v>108.51839183235833</v>
      </c>
      <c r="H24" s="440">
        <f t="shared" si="1"/>
        <v>304.53328410984301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25.792305483195001</v>
      </c>
      <c r="F25" s="432">
        <v>97.445050019024094</v>
      </c>
      <c r="G25" s="439">
        <f t="shared" si="0"/>
        <v>25.133324979158864</v>
      </c>
      <c r="H25" s="440">
        <f t="shared" si="1"/>
        <v>25.792305483195001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3.41</v>
      </c>
      <c r="E26" s="433">
        <v>570.28039161664594</v>
      </c>
      <c r="F26" s="431">
        <v>25.8070886006028</v>
      </c>
      <c r="G26" s="329">
        <f t="shared" si="0"/>
        <v>147.17276593637243</v>
      </c>
      <c r="H26" s="337">
        <f t="shared" si="1"/>
        <v>573.69039161664591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x14ac:dyDescent="0.2">
      <c r="B29" s="779" t="s">
        <v>690</v>
      </c>
      <c r="C29" s="780"/>
      <c r="D29" s="780"/>
      <c r="E29" s="780"/>
      <c r="F29" s="780"/>
      <c r="G29" s="780"/>
      <c r="H29" s="780"/>
    </row>
    <row r="30" spans="1:10" x14ac:dyDescent="0.2">
      <c r="B30" s="279"/>
      <c r="C30" s="279" t="s">
        <v>609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484</v>
      </c>
    </row>
    <row r="31" spans="1:10" x14ac:dyDescent="0.2">
      <c r="B31" s="434"/>
      <c r="C31" s="424" t="s">
        <v>106</v>
      </c>
      <c r="D31" s="453">
        <v>0.28999999999999998</v>
      </c>
      <c r="E31" s="451">
        <v>29.627121243886798</v>
      </c>
      <c r="F31" s="432">
        <v>5.2635515489250002</v>
      </c>
      <c r="G31" s="449">
        <f>E31*F31/100</f>
        <v>1.5594387991344913</v>
      </c>
      <c r="H31" s="450">
        <f>SUM(D31,E31)</f>
        <v>29.917121243886797</v>
      </c>
    </row>
    <row r="32" spans="1:10" x14ac:dyDescent="0.2">
      <c r="B32" s="435"/>
      <c r="C32" s="424" t="s">
        <v>92</v>
      </c>
      <c r="D32" s="453">
        <v>0.187</v>
      </c>
      <c r="E32" s="451">
        <v>4.2060825747231805</v>
      </c>
      <c r="F32" s="432">
        <v>15.5977570549863</v>
      </c>
      <c r="G32" s="449">
        <f>E32*F32/100</f>
        <v>0.65605454153743425</v>
      </c>
      <c r="H32" s="450">
        <f>SUM(D32,E32)</f>
        <v>4.3930825747231808</v>
      </c>
    </row>
    <row r="33" spans="2:8" x14ac:dyDescent="0.2">
      <c r="B33" s="435"/>
      <c r="C33" s="424" t="s">
        <v>105</v>
      </c>
      <c r="D33" s="453">
        <v>0.104</v>
      </c>
      <c r="E33" s="451">
        <v>25.589934461214899</v>
      </c>
      <c r="F33" s="432">
        <v>5.7396485124103904</v>
      </c>
      <c r="G33" s="449">
        <f>E33*F33/100</f>
        <v>1.4687722926299147</v>
      </c>
      <c r="H33" s="450">
        <f>SUM(D33,E33)</f>
        <v>25.693934461214898</v>
      </c>
    </row>
    <row r="34" spans="2:8" x14ac:dyDescent="0.2">
      <c r="B34" s="435"/>
      <c r="C34" s="424" t="s">
        <v>84</v>
      </c>
      <c r="D34" s="453">
        <v>1.7999999999999999E-2</v>
      </c>
      <c r="E34" s="456">
        <v>0.29875062545950298</v>
      </c>
      <c r="F34" s="432">
        <v>81.957627373517596</v>
      </c>
      <c r="G34" s="449">
        <f t="shared" ref="G34:G52" si="2">E34*F34/100</f>
        <v>0.24484892439015266</v>
      </c>
      <c r="H34" s="450">
        <f>SUM(D34,E34)</f>
        <v>0.316750625459503</v>
      </c>
    </row>
    <row r="35" spans="2:8" x14ac:dyDescent="0.2">
      <c r="B35" s="435"/>
      <c r="C35" s="424" t="s">
        <v>85</v>
      </c>
      <c r="D35" s="453">
        <v>0.03</v>
      </c>
      <c r="E35" s="456">
        <v>0.35464745325863201</v>
      </c>
      <c r="F35" s="432">
        <v>43.713041466224801</v>
      </c>
      <c r="G35" s="449">
        <f t="shared" si="2"/>
        <v>0.15502718830185602</v>
      </c>
      <c r="H35" s="450">
        <f t="shared" ref="H35:H52" si="3">SUM(D35,E35)</f>
        <v>0.38464745325863203</v>
      </c>
    </row>
    <row r="36" spans="2:8" x14ac:dyDescent="0.2">
      <c r="B36" s="435"/>
      <c r="C36" s="424" t="s">
        <v>86</v>
      </c>
      <c r="D36" s="453">
        <v>7.5999999999999998E-2</v>
      </c>
      <c r="E36" s="456">
        <v>0.14500768851463702</v>
      </c>
      <c r="F36" s="432">
        <v>54.743985419329597</v>
      </c>
      <c r="G36" s="449">
        <f t="shared" si="2"/>
        <v>7.9382987857359769E-2</v>
      </c>
      <c r="H36" s="450">
        <f t="shared" si="3"/>
        <v>0.22100768851463704</v>
      </c>
    </row>
    <row r="37" spans="2:8" x14ac:dyDescent="0.2">
      <c r="B37" s="435"/>
      <c r="C37" s="424" t="s">
        <v>87</v>
      </c>
      <c r="D37" s="453">
        <v>1.7999999999999999E-2</v>
      </c>
      <c r="E37" s="456">
        <v>0</v>
      </c>
      <c r="F37" s="432">
        <v>0</v>
      </c>
      <c r="G37" s="449">
        <f t="shared" si="2"/>
        <v>0</v>
      </c>
      <c r="H37" s="450">
        <f t="shared" si="3"/>
        <v>1.7999999999999999E-2</v>
      </c>
    </row>
    <row r="38" spans="2:8" x14ac:dyDescent="0.2">
      <c r="B38" s="435"/>
      <c r="C38" s="424" t="s">
        <v>88</v>
      </c>
      <c r="D38" s="453">
        <v>1.7999999999999999E-2</v>
      </c>
      <c r="E38" s="456">
        <v>1.7709386161914098</v>
      </c>
      <c r="F38" s="432">
        <v>22.555382734951198</v>
      </c>
      <c r="G38" s="449">
        <f t="shared" si="2"/>
        <v>0.39944198288302091</v>
      </c>
      <c r="H38" s="450">
        <f t="shared" si="3"/>
        <v>1.7889386161914098</v>
      </c>
    </row>
    <row r="39" spans="2:8" x14ac:dyDescent="0.2">
      <c r="B39" s="435"/>
      <c r="C39" s="424" t="s">
        <v>89</v>
      </c>
      <c r="D39" s="453">
        <v>8.0000000000000002E-3</v>
      </c>
      <c r="E39" s="456">
        <v>1.0523490748296398</v>
      </c>
      <c r="F39" s="432">
        <v>33.463009632816302</v>
      </c>
      <c r="G39" s="449">
        <f t="shared" si="2"/>
        <v>0.35214767228109556</v>
      </c>
      <c r="H39" s="450">
        <f t="shared" si="3"/>
        <v>1.0603490748296398</v>
      </c>
    </row>
    <row r="40" spans="2:8" x14ac:dyDescent="0.2">
      <c r="B40" s="435"/>
      <c r="C40" s="424" t="s">
        <v>90</v>
      </c>
      <c r="D40" s="453">
        <v>0</v>
      </c>
      <c r="E40" s="456">
        <v>0</v>
      </c>
      <c r="F40" s="432">
        <v>0</v>
      </c>
      <c r="G40" s="449">
        <f t="shared" si="2"/>
        <v>0</v>
      </c>
      <c r="H40" s="450">
        <f t="shared" si="3"/>
        <v>0</v>
      </c>
    </row>
    <row r="41" spans="2:8" x14ac:dyDescent="0.2">
      <c r="B41" s="435"/>
      <c r="C41" s="424" t="s">
        <v>91</v>
      </c>
      <c r="D41" s="453">
        <v>0.02</v>
      </c>
      <c r="E41" s="456">
        <v>0.58438911646934899</v>
      </c>
      <c r="F41" s="432">
        <v>46.2932847620229</v>
      </c>
      <c r="G41" s="449">
        <f t="shared" si="2"/>
        <v>0.27053291780542543</v>
      </c>
      <c r="H41" s="450">
        <f t="shared" si="3"/>
        <v>0.60438911646934901</v>
      </c>
    </row>
    <row r="42" spans="2:8" x14ac:dyDescent="0.2">
      <c r="B42" s="435"/>
      <c r="C42" s="424" t="s">
        <v>94</v>
      </c>
      <c r="D42" s="453">
        <v>3.2000000000000001E-2</v>
      </c>
      <c r="E42" s="456">
        <v>4.7103433021521992</v>
      </c>
      <c r="F42" s="432">
        <v>13.597542252113699</v>
      </c>
      <c r="G42" s="449">
        <f t="shared" si="2"/>
        <v>0.640490920729753</v>
      </c>
      <c r="H42" s="450">
        <f t="shared" si="3"/>
        <v>4.7423433021521992</v>
      </c>
    </row>
    <row r="43" spans="2:8" x14ac:dyDescent="0.2">
      <c r="B43" s="435"/>
      <c r="C43" s="424" t="s">
        <v>95</v>
      </c>
      <c r="D43" s="453">
        <v>3.2000000000000001E-2</v>
      </c>
      <c r="E43" s="456">
        <v>1.5158152315870801</v>
      </c>
      <c r="F43" s="432">
        <v>26.769615304540899</v>
      </c>
      <c r="G43" s="449">
        <f t="shared" si="2"/>
        <v>0.40577790622349708</v>
      </c>
      <c r="H43" s="450">
        <f t="shared" si="3"/>
        <v>1.5478152315870801</v>
      </c>
    </row>
    <row r="44" spans="2:8" x14ac:dyDescent="0.2">
      <c r="B44" s="435"/>
      <c r="C44" s="424" t="s">
        <v>96</v>
      </c>
      <c r="D44" s="453">
        <v>3.0000000000000001E-3</v>
      </c>
      <c r="E44" s="456">
        <v>2.3967056189555302</v>
      </c>
      <c r="F44" s="432">
        <v>17.037516267587101</v>
      </c>
      <c r="G44" s="449">
        <f t="shared" si="2"/>
        <v>0.40833910971572257</v>
      </c>
      <c r="H44" s="450">
        <f t="shared" si="3"/>
        <v>2.3997056189555304</v>
      </c>
    </row>
    <row r="45" spans="2:8" x14ac:dyDescent="0.2">
      <c r="B45" s="435"/>
      <c r="C45" s="424" t="s">
        <v>97</v>
      </c>
      <c r="D45" s="453">
        <v>4.0000000000000001E-3</v>
      </c>
      <c r="E45" s="456">
        <v>8.12507665238439</v>
      </c>
      <c r="F45" s="432">
        <v>9.4792658476554994</v>
      </c>
      <c r="G45" s="449">
        <f t="shared" si="2"/>
        <v>0.77019761620530414</v>
      </c>
      <c r="H45" s="450">
        <f t="shared" si="3"/>
        <v>8.1290766523843896</v>
      </c>
    </row>
    <row r="46" spans="2:8" x14ac:dyDescent="0.2">
      <c r="B46" s="435"/>
      <c r="C46" s="424" t="s">
        <v>98</v>
      </c>
      <c r="D46" s="453">
        <v>3.0000000000000001E-3</v>
      </c>
      <c r="E46" s="456">
        <v>0.87389626268809006</v>
      </c>
      <c r="F46" s="432">
        <v>21.0267728185419</v>
      </c>
      <c r="G46" s="449">
        <f t="shared" si="2"/>
        <v>0.18375218182515282</v>
      </c>
      <c r="H46" s="450">
        <f t="shared" si="3"/>
        <v>0.87689626268809007</v>
      </c>
    </row>
    <row r="47" spans="2:8" x14ac:dyDescent="0.2">
      <c r="B47" s="435"/>
      <c r="C47" s="424" t="s">
        <v>99</v>
      </c>
      <c r="D47" s="453">
        <v>0</v>
      </c>
      <c r="E47" s="456">
        <v>0</v>
      </c>
      <c r="F47" s="432">
        <v>0</v>
      </c>
      <c r="G47" s="449">
        <f t="shared" si="2"/>
        <v>0</v>
      </c>
      <c r="H47" s="450">
        <f t="shared" si="3"/>
        <v>0</v>
      </c>
    </row>
    <row r="48" spans="2:8" x14ac:dyDescent="0.2">
      <c r="B48" s="435"/>
      <c r="C48" s="424" t="s">
        <v>100</v>
      </c>
      <c r="D48" s="453">
        <v>0</v>
      </c>
      <c r="E48" s="456">
        <v>5.0197333766284897</v>
      </c>
      <c r="F48" s="432">
        <v>13.9106714477306</v>
      </c>
      <c r="G48" s="449">
        <f t="shared" si="2"/>
        <v>0.69827861757486243</v>
      </c>
      <c r="H48" s="450">
        <f t="shared" si="3"/>
        <v>5.0197333766284897</v>
      </c>
    </row>
    <row r="49" spans="2:8" x14ac:dyDescent="0.2">
      <c r="B49" s="435"/>
      <c r="C49" s="424" t="s">
        <v>101</v>
      </c>
      <c r="D49" s="453">
        <v>0</v>
      </c>
      <c r="E49" s="456">
        <v>9.8385097639047597E-2</v>
      </c>
      <c r="F49" s="432">
        <v>42.816655401989301</v>
      </c>
      <c r="G49" s="449">
        <f t="shared" si="2"/>
        <v>4.2125208223021716E-2</v>
      </c>
      <c r="H49" s="450">
        <f t="shared" si="3"/>
        <v>9.8385097639047597E-2</v>
      </c>
    </row>
    <row r="50" spans="2:8" x14ac:dyDescent="0.2">
      <c r="B50" s="435"/>
      <c r="C50" s="424" t="s">
        <v>102</v>
      </c>
      <c r="D50" s="453">
        <v>0</v>
      </c>
      <c r="E50" s="456">
        <v>1.0560508266075102</v>
      </c>
      <c r="F50" s="432">
        <v>36.301451570963003</v>
      </c>
      <c r="G50" s="449">
        <f t="shared" si="2"/>
        <v>0.38336177938567978</v>
      </c>
      <c r="H50" s="450">
        <f t="shared" si="3"/>
        <v>1.0560508266075102</v>
      </c>
    </row>
    <row r="51" spans="2:8" x14ac:dyDescent="0.2">
      <c r="B51" s="435"/>
      <c r="C51" s="424" t="s">
        <v>103</v>
      </c>
      <c r="D51" s="453">
        <v>0</v>
      </c>
      <c r="E51" s="456">
        <v>7.3171012593672896E-2</v>
      </c>
      <c r="F51" s="432">
        <v>97.445615515827896</v>
      </c>
      <c r="G51" s="449">
        <f t="shared" si="2"/>
        <v>7.1301943601068493E-2</v>
      </c>
      <c r="H51" s="450">
        <f t="shared" si="3"/>
        <v>7.3171012593672896E-2</v>
      </c>
    </row>
    <row r="52" spans="2:8" ht="13.5" thickBot="1" x14ac:dyDescent="0.25">
      <c r="B52" s="290"/>
      <c r="C52" s="430" t="s">
        <v>104</v>
      </c>
      <c r="D52" s="446">
        <v>2.9000000000000001E-2</v>
      </c>
      <c r="E52" s="446">
        <v>1.6789701542995499</v>
      </c>
      <c r="F52" s="431">
        <v>17.308448136831501</v>
      </c>
      <c r="G52" s="447">
        <f t="shared" si="2"/>
        <v>0.29060367838981738</v>
      </c>
      <c r="H52" s="448">
        <f t="shared" si="3"/>
        <v>1.7079701542995498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5" customFormat="1" ht="20.100000000000001" customHeight="1" x14ac:dyDescent="0.2">
      <c r="B5" s="862" t="str">
        <f>Index!$B$4</f>
        <v>Wessex</v>
      </c>
      <c r="C5" s="863"/>
      <c r="D5" s="866" t="s">
        <v>213</v>
      </c>
      <c r="E5" s="866"/>
      <c r="F5" s="866"/>
      <c r="G5" s="866"/>
      <c r="H5" s="866"/>
      <c r="I5" s="866"/>
      <c r="J5" s="866"/>
      <c r="K5" s="866"/>
      <c r="L5" s="867"/>
    </row>
    <row r="6" spans="2:12" s="305" customFormat="1" ht="20.100000000000001" customHeight="1" x14ac:dyDescent="0.2">
      <c r="B6" s="864"/>
      <c r="C6" s="865"/>
      <c r="D6" s="306" t="s">
        <v>214</v>
      </c>
      <c r="E6" s="307" t="s">
        <v>215</v>
      </c>
      <c r="F6" s="307" t="s">
        <v>216</v>
      </c>
      <c r="G6" s="307" t="s">
        <v>217</v>
      </c>
      <c r="H6" s="307" t="s">
        <v>218</v>
      </c>
      <c r="I6" s="307" t="s">
        <v>219</v>
      </c>
      <c r="J6" s="307" t="s">
        <v>220</v>
      </c>
      <c r="K6" s="307" t="s">
        <v>221</v>
      </c>
      <c r="L6" s="308" t="s">
        <v>80</v>
      </c>
    </row>
    <row r="7" spans="2:12" s="305" customFormat="1" ht="20.100000000000001" customHeight="1" x14ac:dyDescent="0.2">
      <c r="B7" s="860" t="s">
        <v>331</v>
      </c>
      <c r="C7" s="308" t="s">
        <v>223</v>
      </c>
      <c r="D7" s="309">
        <v>28.077455048409405</v>
      </c>
      <c r="E7" s="309">
        <v>25.517487508922198</v>
      </c>
      <c r="F7" s="309">
        <v>23.889636608344549</v>
      </c>
      <c r="G7" s="309">
        <v>21.372807462232586</v>
      </c>
      <c r="H7" s="309">
        <v>20.024748871742613</v>
      </c>
      <c r="I7" s="309">
        <v>20.853153291391742</v>
      </c>
      <c r="J7" s="309">
        <v>21.679438058748403</v>
      </c>
      <c r="K7" s="309">
        <v>33.040752351097183</v>
      </c>
      <c r="L7" s="310">
        <v>22.8968455218582</v>
      </c>
    </row>
    <row r="8" spans="2:12" s="305" customFormat="1" ht="20.100000000000001" customHeight="1" x14ac:dyDescent="0.2">
      <c r="B8" s="868"/>
      <c r="C8" s="308" t="s">
        <v>224</v>
      </c>
      <c r="D8" s="309">
        <v>12.337470449172578</v>
      </c>
      <c r="E8" s="309">
        <v>10.547667342799189</v>
      </c>
      <c r="F8" s="309">
        <v>10.227178164267288</v>
      </c>
      <c r="G8" s="309">
        <v>9.0662919037499137</v>
      </c>
      <c r="H8" s="309">
        <v>7.8869794004030158</v>
      </c>
      <c r="I8" s="309">
        <v>6.927763829140746</v>
      </c>
      <c r="J8" s="309">
        <v>6.5091491590166957</v>
      </c>
      <c r="K8" s="309">
        <v>3.3450581192201074</v>
      </c>
      <c r="L8" s="310">
        <v>7.6425613614546108</v>
      </c>
    </row>
    <row r="9" spans="2:12" s="305" customFormat="1" ht="20.100000000000001" customHeight="1" x14ac:dyDescent="0.2">
      <c r="B9" s="860" t="s">
        <v>222</v>
      </c>
      <c r="C9" s="308" t="s">
        <v>223</v>
      </c>
      <c r="D9" s="309">
        <v>25.708860759493675</v>
      </c>
      <c r="E9" s="309">
        <v>27.509025270758126</v>
      </c>
      <c r="F9" s="309">
        <v>26.59188386671066</v>
      </c>
      <c r="G9" s="309">
        <v>21.538912788423932</v>
      </c>
      <c r="H9" s="309">
        <v>15.676810073452256</v>
      </c>
      <c r="I9" s="309">
        <v>14.549369424792372</v>
      </c>
      <c r="J9" s="309">
        <v>16.020761245674741</v>
      </c>
      <c r="K9" s="309">
        <v>14.015151515151514</v>
      </c>
      <c r="L9" s="310">
        <v>19.632856882922589</v>
      </c>
    </row>
    <row r="10" spans="2:12" s="305" customFormat="1" ht="20.100000000000001" customHeight="1" x14ac:dyDescent="0.2">
      <c r="B10" s="868"/>
      <c r="C10" s="308" t="s">
        <v>224</v>
      </c>
      <c r="D10" s="309">
        <v>16.189143816452152</v>
      </c>
      <c r="E10" s="309">
        <v>16.143250688705237</v>
      </c>
      <c r="F10" s="309">
        <v>15.187500000000002</v>
      </c>
      <c r="G10" s="309">
        <v>15.131511088189789</v>
      </c>
      <c r="H10" s="309">
        <v>15.732097255305908</v>
      </c>
      <c r="I10" s="309">
        <v>17.570179007323027</v>
      </c>
      <c r="J10" s="309">
        <v>19.29241473566503</v>
      </c>
      <c r="K10" s="309">
        <v>16.477162763692665</v>
      </c>
      <c r="L10" s="310">
        <v>16.47088580036435</v>
      </c>
    </row>
    <row r="11" spans="2:12" s="305" customFormat="1" ht="20.100000000000001" customHeight="1" x14ac:dyDescent="0.2">
      <c r="B11" s="860" t="s">
        <v>225</v>
      </c>
      <c r="C11" s="308" t="s">
        <v>223</v>
      </c>
      <c r="D11" s="309">
        <v>23.516552154903188</v>
      </c>
      <c r="E11" s="309">
        <v>24.183546920214965</v>
      </c>
      <c r="F11" s="309">
        <v>25.836780744640841</v>
      </c>
      <c r="G11" s="309">
        <v>29.720021130480717</v>
      </c>
      <c r="H11" s="309">
        <v>33.613228265082029</v>
      </c>
      <c r="I11" s="309">
        <v>33.150554297294079</v>
      </c>
      <c r="J11" s="309">
        <v>32.781147923471771</v>
      </c>
      <c r="K11" s="309">
        <v>19.575735020468922</v>
      </c>
      <c r="L11" s="310">
        <v>29.940917516218725</v>
      </c>
    </row>
    <row r="12" spans="2:12" s="305" customFormat="1" ht="20.100000000000001" customHeight="1" x14ac:dyDescent="0.2">
      <c r="B12" s="868"/>
      <c r="C12" s="308" t="s">
        <v>224</v>
      </c>
      <c r="D12" s="309">
        <v>21.78979436405179</v>
      </c>
      <c r="E12" s="309">
        <v>17.544146500981032</v>
      </c>
      <c r="F12" s="309">
        <v>19.72377029319118</v>
      </c>
      <c r="G12" s="309">
        <v>22.91735654477506</v>
      </c>
      <c r="H12" s="309">
        <v>29.128673337147259</v>
      </c>
      <c r="I12" s="309">
        <v>28.100138360428918</v>
      </c>
      <c r="J12" s="309">
        <v>25.942541236179085</v>
      </c>
      <c r="K12" s="309">
        <v>5.7069066066816632</v>
      </c>
      <c r="L12" s="310">
        <v>24.334938387707407</v>
      </c>
    </row>
    <row r="13" spans="2:12" s="305" customFormat="1" ht="20.100000000000001" customHeight="1" x14ac:dyDescent="0.2">
      <c r="B13" s="860" t="s">
        <v>226</v>
      </c>
      <c r="C13" s="308" t="s">
        <v>223</v>
      </c>
      <c r="D13" s="309">
        <v>28.25901247223646</v>
      </c>
      <c r="E13" s="309">
        <v>28.649921507064363</v>
      </c>
      <c r="F13" s="309">
        <v>29.495014474107428</v>
      </c>
      <c r="G13" s="309">
        <v>30.538622129436327</v>
      </c>
      <c r="H13" s="309">
        <v>29.805220768835323</v>
      </c>
      <c r="I13" s="309">
        <v>27.983237297014142</v>
      </c>
      <c r="J13" s="309">
        <v>27.840126009056902</v>
      </c>
      <c r="K13" s="309">
        <v>19.55515748619197</v>
      </c>
      <c r="L13" s="310">
        <v>28.19385380726952</v>
      </c>
    </row>
    <row r="14" spans="2:12" s="305" customFormat="1" ht="20.100000000000001" customHeight="1" x14ac:dyDescent="0.2">
      <c r="B14" s="868"/>
      <c r="C14" s="308" t="s">
        <v>224</v>
      </c>
      <c r="D14" s="309">
        <v>22.674916706330318</v>
      </c>
      <c r="E14" s="309">
        <v>23.070771691323472</v>
      </c>
      <c r="F14" s="309">
        <v>22.222222222222221</v>
      </c>
      <c r="G14" s="309">
        <v>19.412317361583568</v>
      </c>
      <c r="H14" s="309">
        <v>22.191830544068651</v>
      </c>
      <c r="I14" s="309">
        <v>23.994895956026699</v>
      </c>
      <c r="J14" s="309">
        <v>24.787376115836086</v>
      </c>
      <c r="K14" s="309">
        <v>12.329366707700725</v>
      </c>
      <c r="L14" s="310">
        <v>21.087309963204884</v>
      </c>
    </row>
    <row r="15" spans="2:12" s="305" customFormat="1" ht="20.100000000000001" customHeight="1" x14ac:dyDescent="0.2">
      <c r="B15" s="860" t="s">
        <v>227</v>
      </c>
      <c r="C15" s="308" t="s">
        <v>223</v>
      </c>
      <c r="D15" s="309">
        <v>30.767866643021812</v>
      </c>
      <c r="E15" s="309">
        <v>28.201295465869457</v>
      </c>
      <c r="F15" s="309">
        <v>27.237521514629947</v>
      </c>
      <c r="G15" s="309">
        <v>27.591180712961055</v>
      </c>
      <c r="H15" s="309">
        <v>32.829565659131319</v>
      </c>
      <c r="I15" s="309">
        <v>33.337297811607989</v>
      </c>
      <c r="J15" s="309">
        <v>30.740393626991562</v>
      </c>
      <c r="K15" s="309">
        <v>15.677966101694915</v>
      </c>
      <c r="L15" s="310">
        <v>29.545368869453764</v>
      </c>
    </row>
    <row r="16" spans="2:12" s="305" customFormat="1" ht="20.100000000000001" customHeight="1" x14ac:dyDescent="0.2">
      <c r="B16" s="868"/>
      <c r="C16" s="308" t="s">
        <v>224</v>
      </c>
      <c r="D16" s="309">
        <v>17.467846392410834</v>
      </c>
      <c r="E16" s="309">
        <v>17.001180637544273</v>
      </c>
      <c r="F16" s="309">
        <v>13.807106598984772</v>
      </c>
      <c r="G16" s="309">
        <v>10.475600789443133</v>
      </c>
      <c r="H16" s="309">
        <v>10.900664568030779</v>
      </c>
      <c r="I16" s="309">
        <v>11.051116897355078</v>
      </c>
      <c r="J16" s="309">
        <v>11.326302981139728</v>
      </c>
      <c r="K16" s="309">
        <v>6.6841415465268668</v>
      </c>
      <c r="L16" s="310">
        <v>10.880458887751621</v>
      </c>
    </row>
    <row r="17" spans="2:12" s="305" customFormat="1" ht="20.100000000000001" customHeight="1" x14ac:dyDescent="0.2">
      <c r="B17" s="860" t="s">
        <v>228</v>
      </c>
      <c r="C17" s="308" t="s">
        <v>223</v>
      </c>
      <c r="D17" s="309">
        <v>31.270408956616393</v>
      </c>
      <c r="E17" s="309">
        <v>30.221019395579614</v>
      </c>
      <c r="F17" s="309">
        <v>29.258675078864353</v>
      </c>
      <c r="G17" s="309">
        <v>29.406941787373597</v>
      </c>
      <c r="H17" s="309">
        <v>30.295750587230408</v>
      </c>
      <c r="I17" s="309">
        <v>27.733305245418162</v>
      </c>
      <c r="J17" s="309">
        <v>26.168421052631579</v>
      </c>
      <c r="K17" s="309">
        <v>12.76080476900149</v>
      </c>
      <c r="L17" s="310">
        <v>27.91055136850456</v>
      </c>
    </row>
    <row r="18" spans="2:12" s="305" customFormat="1" ht="20.100000000000001" customHeight="1" x14ac:dyDescent="0.2">
      <c r="B18" s="861"/>
      <c r="C18" s="311" t="s">
        <v>224</v>
      </c>
      <c r="D18" s="312">
        <v>13.880230471332766</v>
      </c>
      <c r="E18" s="312">
        <v>15.422043579437275</v>
      </c>
      <c r="F18" s="312">
        <v>13.632532659081331</v>
      </c>
      <c r="G18" s="312">
        <v>10.043752103466513</v>
      </c>
      <c r="H18" s="312">
        <v>8.7783984280131602</v>
      </c>
      <c r="I18" s="312">
        <v>9.0699039096310425</v>
      </c>
      <c r="J18" s="312">
        <v>10.153754735200177</v>
      </c>
      <c r="K18" s="312">
        <v>7.8963397751813504</v>
      </c>
      <c r="L18" s="313">
        <v>10.059924900982461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487</v>
      </c>
    </row>
    <row r="5" spans="2:20" ht="15" customHeight="1" x14ac:dyDescent="0.2">
      <c r="B5" s="873" t="s">
        <v>213</v>
      </c>
      <c r="C5" s="871" t="s">
        <v>331</v>
      </c>
      <c r="D5" s="871"/>
      <c r="E5" s="871"/>
      <c r="F5" s="871" t="s">
        <v>222</v>
      </c>
      <c r="G5" s="871"/>
      <c r="H5" s="871"/>
      <c r="I5" s="871" t="s">
        <v>225</v>
      </c>
      <c r="J5" s="871"/>
      <c r="K5" s="871"/>
      <c r="L5" s="871" t="s">
        <v>226</v>
      </c>
      <c r="M5" s="871"/>
      <c r="N5" s="871"/>
      <c r="O5" s="871" t="s">
        <v>227</v>
      </c>
      <c r="P5" s="871"/>
      <c r="Q5" s="871"/>
      <c r="R5" s="871" t="s">
        <v>228</v>
      </c>
      <c r="S5" s="871"/>
      <c r="T5" s="872"/>
    </row>
    <row r="6" spans="2:20" ht="15" customHeight="1" x14ac:dyDescent="0.2">
      <c r="B6" s="874"/>
      <c r="C6" s="38" t="s">
        <v>78</v>
      </c>
      <c r="D6" s="869" t="s">
        <v>79</v>
      </c>
      <c r="E6" s="869"/>
      <c r="F6" s="38" t="s">
        <v>78</v>
      </c>
      <c r="G6" s="869" t="s">
        <v>79</v>
      </c>
      <c r="H6" s="869"/>
      <c r="I6" s="38" t="s">
        <v>78</v>
      </c>
      <c r="J6" s="869" t="s">
        <v>79</v>
      </c>
      <c r="K6" s="869"/>
      <c r="L6" s="38" t="s">
        <v>78</v>
      </c>
      <c r="M6" s="869" t="s">
        <v>79</v>
      </c>
      <c r="N6" s="869"/>
      <c r="O6" s="38" t="s">
        <v>78</v>
      </c>
      <c r="P6" s="869" t="s">
        <v>79</v>
      </c>
      <c r="Q6" s="869"/>
      <c r="R6" s="38" t="s">
        <v>78</v>
      </c>
      <c r="S6" s="869" t="s">
        <v>79</v>
      </c>
      <c r="T6" s="870"/>
    </row>
    <row r="7" spans="2:20" ht="30" customHeight="1" x14ac:dyDescent="0.2">
      <c r="B7" s="874"/>
      <c r="C7" s="858" t="s">
        <v>325</v>
      </c>
      <c r="D7" s="858"/>
      <c r="E7" s="150" t="s">
        <v>82</v>
      </c>
      <c r="F7" s="858" t="s">
        <v>325</v>
      </c>
      <c r="G7" s="858"/>
      <c r="H7" s="150" t="s">
        <v>82</v>
      </c>
      <c r="I7" s="858" t="s">
        <v>325</v>
      </c>
      <c r="J7" s="858"/>
      <c r="K7" s="150" t="s">
        <v>82</v>
      </c>
      <c r="L7" s="858" t="s">
        <v>325</v>
      </c>
      <c r="M7" s="858"/>
      <c r="N7" s="150" t="s">
        <v>82</v>
      </c>
      <c r="O7" s="858" t="s">
        <v>325</v>
      </c>
      <c r="P7" s="858"/>
      <c r="Q7" s="150" t="s">
        <v>82</v>
      </c>
      <c r="R7" s="858" t="s">
        <v>325</v>
      </c>
      <c r="S7" s="858"/>
      <c r="T7" s="151" t="s">
        <v>82</v>
      </c>
    </row>
    <row r="8" spans="2:20" ht="15" customHeight="1" x14ac:dyDescent="0.2">
      <c r="B8" s="152" t="str">
        <f>Index!$B$4</f>
        <v>Wessex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89" t="s">
        <v>214</v>
      </c>
      <c r="C9" s="190">
        <f>'Section 9 chart data'!$C$114</f>
        <v>8.6760000000000002</v>
      </c>
      <c r="D9" s="190">
        <f>'Section 9 chart data'!$C$128</f>
        <v>20.303999999999998</v>
      </c>
      <c r="E9" s="154">
        <f>'Section 9 chart data'!$D$128</f>
        <v>11.31</v>
      </c>
      <c r="F9" s="190">
        <f>'Section 9 chart data'!$D$114</f>
        <v>7.9</v>
      </c>
      <c r="G9" s="190">
        <f>'Section 9 chart data'!$E$128</f>
        <v>17.87</v>
      </c>
      <c r="H9" s="154">
        <f>'Section 9 chart data'!$F$128</f>
        <v>11.65</v>
      </c>
      <c r="I9" s="190">
        <f>'Section 9 chart data'!$E$114</f>
        <v>6.4039999999999999</v>
      </c>
      <c r="J9" s="190">
        <f>'Section 9 chart data'!$G$128</f>
        <v>13.13</v>
      </c>
      <c r="K9" s="154">
        <f>'Section 9 chart data'!$H$128</f>
        <v>15.1</v>
      </c>
      <c r="L9" s="190">
        <f>'Section 9 chart data'!$F$114</f>
        <v>5.8529999999999998</v>
      </c>
      <c r="M9" s="190">
        <f>'Section 9 chart data'!$I$128</f>
        <v>10.505000000000001</v>
      </c>
      <c r="N9" s="154">
        <f>'Section 9 chart data'!$J$128</f>
        <v>11.96</v>
      </c>
      <c r="O9" s="190">
        <f>'Section 9 chart data'!$G$114</f>
        <v>5.6390000000000002</v>
      </c>
      <c r="P9" s="190">
        <f>'Section 9 chart data'!$K$128</f>
        <v>10.962999999999999</v>
      </c>
      <c r="Q9" s="154">
        <f>'Section 9 chart data'!$L$128</f>
        <v>13.91</v>
      </c>
      <c r="R9" s="190">
        <f>'Section 9 chart data'!$H$114</f>
        <v>6.431</v>
      </c>
      <c r="S9" s="190">
        <f>'Section 9 chart data'!$M$128</f>
        <v>21.173999999999999</v>
      </c>
      <c r="T9" s="160">
        <f>'Section 9 chart data'!$N$128</f>
        <v>13.51</v>
      </c>
    </row>
    <row r="10" spans="2:20" ht="15" customHeight="1" x14ac:dyDescent="0.2">
      <c r="B10" s="159" t="s">
        <v>215</v>
      </c>
      <c r="C10" s="190">
        <f>'Section 9 chart data'!$C$115</f>
        <v>2.802</v>
      </c>
      <c r="D10" s="190">
        <f>'Section 9 chart data'!$C$129</f>
        <v>9.86</v>
      </c>
      <c r="E10" s="154">
        <f>'Section 9 chart data'!$D$129</f>
        <v>11.24</v>
      </c>
      <c r="F10" s="190">
        <f>'Section 9 chart data'!$D$115</f>
        <v>2.77</v>
      </c>
      <c r="G10" s="190">
        <f>'Section 9 chart data'!$E$129</f>
        <v>9.0749999999999993</v>
      </c>
      <c r="H10" s="154">
        <f>'Section 9 chart data'!$F$129</f>
        <v>12.84</v>
      </c>
      <c r="I10" s="190">
        <f>'Section 9 chart data'!$E$115</f>
        <v>2.419</v>
      </c>
      <c r="J10" s="190">
        <f>'Section 9 chart data'!$G$129</f>
        <v>6.1159999999999997</v>
      </c>
      <c r="K10" s="154">
        <f>'Section 9 chart data'!$H$129</f>
        <v>14.87</v>
      </c>
      <c r="L10" s="190">
        <f>'Section 9 chart data'!$F$115</f>
        <v>2.548</v>
      </c>
      <c r="M10" s="190">
        <f>'Section 9 chart data'!$I$129</f>
        <v>5.0019999999999998</v>
      </c>
      <c r="N10" s="154">
        <f>'Section 9 chart data'!$J$129</f>
        <v>12.68</v>
      </c>
      <c r="O10" s="190">
        <f>'Section 9 chart data'!$G$115</f>
        <v>2.0070000000000001</v>
      </c>
      <c r="P10" s="190">
        <f>'Section 9 chart data'!$K$129</f>
        <v>4.2350000000000003</v>
      </c>
      <c r="Q10" s="154">
        <f>'Section 9 chart data'!$L$129</f>
        <v>15.82</v>
      </c>
      <c r="R10" s="190">
        <f>'Section 9 chart data'!$H$115</f>
        <v>2.2170000000000001</v>
      </c>
      <c r="S10" s="190">
        <f>'Section 9 chart data'!$M$129</f>
        <v>4.7270000000000003</v>
      </c>
      <c r="T10" s="160">
        <f>'Section 9 chart data'!$N$129</f>
        <v>13.62</v>
      </c>
    </row>
    <row r="11" spans="2:20" ht="15" customHeight="1" x14ac:dyDescent="0.2">
      <c r="B11" s="159" t="s">
        <v>216</v>
      </c>
      <c r="C11" s="190">
        <f>'Section 9 chart data'!$C$116</f>
        <v>2.972</v>
      </c>
      <c r="D11" s="190">
        <f>'Section 9 chart data'!$C$130</f>
        <v>12.016999999999999</v>
      </c>
      <c r="E11" s="154">
        <f>'Section 9 chart data'!$D$130</f>
        <v>12.89</v>
      </c>
      <c r="F11" s="190">
        <f>'Section 9 chart data'!$D$116</f>
        <v>3.0310000000000001</v>
      </c>
      <c r="G11" s="190">
        <f>'Section 9 chart data'!$E$130</f>
        <v>11.2</v>
      </c>
      <c r="H11" s="154">
        <f>'Section 9 chart data'!$F$130</f>
        <v>12.73</v>
      </c>
      <c r="I11" s="190">
        <f>'Section 9 chart data'!$E$116</f>
        <v>2.6589999999999998</v>
      </c>
      <c r="J11" s="190">
        <f>'Section 9 chart data'!$G$130</f>
        <v>8.2539999999999996</v>
      </c>
      <c r="K11" s="154">
        <f>'Section 9 chart data'!$H$130</f>
        <v>17.11</v>
      </c>
      <c r="L11" s="190">
        <f>'Section 9 chart data'!$F$116</f>
        <v>3.109</v>
      </c>
      <c r="M11" s="190">
        <f>'Section 9 chart data'!$I$130</f>
        <v>5.9489999999999998</v>
      </c>
      <c r="N11" s="154">
        <f>'Section 9 chart data'!$J$130</f>
        <v>13.11</v>
      </c>
      <c r="O11" s="190">
        <f>'Section 9 chart data'!$G$116</f>
        <v>2.3239999999999998</v>
      </c>
      <c r="P11" s="190">
        <f>'Section 9 chart data'!$K$130</f>
        <v>4.9249999999999998</v>
      </c>
      <c r="Q11" s="154">
        <f>'Section 9 chart data'!$L$130</f>
        <v>19.02</v>
      </c>
      <c r="R11" s="190">
        <f>'Section 9 chart data'!$H$116</f>
        <v>2.536</v>
      </c>
      <c r="S11" s="190">
        <f>'Section 9 chart data'!$M$130</f>
        <v>4.7460000000000004</v>
      </c>
      <c r="T11" s="160">
        <f>'Section 9 chart data'!$N$130</f>
        <v>16.98</v>
      </c>
    </row>
    <row r="12" spans="2:20" ht="15" customHeight="1" x14ac:dyDescent="0.2">
      <c r="B12" s="159" t="s">
        <v>217</v>
      </c>
      <c r="C12" s="190">
        <f>'Section 9 chart data'!$C$117</f>
        <v>9.8629999999999995</v>
      </c>
      <c r="D12" s="190">
        <f>'Section 9 chart data'!$C$131</f>
        <v>58.347999999999999</v>
      </c>
      <c r="E12" s="154">
        <f>'Section 9 chart data'!$D$131</f>
        <v>16</v>
      </c>
      <c r="F12" s="190">
        <f>'Section 9 chart data'!$D$117</f>
        <v>10.228</v>
      </c>
      <c r="G12" s="190">
        <f>'Section 9 chart data'!$E$131</f>
        <v>48.475000000000001</v>
      </c>
      <c r="H12" s="154">
        <f>'Section 9 chart data'!$F$131</f>
        <v>11.31</v>
      </c>
      <c r="I12" s="190">
        <f>'Section 9 chart data'!$E$117</f>
        <v>9.4649999999999999</v>
      </c>
      <c r="J12" s="190">
        <f>'Section 9 chart data'!$G$131</f>
        <v>42.277999999999999</v>
      </c>
      <c r="K12" s="154">
        <f>'Section 9 chart data'!$H$131</f>
        <v>17.12</v>
      </c>
      <c r="L12" s="190">
        <f>'Section 9 chart data'!$F$117</f>
        <v>11.975</v>
      </c>
      <c r="M12" s="190">
        <f>'Section 9 chart data'!$I$131</f>
        <v>30.867000000000001</v>
      </c>
      <c r="N12" s="154">
        <f>'Section 9 chart data'!$J$131</f>
        <v>13.3</v>
      </c>
      <c r="O12" s="190">
        <f>'Section 9 chart data'!$G$117</f>
        <v>9.7059999999999995</v>
      </c>
      <c r="P12" s="190">
        <f>'Section 9 chart data'!$K$131</f>
        <v>25.841000000000001</v>
      </c>
      <c r="Q12" s="154">
        <f>'Section 9 chart data'!$L$131</f>
        <v>18.559999999999999</v>
      </c>
      <c r="R12" s="190">
        <f>'Section 9 chart data'!$H$117</f>
        <v>10.977</v>
      </c>
      <c r="S12" s="190">
        <f>'Section 9 chart data'!$M$131</f>
        <v>20.798999999999999</v>
      </c>
      <c r="T12" s="160">
        <f>'Section 9 chart data'!$N$131</f>
        <v>18.14</v>
      </c>
    </row>
    <row r="13" spans="2:20" ht="15" customHeight="1" x14ac:dyDescent="0.2">
      <c r="B13" s="159" t="s">
        <v>218</v>
      </c>
      <c r="C13" s="190">
        <f>'Section 9 chart data'!$C$118</f>
        <v>13.738</v>
      </c>
      <c r="D13" s="190">
        <f>'Section 9 chart data'!$C$132</f>
        <v>113.643</v>
      </c>
      <c r="E13" s="154">
        <f>'Section 9 chart data'!$D$132</f>
        <v>16.489999999999998</v>
      </c>
      <c r="F13" s="190">
        <f>'Section 9 chart data'!$D$118</f>
        <v>14.295</v>
      </c>
      <c r="G13" s="190">
        <f>'Section 9 chart data'!$E$132</f>
        <v>93.197999999999993</v>
      </c>
      <c r="H13" s="154">
        <f>'Section 9 chart data'!$F$132</f>
        <v>15.32</v>
      </c>
      <c r="I13" s="190">
        <f>'Section 9 chart data'!$E$118</f>
        <v>15.481999999999999</v>
      </c>
      <c r="J13" s="190">
        <f>'Section 9 chart data'!$G$132</f>
        <v>85.650999999999996</v>
      </c>
      <c r="K13" s="154">
        <f>'Section 9 chart data'!$H$132</f>
        <v>18.96</v>
      </c>
      <c r="L13" s="190">
        <f>'Section 9 chart data'!$F$118</f>
        <v>17.507000000000001</v>
      </c>
      <c r="M13" s="190">
        <f>'Section 9 chart data'!$I$132</f>
        <v>77.141000000000005</v>
      </c>
      <c r="N13" s="154">
        <f>'Section 9 chart data'!$J$132</f>
        <v>13.8</v>
      </c>
      <c r="O13" s="190">
        <f>'Section 9 chart data'!$G$118</f>
        <v>15.747999999999999</v>
      </c>
      <c r="P13" s="190">
        <f>'Section 9 chart data'!$K$132</f>
        <v>57.18</v>
      </c>
      <c r="Q13" s="154">
        <f>'Section 9 chart data'!$L$132</f>
        <v>14.81</v>
      </c>
      <c r="R13" s="190">
        <f>'Section 9 chart data'!$H$118</f>
        <v>18.731999999999999</v>
      </c>
      <c r="S13" s="190">
        <f>'Section 9 chart data'!$M$132</f>
        <v>45.292999999999999</v>
      </c>
      <c r="T13" s="160">
        <f>'Section 9 chart data'!$N$132</f>
        <v>15.63</v>
      </c>
    </row>
    <row r="14" spans="2:20" ht="15" customHeight="1" x14ac:dyDescent="0.2">
      <c r="B14" s="159" t="s">
        <v>219</v>
      </c>
      <c r="C14" s="190">
        <f>'Section 9 chart data'!$C$119</f>
        <v>6.5170000000000003</v>
      </c>
      <c r="D14" s="190">
        <f>'Section 9 chart data'!$C$133</f>
        <v>62.530999999999999</v>
      </c>
      <c r="E14" s="154">
        <f>'Section 9 chart data'!$D$133</f>
        <v>19.02</v>
      </c>
      <c r="F14" s="190">
        <f>'Section 9 chart data'!$D$119</f>
        <v>6.5019999999999998</v>
      </c>
      <c r="G14" s="190">
        <f>'Section 9 chart data'!$E$133</f>
        <v>58.991999999999997</v>
      </c>
      <c r="H14" s="154">
        <f>'Section 9 chart data'!$F$133</f>
        <v>18.39</v>
      </c>
      <c r="I14" s="190">
        <f>'Section 9 chart data'!$E$119</f>
        <v>8.3889999999999993</v>
      </c>
      <c r="J14" s="190">
        <f>'Section 9 chart data'!$G$133</f>
        <v>46.256</v>
      </c>
      <c r="K14" s="154">
        <f>'Section 9 chart data'!$H$133</f>
        <v>19.63</v>
      </c>
      <c r="L14" s="190">
        <f>'Section 9 chart data'!$F$119</f>
        <v>9.5449999999999999</v>
      </c>
      <c r="M14" s="190">
        <f>'Section 9 chart data'!$I$133</f>
        <v>50.94</v>
      </c>
      <c r="N14" s="154">
        <f>'Section 9 chart data'!$J$133</f>
        <v>14.41</v>
      </c>
      <c r="O14" s="190">
        <f>'Section 9 chart data'!$G$119</f>
        <v>8.4079999999999995</v>
      </c>
      <c r="P14" s="190">
        <f>'Section 9 chart data'!$K$133</f>
        <v>36.484999999999999</v>
      </c>
      <c r="Q14" s="154">
        <f>'Section 9 chart data'!$L$133</f>
        <v>15.22</v>
      </c>
      <c r="R14" s="190">
        <f>'Section 9 chart data'!$H$119</f>
        <v>9.4939999999999998</v>
      </c>
      <c r="S14" s="190">
        <f>'Section 9 chart data'!$M$133</f>
        <v>27.265999999999998</v>
      </c>
      <c r="T14" s="160">
        <f>'Section 9 chart data'!$N$133</f>
        <v>14.52</v>
      </c>
    </row>
    <row r="15" spans="2:20" ht="15" customHeight="1" x14ac:dyDescent="0.2">
      <c r="B15" s="159" t="s">
        <v>220</v>
      </c>
      <c r="C15" s="190">
        <f>'Section 9 chart data'!$C$120</f>
        <v>3.1320000000000001</v>
      </c>
      <c r="D15" s="190">
        <f>'Section 9 chart data'!$C$134</f>
        <v>32.462000000000003</v>
      </c>
      <c r="E15" s="154">
        <f>'Section 9 chart data'!$D$134</f>
        <v>23.47</v>
      </c>
      <c r="F15" s="190">
        <f>'Section 9 chart data'!$D$120</f>
        <v>2.89</v>
      </c>
      <c r="G15" s="190">
        <f>'Section 9 chart data'!$E$134</f>
        <v>32.194000000000003</v>
      </c>
      <c r="H15" s="154">
        <f>'Section 9 chart data'!$F$134</f>
        <v>20.71</v>
      </c>
      <c r="I15" s="190">
        <f>'Section 9 chart data'!$E$120</f>
        <v>4.2859999999999996</v>
      </c>
      <c r="J15" s="190">
        <f>'Section 9 chart data'!$G$134</f>
        <v>22.068000000000001</v>
      </c>
      <c r="K15" s="154">
        <f>'Section 9 chart data'!$H$134</f>
        <v>20.41</v>
      </c>
      <c r="L15" s="190">
        <f>'Section 9 chart data'!$F$120</f>
        <v>5.0789999999999997</v>
      </c>
      <c r="M15" s="190">
        <f>'Section 9 chart data'!$I$134</f>
        <v>28.454000000000001</v>
      </c>
      <c r="N15" s="154">
        <f>'Section 9 chart data'!$J$134</f>
        <v>15.76</v>
      </c>
      <c r="O15" s="190">
        <f>'Section 9 chart data'!$G$120</f>
        <v>4.2679999999999998</v>
      </c>
      <c r="P15" s="190">
        <f>'Section 9 chart data'!$K$134</f>
        <v>19.724</v>
      </c>
      <c r="Q15" s="154">
        <f>'Section 9 chart data'!$L$134</f>
        <v>16.68</v>
      </c>
      <c r="R15" s="190">
        <f>'Section 9 chart data'!$H$120</f>
        <v>4.75</v>
      </c>
      <c r="S15" s="190">
        <f>'Section 9 chart data'!$M$134</f>
        <v>13.462999999999999</v>
      </c>
      <c r="T15" s="160">
        <f>'Section 9 chart data'!$N$134</f>
        <v>16.239999999999998</v>
      </c>
    </row>
    <row r="16" spans="2:20" ht="15" customHeight="1" x14ac:dyDescent="0.2">
      <c r="B16" s="159" t="s">
        <v>221</v>
      </c>
      <c r="C16" s="190">
        <f>'Section 9 chart data'!$C$121</f>
        <v>1.595</v>
      </c>
      <c r="D16" s="190">
        <f>'Section 9 chart data'!$C$135</f>
        <v>42.929000000000002</v>
      </c>
      <c r="E16" s="154">
        <f>'Section 9 chart data'!$D$135</f>
        <v>29.37</v>
      </c>
      <c r="F16" s="190">
        <f>'Section 9 chart data'!$D$121</f>
        <v>1.8480000000000001</v>
      </c>
      <c r="G16" s="190">
        <f>'Section 9 chart data'!$E$135</f>
        <v>41.335999999999999</v>
      </c>
      <c r="H16" s="154">
        <f>'Section 9 chart data'!$F$135</f>
        <v>25.97</v>
      </c>
      <c r="I16" s="190">
        <f>'Section 9 chart data'!$E$121</f>
        <v>2.6869999999999998</v>
      </c>
      <c r="J16" s="190">
        <f>'Section 9 chart data'!$G$135</f>
        <v>24.006</v>
      </c>
      <c r="K16" s="154">
        <f>'Section 9 chart data'!$H$135</f>
        <v>31.9</v>
      </c>
      <c r="L16" s="190">
        <f>'Section 9 chart data'!$F$121</f>
        <v>6.6989999999999998</v>
      </c>
      <c r="M16" s="190">
        <f>'Section 9 chart data'!$I$135</f>
        <v>36.555</v>
      </c>
      <c r="N16" s="154">
        <f>'Section 9 chart data'!$J$135</f>
        <v>23.5</v>
      </c>
      <c r="O16" s="190">
        <f>'Section 9 chart data'!$G$121</f>
        <v>4.9560000000000004</v>
      </c>
      <c r="P16" s="190">
        <f>'Section 9 chart data'!$K$135</f>
        <v>28.231000000000002</v>
      </c>
      <c r="Q16" s="154">
        <f>'Section 9 chart data'!$L$135</f>
        <v>27.26</v>
      </c>
      <c r="R16" s="190">
        <f>'Section 9 chart data'!$H$121</f>
        <v>5.3680000000000003</v>
      </c>
      <c r="S16" s="190">
        <f>'Section 9 chart data'!$M$135</f>
        <v>18.059000000000001</v>
      </c>
      <c r="T16" s="160">
        <f>'Section 9 chart data'!$N$135</f>
        <v>25.72</v>
      </c>
    </row>
    <row r="17" spans="2:20" ht="15" customHeight="1" x14ac:dyDescent="0.2">
      <c r="B17" s="191" t="s">
        <v>80</v>
      </c>
      <c r="C17" s="192">
        <f>'Section 9 chart data'!$C$122</f>
        <v>49.295000000000002</v>
      </c>
      <c r="D17" s="192">
        <f>'Section 9 chart data'!$C$136</f>
        <v>352.09399999999999</v>
      </c>
      <c r="E17" s="193">
        <f>'Section 9 chart data'!$D$136</f>
        <v>15.34</v>
      </c>
      <c r="F17" s="192">
        <f>'Section 9 chart data'!$D$122</f>
        <v>49.463000000000001</v>
      </c>
      <c r="G17" s="192">
        <f>'Section 9 chart data'!$E$136</f>
        <v>312.339</v>
      </c>
      <c r="H17" s="193">
        <f>'Section 9 chart data'!$F$136</f>
        <v>13.78</v>
      </c>
      <c r="I17" s="192">
        <f>'Section 9 chart data'!$E$122</f>
        <v>51.792000000000002</v>
      </c>
      <c r="J17" s="192">
        <f>'Section 9 chart data'!$G$136</f>
        <v>247.75899999999999</v>
      </c>
      <c r="K17" s="193">
        <f>'Section 9 chart data'!$H$136</f>
        <v>16.149999999999999</v>
      </c>
      <c r="L17" s="192">
        <f>'Section 9 chart data'!$F$122</f>
        <v>62.314999999999998</v>
      </c>
      <c r="M17" s="192">
        <f>'Section 9 chart data'!$I$136</f>
        <v>245.41300000000001</v>
      </c>
      <c r="N17" s="193">
        <f>'Section 9 chart data'!$J$136</f>
        <v>12.48</v>
      </c>
      <c r="O17" s="192">
        <f>'Section 9 chart data'!$G$122</f>
        <v>53.054000000000002</v>
      </c>
      <c r="P17" s="192">
        <f>'Section 9 chart data'!$K$136</f>
        <v>187.584</v>
      </c>
      <c r="Q17" s="193">
        <f>'Section 9 chart data'!$L$136</f>
        <v>13.34</v>
      </c>
      <c r="R17" s="192">
        <f>'Section 9 chart data'!$H$122</f>
        <v>60.503999999999998</v>
      </c>
      <c r="S17" s="192">
        <f>'Section 9 chart data'!$M$136</f>
        <v>155.52799999999999</v>
      </c>
      <c r="T17" s="194">
        <f>'Section 9 chart data'!$N$136</f>
        <v>12.49</v>
      </c>
    </row>
    <row r="20" spans="2:20" ht="15" customHeight="1" x14ac:dyDescent="0.2">
      <c r="B20" s="873" t="s">
        <v>213</v>
      </c>
      <c r="C20" s="871" t="s">
        <v>331</v>
      </c>
      <c r="D20" s="871"/>
      <c r="E20" s="871"/>
      <c r="F20" s="871" t="s">
        <v>222</v>
      </c>
      <c r="G20" s="871"/>
      <c r="H20" s="872"/>
    </row>
    <row r="21" spans="2:20" ht="15" customHeight="1" x14ac:dyDescent="0.2">
      <c r="B21" s="874"/>
      <c r="C21" s="301" t="s">
        <v>78</v>
      </c>
      <c r="D21" s="869" t="s">
        <v>79</v>
      </c>
      <c r="E21" s="869"/>
      <c r="F21" s="301" t="s">
        <v>78</v>
      </c>
      <c r="G21" s="869" t="s">
        <v>79</v>
      </c>
      <c r="H21" s="870"/>
    </row>
    <row r="22" spans="2:20" ht="30" customHeight="1" x14ac:dyDescent="0.2">
      <c r="B22" s="874"/>
      <c r="C22" s="858" t="s">
        <v>325</v>
      </c>
      <c r="D22" s="858"/>
      <c r="E22" s="150" t="s">
        <v>82</v>
      </c>
      <c r="F22" s="858" t="s">
        <v>325</v>
      </c>
      <c r="G22" s="858"/>
      <c r="H22" s="151" t="s">
        <v>82</v>
      </c>
    </row>
    <row r="23" spans="2:20" ht="15" customHeight="1" x14ac:dyDescent="0.2">
      <c r="B23" s="152" t="str">
        <f>Index!$B$4</f>
        <v>Wessex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89" t="s">
        <v>214</v>
      </c>
      <c r="C24" s="190">
        <f>$C$9</f>
        <v>8.6760000000000002</v>
      </c>
      <c r="D24" s="190">
        <f>$D$9</f>
        <v>20.303999999999998</v>
      </c>
      <c r="E24" s="154">
        <f>$E$9</f>
        <v>11.31</v>
      </c>
      <c r="F24" s="190">
        <f>$F$9</f>
        <v>7.9</v>
      </c>
      <c r="G24" s="190">
        <f>$G$9</f>
        <v>17.87</v>
      </c>
      <c r="H24" s="160">
        <f>$H$9</f>
        <v>11.65</v>
      </c>
    </row>
    <row r="25" spans="2:20" ht="15" customHeight="1" x14ac:dyDescent="0.2">
      <c r="B25" s="159" t="s">
        <v>215</v>
      </c>
      <c r="C25" s="190">
        <f>$C$10</f>
        <v>2.802</v>
      </c>
      <c r="D25" s="190">
        <f>$D$10</f>
        <v>9.86</v>
      </c>
      <c r="E25" s="154">
        <f>$E$10</f>
        <v>11.24</v>
      </c>
      <c r="F25" s="190">
        <f>$F$10</f>
        <v>2.77</v>
      </c>
      <c r="G25" s="190">
        <f>$G$10</f>
        <v>9.0749999999999993</v>
      </c>
      <c r="H25" s="160">
        <f>$H$10</f>
        <v>12.84</v>
      </c>
    </row>
    <row r="26" spans="2:20" ht="15" customHeight="1" x14ac:dyDescent="0.2">
      <c r="B26" s="159" t="s">
        <v>216</v>
      </c>
      <c r="C26" s="190">
        <f>$C$11</f>
        <v>2.972</v>
      </c>
      <c r="D26" s="190">
        <f>$D$11</f>
        <v>12.016999999999999</v>
      </c>
      <c r="E26" s="154">
        <f>$E$11</f>
        <v>12.89</v>
      </c>
      <c r="F26" s="190">
        <f>$F$11</f>
        <v>3.0310000000000001</v>
      </c>
      <c r="G26" s="190">
        <f>$G$11</f>
        <v>11.2</v>
      </c>
      <c r="H26" s="160">
        <f>$H$11</f>
        <v>12.73</v>
      </c>
    </row>
    <row r="27" spans="2:20" ht="15" customHeight="1" x14ac:dyDescent="0.2">
      <c r="B27" s="159" t="s">
        <v>217</v>
      </c>
      <c r="C27" s="190">
        <f>$C$12</f>
        <v>9.8629999999999995</v>
      </c>
      <c r="D27" s="190">
        <f>$D$12</f>
        <v>58.347999999999999</v>
      </c>
      <c r="E27" s="154">
        <f>$E$12</f>
        <v>16</v>
      </c>
      <c r="F27" s="190">
        <f>$F$12</f>
        <v>10.228</v>
      </c>
      <c r="G27" s="190">
        <f>$G$12</f>
        <v>48.475000000000001</v>
      </c>
      <c r="H27" s="160">
        <f>$H$12</f>
        <v>11.31</v>
      </c>
    </row>
    <row r="28" spans="2:20" ht="15" customHeight="1" x14ac:dyDescent="0.2">
      <c r="B28" s="159" t="s">
        <v>218</v>
      </c>
      <c r="C28" s="190">
        <f>$C$13</f>
        <v>13.738</v>
      </c>
      <c r="D28" s="190">
        <f>$D$13</f>
        <v>113.643</v>
      </c>
      <c r="E28" s="154">
        <f>$E$13</f>
        <v>16.489999999999998</v>
      </c>
      <c r="F28" s="190">
        <f>$F$13</f>
        <v>14.295</v>
      </c>
      <c r="G28" s="190">
        <f>$G$13</f>
        <v>93.197999999999993</v>
      </c>
      <c r="H28" s="160">
        <f>$H$13</f>
        <v>15.32</v>
      </c>
    </row>
    <row r="29" spans="2:20" ht="15" customHeight="1" x14ac:dyDescent="0.2">
      <c r="B29" s="159" t="s">
        <v>219</v>
      </c>
      <c r="C29" s="190">
        <f>$C$14</f>
        <v>6.5170000000000003</v>
      </c>
      <c r="D29" s="190">
        <f>$D$14</f>
        <v>62.530999999999999</v>
      </c>
      <c r="E29" s="154">
        <f>$E$14</f>
        <v>19.02</v>
      </c>
      <c r="F29" s="190">
        <f>$F$14</f>
        <v>6.5019999999999998</v>
      </c>
      <c r="G29" s="190">
        <f>$G$14</f>
        <v>58.991999999999997</v>
      </c>
      <c r="H29" s="160">
        <f>$H$14</f>
        <v>18.39</v>
      </c>
    </row>
    <row r="30" spans="2:20" ht="15" customHeight="1" x14ac:dyDescent="0.2">
      <c r="B30" s="159" t="s">
        <v>220</v>
      </c>
      <c r="C30" s="190">
        <f>$C$15</f>
        <v>3.1320000000000001</v>
      </c>
      <c r="D30" s="190">
        <f>$D$15</f>
        <v>32.462000000000003</v>
      </c>
      <c r="E30" s="154">
        <f>$E$15</f>
        <v>23.47</v>
      </c>
      <c r="F30" s="190">
        <f>$F$15</f>
        <v>2.89</v>
      </c>
      <c r="G30" s="190">
        <f>$G$15</f>
        <v>32.194000000000003</v>
      </c>
      <c r="H30" s="160">
        <f>$H$15</f>
        <v>20.71</v>
      </c>
    </row>
    <row r="31" spans="2:20" ht="15" customHeight="1" x14ac:dyDescent="0.2">
      <c r="B31" s="159" t="s">
        <v>221</v>
      </c>
      <c r="C31" s="190">
        <f>$C$16</f>
        <v>1.595</v>
      </c>
      <c r="D31" s="190">
        <f>$D$16</f>
        <v>42.929000000000002</v>
      </c>
      <c r="E31" s="154">
        <f>$E$16</f>
        <v>29.37</v>
      </c>
      <c r="F31" s="190">
        <f>$F$16</f>
        <v>1.8480000000000001</v>
      </c>
      <c r="G31" s="190">
        <f>$G$16</f>
        <v>41.335999999999999</v>
      </c>
      <c r="H31" s="160">
        <f>$H$16</f>
        <v>25.97</v>
      </c>
    </row>
    <row r="32" spans="2:20" ht="15" customHeight="1" x14ac:dyDescent="0.2">
      <c r="B32" s="191" t="s">
        <v>80</v>
      </c>
      <c r="C32" s="192">
        <f>$C$17</f>
        <v>49.295000000000002</v>
      </c>
      <c r="D32" s="192">
        <f>$D$17</f>
        <v>352.09399999999999</v>
      </c>
      <c r="E32" s="193">
        <f>$E$17</f>
        <v>15.34</v>
      </c>
      <c r="F32" s="192">
        <f>$F$17</f>
        <v>49.463000000000001</v>
      </c>
      <c r="G32" s="192">
        <f>$G$17</f>
        <v>312.339</v>
      </c>
      <c r="H32" s="194">
        <f>$H$17</f>
        <v>13.78</v>
      </c>
    </row>
    <row r="35" spans="2:8" ht="15" customHeight="1" x14ac:dyDescent="0.2">
      <c r="B35" s="873" t="s">
        <v>213</v>
      </c>
      <c r="C35" s="871" t="s">
        <v>225</v>
      </c>
      <c r="D35" s="871"/>
      <c r="E35" s="871"/>
      <c r="F35" s="871" t="s">
        <v>226</v>
      </c>
      <c r="G35" s="871"/>
      <c r="H35" s="872"/>
    </row>
    <row r="36" spans="2:8" ht="15" customHeight="1" x14ac:dyDescent="0.2">
      <c r="B36" s="874"/>
      <c r="C36" s="301" t="s">
        <v>78</v>
      </c>
      <c r="D36" s="869" t="s">
        <v>79</v>
      </c>
      <c r="E36" s="869"/>
      <c r="F36" s="301" t="s">
        <v>78</v>
      </c>
      <c r="G36" s="869" t="s">
        <v>79</v>
      </c>
      <c r="H36" s="870"/>
    </row>
    <row r="37" spans="2:8" ht="30" customHeight="1" x14ac:dyDescent="0.2">
      <c r="B37" s="874"/>
      <c r="C37" s="858" t="s">
        <v>325</v>
      </c>
      <c r="D37" s="858"/>
      <c r="E37" s="150" t="s">
        <v>82</v>
      </c>
      <c r="F37" s="858" t="s">
        <v>325</v>
      </c>
      <c r="G37" s="858"/>
      <c r="H37" s="151" t="s">
        <v>82</v>
      </c>
    </row>
    <row r="38" spans="2:8" ht="15" customHeight="1" x14ac:dyDescent="0.2">
      <c r="B38" s="152" t="str">
        <f>Index!$B$4</f>
        <v>Wessex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89" t="s">
        <v>214</v>
      </c>
      <c r="C39" s="190">
        <f>$I$9</f>
        <v>6.4039999999999999</v>
      </c>
      <c r="D39" s="190">
        <f>$J$9</f>
        <v>13.13</v>
      </c>
      <c r="E39" s="154">
        <f>$K$9</f>
        <v>15.1</v>
      </c>
      <c r="F39" s="190">
        <f>$L$9</f>
        <v>5.8529999999999998</v>
      </c>
      <c r="G39" s="190">
        <f>$M$9</f>
        <v>10.505000000000001</v>
      </c>
      <c r="H39" s="160">
        <f>$N$9</f>
        <v>11.96</v>
      </c>
    </row>
    <row r="40" spans="2:8" ht="15" customHeight="1" x14ac:dyDescent="0.2">
      <c r="B40" s="159" t="s">
        <v>215</v>
      </c>
      <c r="C40" s="190">
        <f>$I$10</f>
        <v>2.419</v>
      </c>
      <c r="D40" s="190">
        <f>$J$10</f>
        <v>6.1159999999999997</v>
      </c>
      <c r="E40" s="154">
        <f>$K$10</f>
        <v>14.87</v>
      </c>
      <c r="F40" s="190">
        <f>$L$10</f>
        <v>2.548</v>
      </c>
      <c r="G40" s="190">
        <f>$M$10</f>
        <v>5.0019999999999998</v>
      </c>
      <c r="H40" s="160">
        <f>$N$10</f>
        <v>12.68</v>
      </c>
    </row>
    <row r="41" spans="2:8" ht="15" customHeight="1" x14ac:dyDescent="0.2">
      <c r="B41" s="159" t="s">
        <v>216</v>
      </c>
      <c r="C41" s="190">
        <f>$I$11</f>
        <v>2.6589999999999998</v>
      </c>
      <c r="D41" s="190">
        <f>$J$11</f>
        <v>8.2539999999999996</v>
      </c>
      <c r="E41" s="154">
        <f>$K$11</f>
        <v>17.11</v>
      </c>
      <c r="F41" s="190">
        <f>$L$11</f>
        <v>3.109</v>
      </c>
      <c r="G41" s="190">
        <f>$M$11</f>
        <v>5.9489999999999998</v>
      </c>
      <c r="H41" s="160">
        <f>$N$11</f>
        <v>13.11</v>
      </c>
    </row>
    <row r="42" spans="2:8" ht="15" customHeight="1" x14ac:dyDescent="0.2">
      <c r="B42" s="159" t="s">
        <v>217</v>
      </c>
      <c r="C42" s="190">
        <f>$I$12</f>
        <v>9.4649999999999999</v>
      </c>
      <c r="D42" s="190">
        <f>$J$12</f>
        <v>42.277999999999999</v>
      </c>
      <c r="E42" s="154">
        <f>$K$12</f>
        <v>17.12</v>
      </c>
      <c r="F42" s="190">
        <f>$L$12</f>
        <v>11.975</v>
      </c>
      <c r="G42" s="190">
        <f>$M$12</f>
        <v>30.867000000000001</v>
      </c>
      <c r="H42" s="160">
        <f>$N$12</f>
        <v>13.3</v>
      </c>
    </row>
    <row r="43" spans="2:8" ht="15" customHeight="1" x14ac:dyDescent="0.2">
      <c r="B43" s="159" t="s">
        <v>218</v>
      </c>
      <c r="C43" s="190">
        <f>$I$13</f>
        <v>15.481999999999999</v>
      </c>
      <c r="D43" s="190">
        <f>$J$13</f>
        <v>85.650999999999996</v>
      </c>
      <c r="E43" s="154">
        <f>$K$13</f>
        <v>18.96</v>
      </c>
      <c r="F43" s="190">
        <f>$L$13</f>
        <v>17.507000000000001</v>
      </c>
      <c r="G43" s="190">
        <f>$M$13</f>
        <v>77.141000000000005</v>
      </c>
      <c r="H43" s="160">
        <f>$N$13</f>
        <v>13.8</v>
      </c>
    </row>
    <row r="44" spans="2:8" ht="15" customHeight="1" x14ac:dyDescent="0.2">
      <c r="B44" s="159" t="s">
        <v>219</v>
      </c>
      <c r="C44" s="190">
        <f>$I$14</f>
        <v>8.3889999999999993</v>
      </c>
      <c r="D44" s="190">
        <f>$J$14</f>
        <v>46.256</v>
      </c>
      <c r="E44" s="154">
        <f>$K$14</f>
        <v>19.63</v>
      </c>
      <c r="F44" s="190">
        <f>$L$14</f>
        <v>9.5449999999999999</v>
      </c>
      <c r="G44" s="190">
        <f>$M$14</f>
        <v>50.94</v>
      </c>
      <c r="H44" s="160">
        <f>$N$14</f>
        <v>14.41</v>
      </c>
    </row>
    <row r="45" spans="2:8" ht="15" customHeight="1" x14ac:dyDescent="0.2">
      <c r="B45" s="159" t="s">
        <v>220</v>
      </c>
      <c r="C45" s="190">
        <f>$I$15</f>
        <v>4.2859999999999996</v>
      </c>
      <c r="D45" s="190">
        <f>$J$15</f>
        <v>22.068000000000001</v>
      </c>
      <c r="E45" s="154">
        <f>$K$15</f>
        <v>20.41</v>
      </c>
      <c r="F45" s="190">
        <f>$L$15</f>
        <v>5.0789999999999997</v>
      </c>
      <c r="G45" s="190">
        <f>$M$15</f>
        <v>28.454000000000001</v>
      </c>
      <c r="H45" s="160">
        <f>$N$15</f>
        <v>15.76</v>
      </c>
    </row>
    <row r="46" spans="2:8" ht="15" customHeight="1" x14ac:dyDescent="0.2">
      <c r="B46" s="159" t="s">
        <v>221</v>
      </c>
      <c r="C46" s="190">
        <f>$I$16</f>
        <v>2.6869999999999998</v>
      </c>
      <c r="D46" s="190">
        <f>$J$16</f>
        <v>24.006</v>
      </c>
      <c r="E46" s="154">
        <f>$K$16</f>
        <v>31.9</v>
      </c>
      <c r="F46" s="190">
        <f>$L$16</f>
        <v>6.6989999999999998</v>
      </c>
      <c r="G46" s="190">
        <f>$M$16</f>
        <v>36.555</v>
      </c>
      <c r="H46" s="160">
        <f>$N$16</f>
        <v>23.5</v>
      </c>
    </row>
    <row r="47" spans="2:8" ht="15" customHeight="1" x14ac:dyDescent="0.2">
      <c r="B47" s="191" t="s">
        <v>80</v>
      </c>
      <c r="C47" s="192">
        <f>$I$17</f>
        <v>51.792000000000002</v>
      </c>
      <c r="D47" s="192">
        <f>$J$17</f>
        <v>247.75899999999999</v>
      </c>
      <c r="E47" s="193">
        <f>$K$17</f>
        <v>16.149999999999999</v>
      </c>
      <c r="F47" s="192">
        <f>$L$17</f>
        <v>62.314999999999998</v>
      </c>
      <c r="G47" s="192">
        <f>$M$17</f>
        <v>245.41300000000001</v>
      </c>
      <c r="H47" s="194">
        <f>$N$17</f>
        <v>12.48</v>
      </c>
    </row>
    <row r="50" spans="2:8" ht="15" customHeight="1" x14ac:dyDescent="0.2">
      <c r="B50" s="873" t="s">
        <v>213</v>
      </c>
      <c r="C50" s="871" t="s">
        <v>227</v>
      </c>
      <c r="D50" s="871"/>
      <c r="E50" s="871"/>
      <c r="F50" s="871" t="s">
        <v>228</v>
      </c>
      <c r="G50" s="871"/>
      <c r="H50" s="872"/>
    </row>
    <row r="51" spans="2:8" ht="15" customHeight="1" x14ac:dyDescent="0.2">
      <c r="B51" s="874"/>
      <c r="C51" s="301" t="s">
        <v>78</v>
      </c>
      <c r="D51" s="869" t="s">
        <v>79</v>
      </c>
      <c r="E51" s="869"/>
      <c r="F51" s="301" t="s">
        <v>78</v>
      </c>
      <c r="G51" s="869" t="s">
        <v>79</v>
      </c>
      <c r="H51" s="870"/>
    </row>
    <row r="52" spans="2:8" ht="30" customHeight="1" x14ac:dyDescent="0.2">
      <c r="B52" s="874"/>
      <c r="C52" s="858" t="s">
        <v>325</v>
      </c>
      <c r="D52" s="858"/>
      <c r="E52" s="150" t="s">
        <v>82</v>
      </c>
      <c r="F52" s="858" t="s">
        <v>325</v>
      </c>
      <c r="G52" s="858"/>
      <c r="H52" s="151" t="s">
        <v>82</v>
      </c>
    </row>
    <row r="53" spans="2:8" ht="15" customHeight="1" x14ac:dyDescent="0.2">
      <c r="B53" s="152" t="str">
        <f>Index!$B$4</f>
        <v>Wessex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89" t="s">
        <v>214</v>
      </c>
      <c r="C54" s="190">
        <f>$O$9</f>
        <v>5.6390000000000002</v>
      </c>
      <c r="D54" s="190">
        <f>$P$9</f>
        <v>10.962999999999999</v>
      </c>
      <c r="E54" s="154">
        <f>$Q$9</f>
        <v>13.91</v>
      </c>
      <c r="F54" s="190">
        <f>$R$9</f>
        <v>6.431</v>
      </c>
      <c r="G54" s="190">
        <f>$S$9</f>
        <v>21.173999999999999</v>
      </c>
      <c r="H54" s="160">
        <f>$T$9</f>
        <v>13.51</v>
      </c>
    </row>
    <row r="55" spans="2:8" ht="15" customHeight="1" x14ac:dyDescent="0.2">
      <c r="B55" s="159" t="s">
        <v>215</v>
      </c>
      <c r="C55" s="190">
        <f>$O$10</f>
        <v>2.0070000000000001</v>
      </c>
      <c r="D55" s="190">
        <f>$P$10</f>
        <v>4.2350000000000003</v>
      </c>
      <c r="E55" s="154">
        <f>$Q$10</f>
        <v>15.82</v>
      </c>
      <c r="F55" s="190">
        <f>$R$10</f>
        <v>2.2170000000000001</v>
      </c>
      <c r="G55" s="190">
        <f>$S$10</f>
        <v>4.7270000000000003</v>
      </c>
      <c r="H55" s="160">
        <f>$T$10</f>
        <v>13.62</v>
      </c>
    </row>
    <row r="56" spans="2:8" ht="15" customHeight="1" x14ac:dyDescent="0.2">
      <c r="B56" s="159" t="s">
        <v>216</v>
      </c>
      <c r="C56" s="190">
        <f>$O$11</f>
        <v>2.3239999999999998</v>
      </c>
      <c r="D56" s="190">
        <f>$P$11</f>
        <v>4.9249999999999998</v>
      </c>
      <c r="E56" s="154">
        <f>$Q$11</f>
        <v>19.02</v>
      </c>
      <c r="F56" s="190">
        <f>$R$11</f>
        <v>2.536</v>
      </c>
      <c r="G56" s="190">
        <f>$S$11</f>
        <v>4.7460000000000004</v>
      </c>
      <c r="H56" s="160">
        <f>$T$11</f>
        <v>16.98</v>
      </c>
    </row>
    <row r="57" spans="2:8" ht="15" customHeight="1" x14ac:dyDescent="0.2">
      <c r="B57" s="159" t="s">
        <v>217</v>
      </c>
      <c r="C57" s="190">
        <f>$O$12</f>
        <v>9.7059999999999995</v>
      </c>
      <c r="D57" s="190">
        <f>$P$12</f>
        <v>25.841000000000001</v>
      </c>
      <c r="E57" s="154">
        <f>$Q$12</f>
        <v>18.559999999999999</v>
      </c>
      <c r="F57" s="190">
        <f>$R$12</f>
        <v>10.977</v>
      </c>
      <c r="G57" s="190">
        <f>$S$12</f>
        <v>20.798999999999999</v>
      </c>
      <c r="H57" s="160">
        <f>$T$12</f>
        <v>18.14</v>
      </c>
    </row>
    <row r="58" spans="2:8" ht="15" customHeight="1" x14ac:dyDescent="0.2">
      <c r="B58" s="159" t="s">
        <v>218</v>
      </c>
      <c r="C58" s="190">
        <f>$O$13</f>
        <v>15.747999999999999</v>
      </c>
      <c r="D58" s="190">
        <f>$P$13</f>
        <v>57.18</v>
      </c>
      <c r="E58" s="154">
        <f>$Q$13</f>
        <v>14.81</v>
      </c>
      <c r="F58" s="190">
        <f>$R$13</f>
        <v>18.731999999999999</v>
      </c>
      <c r="G58" s="190">
        <f>$S$13</f>
        <v>45.292999999999999</v>
      </c>
      <c r="H58" s="160">
        <f>$T$13</f>
        <v>15.63</v>
      </c>
    </row>
    <row r="59" spans="2:8" ht="15" customHeight="1" x14ac:dyDescent="0.2">
      <c r="B59" s="159" t="s">
        <v>219</v>
      </c>
      <c r="C59" s="190">
        <f>$O$14</f>
        <v>8.4079999999999995</v>
      </c>
      <c r="D59" s="190">
        <f>$P$14</f>
        <v>36.484999999999999</v>
      </c>
      <c r="E59" s="154">
        <f>$Q$14</f>
        <v>15.22</v>
      </c>
      <c r="F59" s="190">
        <f>$R$14</f>
        <v>9.4939999999999998</v>
      </c>
      <c r="G59" s="190">
        <f>$S$14</f>
        <v>27.265999999999998</v>
      </c>
      <c r="H59" s="160">
        <f>$T$14</f>
        <v>14.52</v>
      </c>
    </row>
    <row r="60" spans="2:8" ht="15" customHeight="1" x14ac:dyDescent="0.2">
      <c r="B60" s="159" t="s">
        <v>220</v>
      </c>
      <c r="C60" s="190">
        <f>$O$15</f>
        <v>4.2679999999999998</v>
      </c>
      <c r="D60" s="190">
        <f>$P$15</f>
        <v>19.724</v>
      </c>
      <c r="E60" s="154">
        <f>$Q$15</f>
        <v>16.68</v>
      </c>
      <c r="F60" s="190">
        <f>$R$15</f>
        <v>4.75</v>
      </c>
      <c r="G60" s="190">
        <f>$S$15</f>
        <v>13.462999999999999</v>
      </c>
      <c r="H60" s="160">
        <f>$T$15</f>
        <v>16.239999999999998</v>
      </c>
    </row>
    <row r="61" spans="2:8" ht="15" customHeight="1" x14ac:dyDescent="0.2">
      <c r="B61" s="159" t="s">
        <v>221</v>
      </c>
      <c r="C61" s="190">
        <f>$O$16</f>
        <v>4.9560000000000004</v>
      </c>
      <c r="D61" s="190">
        <f>$P$16</f>
        <v>28.231000000000002</v>
      </c>
      <c r="E61" s="154">
        <f>$Q$16</f>
        <v>27.26</v>
      </c>
      <c r="F61" s="190">
        <f>$R$16</f>
        <v>5.3680000000000003</v>
      </c>
      <c r="G61" s="190">
        <f>$S$16</f>
        <v>18.059000000000001</v>
      </c>
      <c r="H61" s="160">
        <f>$T$16</f>
        <v>25.72</v>
      </c>
    </row>
    <row r="62" spans="2:8" ht="15" customHeight="1" x14ac:dyDescent="0.2">
      <c r="B62" s="191" t="s">
        <v>80</v>
      </c>
      <c r="C62" s="192">
        <f>$O$17</f>
        <v>53.054000000000002</v>
      </c>
      <c r="D62" s="192">
        <f>$P$17</f>
        <v>187.584</v>
      </c>
      <c r="E62" s="193">
        <f>$Q$17</f>
        <v>13.34</v>
      </c>
      <c r="F62" s="192">
        <f>$R$17</f>
        <v>60.503999999999998</v>
      </c>
      <c r="G62" s="192">
        <f>$S$17</f>
        <v>155.52799999999999</v>
      </c>
      <c r="H62" s="194">
        <f>$T$17</f>
        <v>12.49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753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Wessex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data'!D15</f>
        <v>1449.498</v>
      </c>
      <c r="D8" s="44">
        <f>'Section 9 chart data'!J15</f>
        <v>5627.7039999999997</v>
      </c>
      <c r="E8" s="147">
        <f>'Section 9 chart data'!K15</f>
        <v>8.69</v>
      </c>
      <c r="F8" s="45">
        <f t="shared" ref="F8:F13" si="0">SUM(C8,D8)</f>
        <v>7077.2019999999993</v>
      </c>
    </row>
    <row r="9" spans="2:6" ht="15" customHeight="1" x14ac:dyDescent="0.2">
      <c r="B9" s="42" t="s">
        <v>222</v>
      </c>
      <c r="C9" s="43">
        <f>'Section 9 chart data'!D16</f>
        <v>1551.9390000000001</v>
      </c>
      <c r="D9" s="44">
        <f>'Section 9 chart data'!J16</f>
        <v>4949.13</v>
      </c>
      <c r="E9" s="147">
        <f>'Section 9 chart data'!K16</f>
        <v>9.0299999999999994</v>
      </c>
      <c r="F9" s="45">
        <f t="shared" si="0"/>
        <v>6501.0690000000004</v>
      </c>
    </row>
    <row r="10" spans="2:6" ht="15" customHeight="1" x14ac:dyDescent="0.2">
      <c r="B10" s="42" t="s">
        <v>225</v>
      </c>
      <c r="C10" s="43">
        <f>'Section 9 chart data'!D17</f>
        <v>1602.952</v>
      </c>
      <c r="D10" s="44">
        <f>'Section 9 chart data'!J17</f>
        <v>4144.3440000000001</v>
      </c>
      <c r="E10" s="147">
        <f>'Section 9 chart data'!K17</f>
        <v>9.3699999999999992</v>
      </c>
      <c r="F10" s="45">
        <f t="shared" si="0"/>
        <v>5747.2960000000003</v>
      </c>
    </row>
    <row r="11" spans="2:6" ht="15" customHeight="1" x14ac:dyDescent="0.2">
      <c r="B11" s="42" t="s">
        <v>226</v>
      </c>
      <c r="C11" s="43">
        <f>'Section 9 chart data'!D18</f>
        <v>1607.296</v>
      </c>
      <c r="D11" s="44">
        <f>'Section 9 chart data'!J18</f>
        <v>3331.768</v>
      </c>
      <c r="E11" s="147">
        <f>'Section 9 chart data'!K18</f>
        <v>10.09</v>
      </c>
      <c r="F11" s="45">
        <f t="shared" si="0"/>
        <v>4939.0640000000003</v>
      </c>
    </row>
    <row r="12" spans="2:6" ht="15" customHeight="1" x14ac:dyDescent="0.2">
      <c r="B12" s="42" t="s">
        <v>227</v>
      </c>
      <c r="C12" s="43">
        <f>'Section 9 chart data'!D19</f>
        <v>1589.191</v>
      </c>
      <c r="D12" s="44">
        <f>'Section 9 chart data'!J19</f>
        <v>2767.5410000000002</v>
      </c>
      <c r="E12" s="147">
        <f>'Section 9 chart data'!K19</f>
        <v>10.53</v>
      </c>
      <c r="F12" s="45">
        <f t="shared" si="0"/>
        <v>4356.732</v>
      </c>
    </row>
    <row r="13" spans="2:6" ht="15" customHeight="1" x14ac:dyDescent="0.2">
      <c r="B13" s="46" t="s">
        <v>228</v>
      </c>
      <c r="C13" s="47">
        <f>'Section 9 chart data'!D20</f>
        <v>1575.873</v>
      </c>
      <c r="D13" s="48">
        <f>'Section 9 chart data'!J20</f>
        <v>2552.422</v>
      </c>
      <c r="E13" s="148">
        <f>'Section 9 chart data'!K20</f>
        <v>10.4</v>
      </c>
      <c r="F13" s="49">
        <f t="shared" si="0"/>
        <v>4128.2950000000001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754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Wessex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data'!D25</f>
        <v>65.933000000000007</v>
      </c>
      <c r="D8" s="44">
        <f>'Section 9 chart data'!J25</f>
        <v>148.75800000000001</v>
      </c>
      <c r="E8" s="147">
        <f>'Section 9 chart data'!K25</f>
        <v>7.28</v>
      </c>
      <c r="F8" s="45">
        <f t="shared" ref="F8:F13" si="0">SUM(C8,D8)</f>
        <v>214.69100000000003</v>
      </c>
    </row>
    <row r="9" spans="2:6" ht="15" customHeight="1" x14ac:dyDescent="0.2">
      <c r="B9" s="42" t="s">
        <v>222</v>
      </c>
      <c r="C9" s="43">
        <f>'Section 9 chart data'!D26</f>
        <v>66.332999999999998</v>
      </c>
      <c r="D9" s="44">
        <f>'Section 9 chart data'!J26</f>
        <v>133.48699999999999</v>
      </c>
      <c r="E9" s="147">
        <f>'Section 9 chart data'!K26</f>
        <v>7.72</v>
      </c>
      <c r="F9" s="45">
        <f t="shared" si="0"/>
        <v>199.82</v>
      </c>
    </row>
    <row r="10" spans="2:6" ht="15" customHeight="1" x14ac:dyDescent="0.2">
      <c r="B10" s="42" t="s">
        <v>225</v>
      </c>
      <c r="C10" s="43">
        <f>'Section 9 chart data'!D27</f>
        <v>60.634</v>
      </c>
      <c r="D10" s="44">
        <f>'Section 9 chart data'!J27</f>
        <v>110.86499999999999</v>
      </c>
      <c r="E10" s="147">
        <f>'Section 9 chart data'!K27</f>
        <v>8.44</v>
      </c>
      <c r="F10" s="45">
        <f t="shared" si="0"/>
        <v>171.499</v>
      </c>
    </row>
    <row r="11" spans="2:6" ht="15" customHeight="1" x14ac:dyDescent="0.2">
      <c r="B11" s="42" t="s">
        <v>226</v>
      </c>
      <c r="C11" s="43">
        <f>'Section 9 chart data'!D28</f>
        <v>56.764000000000003</v>
      </c>
      <c r="D11" s="44">
        <f>'Section 9 chart data'!J28</f>
        <v>100.113</v>
      </c>
      <c r="E11" s="147">
        <f>'Section 9 chart data'!K28</f>
        <v>8.26</v>
      </c>
      <c r="F11" s="45">
        <f t="shared" si="0"/>
        <v>156.87700000000001</v>
      </c>
    </row>
    <row r="12" spans="2:6" ht="15" customHeight="1" x14ac:dyDescent="0.2">
      <c r="B12" s="42" t="s">
        <v>227</v>
      </c>
      <c r="C12" s="43">
        <f>'Section 9 chart data'!D29</f>
        <v>53.558999999999997</v>
      </c>
      <c r="D12" s="44">
        <f>'Section 9 chart data'!J29</f>
        <v>98.081999999999994</v>
      </c>
      <c r="E12" s="147">
        <f>'Section 9 chart data'!K29</f>
        <v>8.31</v>
      </c>
      <c r="F12" s="45">
        <f t="shared" si="0"/>
        <v>151.64099999999999</v>
      </c>
    </row>
    <row r="13" spans="2:6" ht="15" customHeight="1" x14ac:dyDescent="0.2">
      <c r="B13" s="46" t="s">
        <v>228</v>
      </c>
      <c r="C13" s="47">
        <f>'Section 9 chart data'!D30</f>
        <v>52.523000000000003</v>
      </c>
      <c r="D13" s="48">
        <f>'Section 9 chart data'!J30</f>
        <v>110.79</v>
      </c>
      <c r="E13" s="148">
        <f>'Section 9 chart data'!K30</f>
        <v>8.02</v>
      </c>
      <c r="F13" s="49">
        <f t="shared" si="0"/>
        <v>163.31300000000002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493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Wessex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49.295000000000002</v>
      </c>
      <c r="D8" s="138">
        <f>'Section 10 chart data'!J50</f>
        <v>352.09399999999999</v>
      </c>
      <c r="E8" s="691">
        <f>'Section 10 chart data'!K50</f>
        <v>15.34</v>
      </c>
      <c r="F8" s="139">
        <f>SUM(C8,D8)</f>
        <v>401.38900000000001</v>
      </c>
    </row>
    <row r="9" spans="2:6" ht="15" customHeight="1" x14ac:dyDescent="0.2">
      <c r="B9" s="42" t="s">
        <v>222</v>
      </c>
      <c r="C9" s="137">
        <f>'Section 10 chart data'!D51</f>
        <v>49.463000000000001</v>
      </c>
      <c r="D9" s="138">
        <f>'Section 10 chart data'!J51</f>
        <v>312.339</v>
      </c>
      <c r="E9" s="691">
        <f>'Section 10 chart data'!K51</f>
        <v>13.78</v>
      </c>
      <c r="F9" s="139">
        <f t="shared" ref="F9:F17" si="0">SUM(C9,D9)</f>
        <v>361.80200000000002</v>
      </c>
    </row>
    <row r="10" spans="2:6" ht="15" customHeight="1" x14ac:dyDescent="0.2">
      <c r="B10" s="42" t="s">
        <v>225</v>
      </c>
      <c r="C10" s="137">
        <f>'Section 10 chart data'!D52</f>
        <v>51.792000000000002</v>
      </c>
      <c r="D10" s="138">
        <f>'Section 10 chart data'!J52</f>
        <v>247.75899999999999</v>
      </c>
      <c r="E10" s="691">
        <f>'Section 10 chart data'!K52</f>
        <v>16.149999999999999</v>
      </c>
      <c r="F10" s="139">
        <f t="shared" si="0"/>
        <v>299.55099999999999</v>
      </c>
    </row>
    <row r="11" spans="2:6" ht="15" customHeight="1" x14ac:dyDescent="0.2">
      <c r="B11" s="42" t="s">
        <v>226</v>
      </c>
      <c r="C11" s="137">
        <f>'Section 10 chart data'!D53</f>
        <v>62.314999999999998</v>
      </c>
      <c r="D11" s="138">
        <f>'Section 10 chart data'!J53</f>
        <v>245.41300000000001</v>
      </c>
      <c r="E11" s="691">
        <f>'Section 10 chart data'!K53</f>
        <v>12.48</v>
      </c>
      <c r="F11" s="139">
        <f t="shared" si="0"/>
        <v>307.72800000000001</v>
      </c>
    </row>
    <row r="12" spans="2:6" ht="15" customHeight="1" x14ac:dyDescent="0.2">
      <c r="B12" s="42" t="s">
        <v>227</v>
      </c>
      <c r="C12" s="137">
        <f>'Section 10 chart data'!D54</f>
        <v>53.054000000000002</v>
      </c>
      <c r="D12" s="138">
        <f>'Section 10 chart data'!J54</f>
        <v>187.584</v>
      </c>
      <c r="E12" s="691">
        <f>'Section 10 chart data'!K54</f>
        <v>13.34</v>
      </c>
      <c r="F12" s="139">
        <f t="shared" si="0"/>
        <v>240.63800000000001</v>
      </c>
    </row>
    <row r="13" spans="2:6" ht="15" customHeight="1" x14ac:dyDescent="0.2">
      <c r="B13" s="42" t="s">
        <v>228</v>
      </c>
      <c r="C13" s="137">
        <f>'Section 10 chart data'!D55</f>
        <v>60.503999999999998</v>
      </c>
      <c r="D13" s="138">
        <f>'Section 10 chart data'!J55</f>
        <v>155.52799999999999</v>
      </c>
      <c r="E13" s="691">
        <f>'Section 10 chart data'!K55</f>
        <v>12.49</v>
      </c>
      <c r="F13" s="139">
        <f t="shared" si="0"/>
        <v>216.03199999999998</v>
      </c>
    </row>
    <row r="14" spans="2:6" ht="15" customHeight="1" x14ac:dyDescent="0.2">
      <c r="B14" s="42" t="s">
        <v>332</v>
      </c>
      <c r="C14" s="137">
        <f>'Section 10 chart data'!D56</f>
        <v>62.692999999999998</v>
      </c>
      <c r="D14" s="138">
        <f>'Section 10 chart data'!J56</f>
        <v>129.36000000000001</v>
      </c>
      <c r="E14" s="691">
        <f>'Section 10 chart data'!K56</f>
        <v>21.25</v>
      </c>
      <c r="F14" s="139">
        <f t="shared" si="0"/>
        <v>192.053</v>
      </c>
    </row>
    <row r="15" spans="2:6" ht="15" customHeight="1" x14ac:dyDescent="0.2">
      <c r="B15" s="42" t="s">
        <v>333</v>
      </c>
      <c r="C15" s="137">
        <f>'Section 10 chart data'!D57</f>
        <v>52.445999999999998</v>
      </c>
      <c r="D15" s="138">
        <f>'Section 10 chart data'!J57</f>
        <v>107.85599999999999</v>
      </c>
      <c r="E15" s="691">
        <f>'Section 10 chart data'!K57</f>
        <v>11.47</v>
      </c>
      <c r="F15" s="139">
        <f t="shared" si="0"/>
        <v>160.30199999999999</v>
      </c>
    </row>
    <row r="16" spans="2:6" ht="15" customHeight="1" x14ac:dyDescent="0.2">
      <c r="B16" s="42" t="s">
        <v>231</v>
      </c>
      <c r="C16" s="137">
        <f>'Section 10 chart data'!D58</f>
        <v>43.613</v>
      </c>
      <c r="D16" s="138">
        <f>'Section 10 chart data'!J58</f>
        <v>108.97</v>
      </c>
      <c r="E16" s="691">
        <f>'Section 10 chart data'!K58</f>
        <v>7.94</v>
      </c>
      <c r="F16" s="139">
        <f t="shared" si="0"/>
        <v>152.583</v>
      </c>
    </row>
    <row r="17" spans="2:6" ht="15" customHeight="1" x14ac:dyDescent="0.2">
      <c r="B17" s="46" t="s">
        <v>232</v>
      </c>
      <c r="C17" s="137">
        <f>'Section 10 chart data'!D59</f>
        <v>43.976999999999997</v>
      </c>
      <c r="D17" s="138">
        <f>'Section 10 chart data'!J59</f>
        <v>136.33500000000001</v>
      </c>
      <c r="E17" s="691">
        <f>'Section 10 chart data'!K59</f>
        <v>11.08</v>
      </c>
      <c r="F17" s="139">
        <f t="shared" si="0"/>
        <v>180.31200000000001</v>
      </c>
    </row>
    <row r="18" spans="2:6" ht="15" customHeight="1" x14ac:dyDescent="0.2">
      <c r="B18" s="46" t="s">
        <v>233</v>
      </c>
      <c r="C18" s="137">
        <f>'Section 10 chart data'!D60</f>
        <v>60.320999999999998</v>
      </c>
      <c r="D18" s="138">
        <f>'Section 10 chart data'!J60</f>
        <v>106.096</v>
      </c>
      <c r="E18" s="691">
        <f>'Section 10 chart data'!K60</f>
        <v>6.67</v>
      </c>
      <c r="F18" s="140">
        <f>SUM(C18,D18)</f>
        <v>166.417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488</v>
      </c>
    </row>
    <row r="5" spans="2:35" ht="15" customHeight="1" x14ac:dyDescent="0.2">
      <c r="B5" s="855" t="s">
        <v>77</v>
      </c>
      <c r="C5" s="857" t="s">
        <v>331</v>
      </c>
      <c r="D5" s="857"/>
      <c r="E5" s="857"/>
      <c r="F5" s="857" t="s">
        <v>222</v>
      </c>
      <c r="G5" s="857"/>
      <c r="H5" s="857"/>
      <c r="I5" s="786" t="s">
        <v>225</v>
      </c>
      <c r="J5" s="788"/>
      <c r="K5" s="787"/>
      <c r="L5" s="786" t="s">
        <v>226</v>
      </c>
      <c r="M5" s="788"/>
      <c r="N5" s="787"/>
      <c r="O5" s="786" t="s">
        <v>227</v>
      </c>
      <c r="P5" s="788"/>
      <c r="Q5" s="787"/>
      <c r="R5" s="786" t="s">
        <v>228</v>
      </c>
      <c r="S5" s="788"/>
      <c r="T5" s="787"/>
      <c r="U5" s="786" t="s">
        <v>332</v>
      </c>
      <c r="V5" s="788"/>
      <c r="W5" s="787"/>
      <c r="X5" s="786" t="s">
        <v>333</v>
      </c>
      <c r="Y5" s="788"/>
      <c r="Z5" s="787"/>
      <c r="AA5" s="786" t="s">
        <v>231</v>
      </c>
      <c r="AB5" s="788"/>
      <c r="AC5" s="787"/>
      <c r="AD5" s="786" t="s">
        <v>232</v>
      </c>
      <c r="AE5" s="788"/>
      <c r="AF5" s="787"/>
      <c r="AG5" s="786" t="s">
        <v>233</v>
      </c>
      <c r="AH5" s="788"/>
      <c r="AI5" s="788"/>
    </row>
    <row r="6" spans="2:35" ht="15" customHeight="1" x14ac:dyDescent="0.2">
      <c r="B6" s="877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789" t="s">
        <v>79</v>
      </c>
      <c r="K6" s="790"/>
      <c r="L6" s="129" t="s">
        <v>78</v>
      </c>
      <c r="M6" s="789" t="s">
        <v>79</v>
      </c>
      <c r="N6" s="790"/>
      <c r="O6" s="129" t="s">
        <v>78</v>
      </c>
      <c r="P6" s="789" t="s">
        <v>79</v>
      </c>
      <c r="Q6" s="790"/>
      <c r="R6" s="129" t="s">
        <v>78</v>
      </c>
      <c r="S6" s="789" t="s">
        <v>79</v>
      </c>
      <c r="T6" s="790"/>
      <c r="U6" s="129" t="s">
        <v>78</v>
      </c>
      <c r="V6" s="789" t="s">
        <v>79</v>
      </c>
      <c r="W6" s="790"/>
      <c r="X6" s="129" t="s">
        <v>78</v>
      </c>
      <c r="Y6" s="789" t="s">
        <v>79</v>
      </c>
      <c r="Z6" s="790"/>
      <c r="AA6" s="129" t="s">
        <v>78</v>
      </c>
      <c r="AB6" s="789" t="s">
        <v>79</v>
      </c>
      <c r="AC6" s="790"/>
      <c r="AD6" s="129" t="s">
        <v>78</v>
      </c>
      <c r="AE6" s="789" t="s">
        <v>79</v>
      </c>
      <c r="AF6" s="790"/>
      <c r="AG6" s="129" t="s">
        <v>78</v>
      </c>
      <c r="AH6" s="789" t="s">
        <v>79</v>
      </c>
      <c r="AI6" s="791"/>
    </row>
    <row r="7" spans="2:35" ht="30" customHeight="1" x14ac:dyDescent="0.2">
      <c r="B7" s="877"/>
      <c r="C7" s="858" t="s">
        <v>325</v>
      </c>
      <c r="D7" s="858"/>
      <c r="E7" s="130" t="s">
        <v>82</v>
      </c>
      <c r="F7" s="858" t="s">
        <v>325</v>
      </c>
      <c r="G7" s="858"/>
      <c r="H7" s="130" t="s">
        <v>82</v>
      </c>
      <c r="I7" s="878" t="s">
        <v>325</v>
      </c>
      <c r="J7" s="879"/>
      <c r="K7" s="130" t="s">
        <v>82</v>
      </c>
      <c r="L7" s="878" t="s">
        <v>325</v>
      </c>
      <c r="M7" s="879"/>
      <c r="N7" s="130" t="s">
        <v>82</v>
      </c>
      <c r="O7" s="878" t="s">
        <v>325</v>
      </c>
      <c r="P7" s="879"/>
      <c r="Q7" s="130" t="s">
        <v>82</v>
      </c>
      <c r="R7" s="878" t="s">
        <v>325</v>
      </c>
      <c r="S7" s="879"/>
      <c r="T7" s="130" t="s">
        <v>82</v>
      </c>
      <c r="U7" s="878" t="s">
        <v>325</v>
      </c>
      <c r="V7" s="879"/>
      <c r="W7" s="130" t="s">
        <v>82</v>
      </c>
      <c r="X7" s="878" t="s">
        <v>325</v>
      </c>
      <c r="Y7" s="879"/>
      <c r="Z7" s="130" t="s">
        <v>82</v>
      </c>
      <c r="AA7" s="878" t="s">
        <v>325</v>
      </c>
      <c r="AB7" s="879"/>
      <c r="AC7" s="130" t="s">
        <v>82</v>
      </c>
      <c r="AD7" s="878" t="s">
        <v>325</v>
      </c>
      <c r="AE7" s="879"/>
      <c r="AF7" s="130" t="s">
        <v>82</v>
      </c>
      <c r="AG7" s="878" t="s">
        <v>325</v>
      </c>
      <c r="AH7" s="879"/>
      <c r="AI7" s="131" t="s">
        <v>82</v>
      </c>
    </row>
    <row r="8" spans="2:35" ht="15" customHeight="1" x14ac:dyDescent="0.2">
      <c r="B8" s="143" t="str">
        <f>Index!$B$4</f>
        <v>Wessex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0">
        <f>'Section 10 chart data'!$C$66</f>
        <v>49.295000000000002</v>
      </c>
      <c r="D9" s="320">
        <f>'Section 10 chart data'!$C$83</f>
        <v>352.09399999999999</v>
      </c>
      <c r="E9" s="695">
        <f>'Section 10 chart data'!$D$83</f>
        <v>15.34</v>
      </c>
      <c r="F9" s="320">
        <f>'Section 10 chart data'!$D$66</f>
        <v>49.463000000000001</v>
      </c>
      <c r="G9" s="320">
        <f>'Section 10 chart data'!$E$83</f>
        <v>312.339</v>
      </c>
      <c r="H9" s="695">
        <f>'Section 10 chart data'!$F$83</f>
        <v>13.78</v>
      </c>
      <c r="I9" s="320">
        <f>'Section 10 chart data'!$E$66</f>
        <v>51.792000000000002</v>
      </c>
      <c r="J9" s="320">
        <f>'Section 10 chart data'!$G$83</f>
        <v>247.75899999999999</v>
      </c>
      <c r="K9" s="695">
        <f>'Section 10 chart data'!$H$83</f>
        <v>16.149999999999999</v>
      </c>
      <c r="L9" s="320">
        <f>'Section 10 chart data'!$F$66</f>
        <v>62.314999999999998</v>
      </c>
      <c r="M9" s="320">
        <f>'Section 10 chart data'!$I$83</f>
        <v>245.41300000000001</v>
      </c>
      <c r="N9" s="695">
        <f>'Section 10 chart data'!$J$83</f>
        <v>12.48</v>
      </c>
      <c r="O9" s="320">
        <f>'Section 10 chart data'!$G$66</f>
        <v>53.054000000000002</v>
      </c>
      <c r="P9" s="320">
        <f>'Section 10 chart data'!$K$83</f>
        <v>187.584</v>
      </c>
      <c r="Q9" s="695">
        <f>'Section 10 chart data'!$L$83</f>
        <v>13.34</v>
      </c>
      <c r="R9" s="320">
        <f>'Section 10 chart data'!$H$66</f>
        <v>60.503999999999998</v>
      </c>
      <c r="S9" s="320">
        <f>'Section 10 chart data'!$M$83</f>
        <v>155.52799999999999</v>
      </c>
      <c r="T9" s="695">
        <f>'Section 10 chart data'!$N$83</f>
        <v>12.49</v>
      </c>
      <c r="U9" s="320">
        <f>'Section 10 chart data'!$I$66</f>
        <v>62.692999999999998</v>
      </c>
      <c r="V9" s="320">
        <f>'Section 10 chart data'!$O$83</f>
        <v>129.36000000000001</v>
      </c>
      <c r="W9" s="695">
        <f>'Section 10 chart data'!$P$83</f>
        <v>21.25</v>
      </c>
      <c r="X9" s="320">
        <f>'Section 10 chart data'!$J$66</f>
        <v>52.445999999999998</v>
      </c>
      <c r="Y9" s="320">
        <f>'Section 10 chart data'!$Q$83</f>
        <v>107.85599999999999</v>
      </c>
      <c r="Z9" s="695">
        <f>'Section 10 chart data'!$R$83</f>
        <v>11.47</v>
      </c>
      <c r="AA9" s="320">
        <f>'Section 10 chart data'!$K$66</f>
        <v>43.613</v>
      </c>
      <c r="AB9" s="320">
        <f>'Section 10 chart data'!$S$83</f>
        <v>108.97</v>
      </c>
      <c r="AC9" s="695">
        <f>'Section 10 chart data'!$T$83</f>
        <v>7.94</v>
      </c>
      <c r="AD9" s="320">
        <f>'Section 10 chart data'!$L$66</f>
        <v>43.976999999999997</v>
      </c>
      <c r="AE9" s="320">
        <f>'Section 10 chart data'!$U$83</f>
        <v>136.33500000000001</v>
      </c>
      <c r="AF9" s="695">
        <f>'Section 10 chart data'!$V$83</f>
        <v>11.08</v>
      </c>
      <c r="AG9" s="320">
        <f>'Section 10 chart data'!$M$66</f>
        <v>60.320999999999998</v>
      </c>
      <c r="AH9" s="320">
        <f>'Section 10 chart data'!$W$83</f>
        <v>106.096</v>
      </c>
      <c r="AI9" s="698">
        <f>'Section 10 chart data'!$X$83</f>
        <v>6.67</v>
      </c>
    </row>
    <row r="10" spans="2:35" ht="15" customHeight="1" x14ac:dyDescent="0.2">
      <c r="B10" s="159" t="s">
        <v>84</v>
      </c>
      <c r="C10" s="321">
        <f>'Section 10 chart data'!$C$67</f>
        <v>6.91</v>
      </c>
      <c r="D10" s="321">
        <f>'Section 10 chart data'!$C$84</f>
        <v>8.2729999999999997</v>
      </c>
      <c r="E10" s="696">
        <f>'Section 10 chart data'!$D$84</f>
        <v>49.93</v>
      </c>
      <c r="F10" s="321">
        <f>'Section 10 chart data'!$D$67</f>
        <v>5.476</v>
      </c>
      <c r="G10" s="321">
        <f>'Section 10 chart data'!$E$84</f>
        <v>11.288</v>
      </c>
      <c r="H10" s="696">
        <f>'Section 10 chart data'!$F$84</f>
        <v>47.46</v>
      </c>
      <c r="I10" s="321">
        <f>'Section 10 chart data'!$E$67</f>
        <v>11.387</v>
      </c>
      <c r="J10" s="321">
        <f>'Section 10 chart data'!$G$84</f>
        <v>10.62</v>
      </c>
      <c r="K10" s="696">
        <f>'Section 10 chart data'!$H$84</f>
        <v>49.59</v>
      </c>
      <c r="L10" s="321">
        <f>'Section 10 chart data'!$F$67</f>
        <v>11.081</v>
      </c>
      <c r="M10" s="321">
        <f>'Section 10 chart data'!$I$84</f>
        <v>9.14</v>
      </c>
      <c r="N10" s="696">
        <f>'Section 10 chart data'!$J$84</f>
        <v>53.57</v>
      </c>
      <c r="O10" s="321">
        <f>'Section 10 chart data'!$G$67</f>
        <v>12.118</v>
      </c>
      <c r="P10" s="321">
        <f>'Section 10 chart data'!$K$84</f>
        <v>10.268000000000001</v>
      </c>
      <c r="Q10" s="696">
        <f>'Section 10 chart data'!$L$84</f>
        <v>47.46</v>
      </c>
      <c r="R10" s="321">
        <f>'Section 10 chart data'!$H$67</f>
        <v>13.105</v>
      </c>
      <c r="S10" s="321">
        <f>'Section 10 chart data'!$M$84</f>
        <v>8.3260000000000005</v>
      </c>
      <c r="T10" s="696">
        <f>'Section 10 chart data'!$N$84</f>
        <v>48.51</v>
      </c>
      <c r="U10" s="321">
        <f>'Section 10 chart data'!$I$67</f>
        <v>11.622999999999999</v>
      </c>
      <c r="V10" s="321">
        <f>'Section 10 chart data'!$O$84</f>
        <v>10.766999999999999</v>
      </c>
      <c r="W10" s="696">
        <f>'Section 10 chart data'!$P$84</f>
        <v>41.16</v>
      </c>
      <c r="X10" s="321">
        <f>'Section 10 chart data'!$J$67</f>
        <v>6.7</v>
      </c>
      <c r="Y10" s="321">
        <f>'Section 10 chart data'!$Q$84</f>
        <v>9.4719999999999995</v>
      </c>
      <c r="Z10" s="696">
        <f>'Section 10 chart data'!$R$84</f>
        <v>42.98</v>
      </c>
      <c r="AA10" s="321">
        <f>'Section 10 chart data'!$K$67</f>
        <v>8.2739999999999991</v>
      </c>
      <c r="AB10" s="321">
        <f>'Section 10 chart data'!$S$84</f>
        <v>11.329000000000001</v>
      </c>
      <c r="AC10" s="696">
        <f>'Section 10 chart data'!$T$84</f>
        <v>37.15</v>
      </c>
      <c r="AD10" s="321">
        <f>'Section 10 chart data'!$L$67</f>
        <v>4.7489999999999997</v>
      </c>
      <c r="AE10" s="321">
        <f>'Section 10 chart data'!$U$84</f>
        <v>12.054</v>
      </c>
      <c r="AF10" s="696">
        <f>'Section 10 chart data'!$V$84</f>
        <v>36.119999999999997</v>
      </c>
      <c r="AG10" s="321">
        <f>'Section 10 chart data'!$M$67</f>
        <v>7.5190000000000001</v>
      </c>
      <c r="AH10" s="321">
        <f>'Section 10 chart data'!$W$84</f>
        <v>11.842000000000001</v>
      </c>
      <c r="AI10" s="699">
        <f>'Section 10 chart data'!$X$84</f>
        <v>23.67</v>
      </c>
    </row>
    <row r="11" spans="2:35" ht="15" customHeight="1" x14ac:dyDescent="0.2">
      <c r="B11" s="159" t="s">
        <v>85</v>
      </c>
      <c r="C11" s="321">
        <f>'Section 10 chart data'!$C$68</f>
        <v>5.1319999999999997</v>
      </c>
      <c r="D11" s="321">
        <f>'Section 10 chart data'!$C$85</f>
        <v>21.109000000000002</v>
      </c>
      <c r="E11" s="696">
        <f>'Section 10 chart data'!$D$85</f>
        <v>21.6</v>
      </c>
      <c r="F11" s="321">
        <f>'Section 10 chart data'!$D$68</f>
        <v>4.3840000000000003</v>
      </c>
      <c r="G11" s="321">
        <f>'Section 10 chart data'!$E$85</f>
        <v>25.794</v>
      </c>
      <c r="H11" s="696">
        <f>'Section 10 chart data'!$F$85</f>
        <v>19.670000000000002</v>
      </c>
      <c r="I11" s="321">
        <f>'Section 10 chart data'!$E$68</f>
        <v>4.2649999999999997</v>
      </c>
      <c r="J11" s="321">
        <f>'Section 10 chart data'!$G$85</f>
        <v>22.367999999999999</v>
      </c>
      <c r="K11" s="696">
        <f>'Section 10 chart data'!$H$85</f>
        <v>19.510000000000002</v>
      </c>
      <c r="L11" s="321">
        <f>'Section 10 chart data'!$F$68</f>
        <v>4.0830000000000002</v>
      </c>
      <c r="M11" s="321">
        <f>'Section 10 chart data'!$I$85</f>
        <v>69.239000000000004</v>
      </c>
      <c r="N11" s="696">
        <f>'Section 10 chart data'!$J$85</f>
        <v>26.01</v>
      </c>
      <c r="O11" s="321">
        <f>'Section 10 chart data'!$G$68</f>
        <v>3.1019999999999999</v>
      </c>
      <c r="P11" s="321">
        <f>'Section 10 chart data'!$K$85</f>
        <v>69.034000000000006</v>
      </c>
      <c r="Q11" s="696">
        <f>'Section 10 chart data'!$L$85</f>
        <v>27</v>
      </c>
      <c r="R11" s="321">
        <f>'Section 10 chart data'!$H$68</f>
        <v>4.8070000000000004</v>
      </c>
      <c r="S11" s="321">
        <f>'Section 10 chart data'!$M$85</f>
        <v>54.015999999999998</v>
      </c>
      <c r="T11" s="696">
        <f>'Section 10 chart data'!$N$85</f>
        <v>23.62</v>
      </c>
      <c r="U11" s="321">
        <f>'Section 10 chart data'!$I$68</f>
        <v>5.117</v>
      </c>
      <c r="V11" s="321">
        <f>'Section 10 chart data'!$O$85</f>
        <v>21.564</v>
      </c>
      <c r="W11" s="696">
        <f>'Section 10 chart data'!$P$85</f>
        <v>25.08</v>
      </c>
      <c r="X11" s="321">
        <f>'Section 10 chart data'!$J$68</f>
        <v>6.3380000000000001</v>
      </c>
      <c r="Y11" s="321">
        <f>'Section 10 chart data'!$Q$85</f>
        <v>23.684999999999999</v>
      </c>
      <c r="Z11" s="696">
        <f>'Section 10 chart data'!$R$85</f>
        <v>32.57</v>
      </c>
      <c r="AA11" s="321">
        <f>'Section 10 chart data'!$K$68</f>
        <v>4.9189999999999996</v>
      </c>
      <c r="AB11" s="321">
        <f>'Section 10 chart data'!$S$85</f>
        <v>16.231000000000002</v>
      </c>
      <c r="AC11" s="696">
        <f>'Section 10 chart data'!$T$85</f>
        <v>17.5</v>
      </c>
      <c r="AD11" s="321">
        <f>'Section 10 chart data'!$L$68</f>
        <v>6.8819999999999997</v>
      </c>
      <c r="AE11" s="321">
        <f>'Section 10 chart data'!$U$85</f>
        <v>33.133000000000003</v>
      </c>
      <c r="AF11" s="696">
        <f>'Section 10 chart data'!$V$85</f>
        <v>33.44</v>
      </c>
      <c r="AG11" s="321">
        <f>'Section 10 chart data'!$M$68</f>
        <v>6.2050000000000001</v>
      </c>
      <c r="AH11" s="321">
        <f>'Section 10 chart data'!$W$85</f>
        <v>20.795000000000002</v>
      </c>
      <c r="AI11" s="699">
        <f>'Section 10 chart data'!$X$85</f>
        <v>16.57</v>
      </c>
    </row>
    <row r="12" spans="2:35" ht="15" customHeight="1" x14ac:dyDescent="0.2">
      <c r="B12" s="159" t="s">
        <v>86</v>
      </c>
      <c r="C12" s="321">
        <f>'Section 10 chart data'!$C$69</f>
        <v>21.309000000000001</v>
      </c>
      <c r="D12" s="321">
        <f>'Section 10 chart data'!$C$86</f>
        <v>70.912000000000006</v>
      </c>
      <c r="E12" s="696">
        <f>'Section 10 chart data'!$D$86</f>
        <v>39.700000000000003</v>
      </c>
      <c r="F12" s="321">
        <f>'Section 10 chart data'!$D$69</f>
        <v>18.724</v>
      </c>
      <c r="G12" s="321">
        <f>'Section 10 chart data'!$E$86</f>
        <v>29.526</v>
      </c>
      <c r="H12" s="696">
        <f>'Section 10 chart data'!$F$86</f>
        <v>52.03</v>
      </c>
      <c r="I12" s="321">
        <f>'Section 10 chart data'!$E$69</f>
        <v>17.443999999999999</v>
      </c>
      <c r="J12" s="321">
        <f>'Section 10 chart data'!$G$86</f>
        <v>13.669</v>
      </c>
      <c r="K12" s="696">
        <f>'Section 10 chart data'!$H$86</f>
        <v>66.67</v>
      </c>
      <c r="L12" s="321">
        <f>'Section 10 chart data'!$F$69</f>
        <v>13.766</v>
      </c>
      <c r="M12" s="321">
        <f>'Section 10 chart data'!$I$86</f>
        <v>3.508</v>
      </c>
      <c r="N12" s="696">
        <f>'Section 10 chart data'!$J$86</f>
        <v>47.84</v>
      </c>
      <c r="O12" s="321">
        <f>'Section 10 chart data'!$G$69</f>
        <v>13.61</v>
      </c>
      <c r="P12" s="321">
        <f>'Section 10 chart data'!$K$86</f>
        <v>3.4580000000000002</v>
      </c>
      <c r="Q12" s="696">
        <f>'Section 10 chart data'!$L$86</f>
        <v>48.08</v>
      </c>
      <c r="R12" s="321">
        <f>'Section 10 chart data'!$H$69</f>
        <v>13.6</v>
      </c>
      <c r="S12" s="321">
        <f>'Section 10 chart data'!$M$86</f>
        <v>1.141</v>
      </c>
      <c r="T12" s="696">
        <f>'Section 10 chart data'!$N$86</f>
        <v>36.840000000000003</v>
      </c>
      <c r="U12" s="321">
        <f>'Section 10 chart data'!$I$69</f>
        <v>19.012</v>
      </c>
      <c r="V12" s="321">
        <f>'Section 10 chart data'!$O$86</f>
        <v>2.883</v>
      </c>
      <c r="W12" s="696">
        <f>'Section 10 chart data'!$P$86</f>
        <v>71.16</v>
      </c>
      <c r="X12" s="321">
        <f>'Section 10 chart data'!$J$69</f>
        <v>4.6529999999999996</v>
      </c>
      <c r="Y12" s="321">
        <f>'Section 10 chart data'!$Q$86</f>
        <v>0.373</v>
      </c>
      <c r="Z12" s="696">
        <f>'Section 10 chart data'!$R$86</f>
        <v>32.53</v>
      </c>
      <c r="AA12" s="321">
        <f>'Section 10 chart data'!$K$69</f>
        <v>4.9359999999999999</v>
      </c>
      <c r="AB12" s="321">
        <f>'Section 10 chart data'!$S$86</f>
        <v>0.376</v>
      </c>
      <c r="AC12" s="696">
        <f>'Section 10 chart data'!$T$86</f>
        <v>32.03</v>
      </c>
      <c r="AD12" s="321">
        <f>'Section 10 chart data'!$L$69</f>
        <v>6.157</v>
      </c>
      <c r="AE12" s="321">
        <f>'Section 10 chart data'!$U$86</f>
        <v>0.38</v>
      </c>
      <c r="AF12" s="696">
        <f>'Section 10 chart data'!$V$86</f>
        <v>31.64</v>
      </c>
      <c r="AG12" s="321">
        <f>'Section 10 chart data'!$M$69</f>
        <v>5.109</v>
      </c>
      <c r="AH12" s="321">
        <f>'Section 10 chart data'!$W$86</f>
        <v>0.32800000000000001</v>
      </c>
      <c r="AI12" s="699">
        <f>'Section 10 chart data'!$X$86</f>
        <v>31.02</v>
      </c>
    </row>
    <row r="13" spans="2:35" ht="15" customHeight="1" x14ac:dyDescent="0.2">
      <c r="B13" s="159" t="s">
        <v>87</v>
      </c>
      <c r="C13" s="321">
        <f>'Section 10 chart data'!$C$70</f>
        <v>4.3769999999999998</v>
      </c>
      <c r="D13" s="321">
        <f>'Section 10 chart data'!$C$87</f>
        <v>18.635999999999999</v>
      </c>
      <c r="E13" s="696">
        <f>'Section 10 chart data'!$D$87</f>
        <v>28.36</v>
      </c>
      <c r="F13" s="321">
        <f>'Section 10 chart data'!$D$70</f>
        <v>4.2350000000000003</v>
      </c>
      <c r="G13" s="321">
        <f>'Section 10 chart data'!$E$87</f>
        <v>40.156999999999996</v>
      </c>
      <c r="H13" s="696">
        <f>'Section 10 chart data'!$F$87</f>
        <v>64.36</v>
      </c>
      <c r="I13" s="321">
        <f>'Section 10 chart data'!$E$70</f>
        <v>4.12</v>
      </c>
      <c r="J13" s="321">
        <f>'Section 10 chart data'!$G$87</f>
        <v>49.671999999999997</v>
      </c>
      <c r="K13" s="696">
        <f>'Section 10 chart data'!$H$87</f>
        <v>52.63</v>
      </c>
      <c r="L13" s="321">
        <f>'Section 10 chart data'!$F$70</f>
        <v>6.4880000000000004</v>
      </c>
      <c r="M13" s="321">
        <f>'Section 10 chart data'!$I$87</f>
        <v>42.610999999999997</v>
      </c>
      <c r="N13" s="696">
        <f>'Section 10 chart data'!$J$87</f>
        <v>39.54</v>
      </c>
      <c r="O13" s="321">
        <f>'Section 10 chart data'!$G$70</f>
        <v>3.5569999999999999</v>
      </c>
      <c r="P13" s="321">
        <f>'Section 10 chart data'!$K$87</f>
        <v>10.141999999999999</v>
      </c>
      <c r="Q13" s="696">
        <f>'Section 10 chart data'!$L$87</f>
        <v>42.95</v>
      </c>
      <c r="R13" s="321">
        <f>'Section 10 chart data'!$H$70</f>
        <v>3.782</v>
      </c>
      <c r="S13" s="321">
        <f>'Section 10 chart data'!$M$87</f>
        <v>7.32</v>
      </c>
      <c r="T13" s="696">
        <f>'Section 10 chart data'!$N$87</f>
        <v>31.88</v>
      </c>
      <c r="U13" s="321">
        <f>'Section 10 chart data'!$I$70</f>
        <v>3.5179999999999998</v>
      </c>
      <c r="V13" s="321">
        <f>'Section 10 chart data'!$O$87</f>
        <v>7.9710000000000001</v>
      </c>
      <c r="W13" s="696">
        <f>'Section 10 chart data'!$P$87</f>
        <v>41.56</v>
      </c>
      <c r="X13" s="321">
        <f>'Section 10 chart data'!$J$70</f>
        <v>7.1360000000000001</v>
      </c>
      <c r="Y13" s="321">
        <f>'Section 10 chart data'!$Q$87</f>
        <v>11.907</v>
      </c>
      <c r="Z13" s="696">
        <f>'Section 10 chart data'!$R$87</f>
        <v>27.88</v>
      </c>
      <c r="AA13" s="321">
        <f>'Section 10 chart data'!$K$70</f>
        <v>3.8090000000000002</v>
      </c>
      <c r="AB13" s="321">
        <f>'Section 10 chart data'!$S$87</f>
        <v>14.038</v>
      </c>
      <c r="AC13" s="696">
        <f>'Section 10 chart data'!$T$87</f>
        <v>28.79</v>
      </c>
      <c r="AD13" s="321">
        <f>'Section 10 chart data'!$L$70</f>
        <v>4.8680000000000003</v>
      </c>
      <c r="AE13" s="321">
        <f>'Section 10 chart data'!$U$87</f>
        <v>10.824</v>
      </c>
      <c r="AF13" s="696">
        <f>'Section 10 chart data'!$V$87</f>
        <v>26.34</v>
      </c>
      <c r="AG13" s="321">
        <f>'Section 10 chart data'!$M$70</f>
        <v>4.4029999999999996</v>
      </c>
      <c r="AH13" s="321">
        <f>'Section 10 chart data'!$W$87</f>
        <v>9.1669999999999998</v>
      </c>
      <c r="AI13" s="699">
        <f>'Section 10 chart data'!$X$87</f>
        <v>22.73</v>
      </c>
    </row>
    <row r="14" spans="2:35" ht="15" customHeight="1" x14ac:dyDescent="0.2">
      <c r="B14" s="159" t="s">
        <v>88</v>
      </c>
      <c r="C14" s="321">
        <f>'Section 10 chart data'!$C$71</f>
        <v>2.4870000000000001</v>
      </c>
      <c r="D14" s="321">
        <f>'Section 10 chart data'!$C$88</f>
        <v>41.533999999999999</v>
      </c>
      <c r="E14" s="696">
        <f>'Section 10 chart data'!$D$88</f>
        <v>17.64</v>
      </c>
      <c r="F14" s="321">
        <f>'Section 10 chart data'!$D$71</f>
        <v>2.9870000000000001</v>
      </c>
      <c r="G14" s="321">
        <f>'Section 10 chart data'!$E$88</f>
        <v>49.948</v>
      </c>
      <c r="H14" s="696">
        <f>'Section 10 chart data'!$F$88</f>
        <v>21.03</v>
      </c>
      <c r="I14" s="321">
        <f>'Section 10 chart data'!$E$71</f>
        <v>2.9769999999999999</v>
      </c>
      <c r="J14" s="321">
        <f>'Section 10 chart data'!$G$88</f>
        <v>35.296999999999997</v>
      </c>
      <c r="K14" s="696">
        <f>'Section 10 chart data'!$H$88</f>
        <v>24.92</v>
      </c>
      <c r="L14" s="321">
        <f>'Section 10 chart data'!$F$71</f>
        <v>3.734</v>
      </c>
      <c r="M14" s="321">
        <f>'Section 10 chart data'!$I$88</f>
        <v>26.914000000000001</v>
      </c>
      <c r="N14" s="696">
        <f>'Section 10 chart data'!$J$88</f>
        <v>21.6</v>
      </c>
      <c r="O14" s="321">
        <f>'Section 10 chart data'!$G$71</f>
        <v>2.7090000000000001</v>
      </c>
      <c r="P14" s="321">
        <f>'Section 10 chart data'!$K$88</f>
        <v>24.65</v>
      </c>
      <c r="Q14" s="696">
        <f>'Section 10 chart data'!$L$88</f>
        <v>22.94</v>
      </c>
      <c r="R14" s="321">
        <f>'Section 10 chart data'!$H$71</f>
        <v>3.375</v>
      </c>
      <c r="S14" s="321">
        <f>'Section 10 chart data'!$M$88</f>
        <v>18.675000000000001</v>
      </c>
      <c r="T14" s="696">
        <f>'Section 10 chart data'!$N$88</f>
        <v>24.86</v>
      </c>
      <c r="U14" s="321">
        <f>'Section 10 chart data'!$I$71</f>
        <v>4.6639999999999997</v>
      </c>
      <c r="V14" s="321">
        <f>'Section 10 chart data'!$O$88</f>
        <v>16.773</v>
      </c>
      <c r="W14" s="696">
        <f>'Section 10 chart data'!$P$88</f>
        <v>25.85</v>
      </c>
      <c r="X14" s="321">
        <f>'Section 10 chart data'!$J$71</f>
        <v>5.29</v>
      </c>
      <c r="Y14" s="321">
        <f>'Section 10 chart data'!$Q$88</f>
        <v>16.443000000000001</v>
      </c>
      <c r="Z14" s="696">
        <f>'Section 10 chart data'!$R$88</f>
        <v>25.49</v>
      </c>
      <c r="AA14" s="321">
        <f>'Section 10 chart data'!$K$71</f>
        <v>3.0790000000000002</v>
      </c>
      <c r="AB14" s="321">
        <f>'Section 10 chart data'!$S$88</f>
        <v>16.198</v>
      </c>
      <c r="AC14" s="696">
        <f>'Section 10 chart data'!$T$88</f>
        <v>24.92</v>
      </c>
      <c r="AD14" s="321">
        <f>'Section 10 chart data'!$L$71</f>
        <v>3.6640000000000001</v>
      </c>
      <c r="AE14" s="321">
        <f>'Section 10 chart data'!$U$88</f>
        <v>17.111999999999998</v>
      </c>
      <c r="AF14" s="696">
        <f>'Section 10 chart data'!$V$88</f>
        <v>23.72</v>
      </c>
      <c r="AG14" s="321">
        <f>'Section 10 chart data'!$M$71</f>
        <v>3.6579999999999999</v>
      </c>
      <c r="AH14" s="321">
        <f>'Section 10 chart data'!$W$88</f>
        <v>6.8330000000000002</v>
      </c>
      <c r="AI14" s="699">
        <f>'Section 10 chart data'!$X$88</f>
        <v>19.57</v>
      </c>
    </row>
    <row r="15" spans="2:35" ht="15" customHeight="1" x14ac:dyDescent="0.2">
      <c r="B15" s="159" t="s">
        <v>89</v>
      </c>
      <c r="C15" s="321">
        <f>'Section 10 chart data'!$C$72</f>
        <v>5.226</v>
      </c>
      <c r="D15" s="321">
        <f>'Section 10 chart data'!$C$89</f>
        <v>129.09399999999999</v>
      </c>
      <c r="E15" s="696">
        <f>'Section 10 chart data'!$D$89</f>
        <v>30.9</v>
      </c>
      <c r="F15" s="321">
        <f>'Section 10 chart data'!$D$72</f>
        <v>5.5979999999999999</v>
      </c>
      <c r="G15" s="321">
        <f>'Section 10 chart data'!$E$89</f>
        <v>95.793000000000006</v>
      </c>
      <c r="H15" s="696">
        <f>'Section 10 chart data'!$F$89</f>
        <v>27.73</v>
      </c>
      <c r="I15" s="321">
        <f>'Section 10 chart data'!$E$72</f>
        <v>8.2249999999999996</v>
      </c>
      <c r="J15" s="321">
        <f>'Section 10 chart data'!$G$89</f>
        <v>49.231000000000002</v>
      </c>
      <c r="K15" s="696">
        <f>'Section 10 chart data'!$H$89</f>
        <v>34.11</v>
      </c>
      <c r="L15" s="321">
        <f>'Section 10 chart data'!$F$72</f>
        <v>15.404999999999999</v>
      </c>
      <c r="M15" s="321">
        <f>'Section 10 chart data'!$I$89</f>
        <v>63.16</v>
      </c>
      <c r="N15" s="696">
        <f>'Section 10 chart data'!$J$89</f>
        <v>32.659999999999997</v>
      </c>
      <c r="O15" s="321">
        <f>'Section 10 chart data'!$G$72</f>
        <v>14.454000000000001</v>
      </c>
      <c r="P15" s="321">
        <f>'Section 10 chart data'!$K$89</f>
        <v>49.866999999999997</v>
      </c>
      <c r="Q15" s="696">
        <f>'Section 10 chart data'!$L$89</f>
        <v>34.43</v>
      </c>
      <c r="R15" s="321">
        <f>'Section 10 chart data'!$H$72</f>
        <v>15.215999999999999</v>
      </c>
      <c r="S15" s="321">
        <f>'Section 10 chart data'!$M$89</f>
        <v>30.164000000000001</v>
      </c>
      <c r="T15" s="696">
        <f>'Section 10 chart data'!$N$89</f>
        <v>25.31</v>
      </c>
      <c r="U15" s="321">
        <f>'Section 10 chart data'!$I$72</f>
        <v>12.593999999999999</v>
      </c>
      <c r="V15" s="321">
        <f>'Section 10 chart data'!$O$89</f>
        <v>23.931999999999999</v>
      </c>
      <c r="W15" s="696">
        <f>'Section 10 chart data'!$P$89</f>
        <v>17.54</v>
      </c>
      <c r="X15" s="321">
        <f>'Section 10 chart data'!$J$72</f>
        <v>13.914999999999999</v>
      </c>
      <c r="Y15" s="321">
        <f>'Section 10 chart data'!$Q$89</f>
        <v>20.684000000000001</v>
      </c>
      <c r="Z15" s="696">
        <f>'Section 10 chart data'!$R$89</f>
        <v>16.05</v>
      </c>
      <c r="AA15" s="321">
        <f>'Section 10 chart data'!$K$72</f>
        <v>13.087999999999999</v>
      </c>
      <c r="AB15" s="321">
        <f>'Section 10 chart data'!$S$89</f>
        <v>25.210999999999999</v>
      </c>
      <c r="AC15" s="696">
        <f>'Section 10 chart data'!$T$89</f>
        <v>15.03</v>
      </c>
      <c r="AD15" s="321">
        <f>'Section 10 chart data'!$L$72</f>
        <v>11.348000000000001</v>
      </c>
      <c r="AE15" s="321">
        <f>'Section 10 chart data'!$U$89</f>
        <v>28.427</v>
      </c>
      <c r="AF15" s="696">
        <f>'Section 10 chart data'!$V$89</f>
        <v>14.41</v>
      </c>
      <c r="AG15" s="321">
        <f>'Section 10 chart data'!$M$72</f>
        <v>24.943999999999999</v>
      </c>
      <c r="AH15" s="321">
        <f>'Section 10 chart data'!$W$89</f>
        <v>27.791</v>
      </c>
      <c r="AI15" s="699">
        <f>'Section 10 chart data'!$X$89</f>
        <v>12.79</v>
      </c>
    </row>
    <row r="16" spans="2:35" ht="15" customHeight="1" x14ac:dyDescent="0.2">
      <c r="B16" s="159" t="s">
        <v>90</v>
      </c>
      <c r="C16" s="321">
        <f>'Section 10 chart data'!$C$73</f>
        <v>0.43</v>
      </c>
      <c r="D16" s="321">
        <f>'Section 10 chart data'!$C$90</f>
        <v>0.17899999999999999</v>
      </c>
      <c r="E16" s="696">
        <f>'Section 10 chart data'!$D$90</f>
        <v>93.64</v>
      </c>
      <c r="F16" s="321">
        <f>'Section 10 chart data'!$D$73</f>
        <v>0.24399999999999999</v>
      </c>
      <c r="G16" s="321">
        <f>'Section 10 chart data'!$E$90</f>
        <v>0.13</v>
      </c>
      <c r="H16" s="696">
        <f>'Section 10 chart data'!$F$90</f>
        <v>93.64</v>
      </c>
      <c r="I16" s="321">
        <f>'Section 10 chart data'!$E$73</f>
        <v>0.44800000000000001</v>
      </c>
      <c r="J16" s="321">
        <f>'Section 10 chart data'!$G$90</f>
        <v>1.161</v>
      </c>
      <c r="K16" s="696">
        <f>'Section 10 chart data'!$H$90</f>
        <v>93.64</v>
      </c>
      <c r="L16" s="321">
        <f>'Section 10 chart data'!$F$73</f>
        <v>0.255</v>
      </c>
      <c r="M16" s="321">
        <f>'Section 10 chart data'!$I$90</f>
        <v>6.2E-2</v>
      </c>
      <c r="N16" s="696">
        <f>'Section 10 chart data'!$J$90</f>
        <v>93.64</v>
      </c>
      <c r="O16" s="321">
        <f>'Section 10 chart data'!$G$73</f>
        <v>0.30399999999999999</v>
      </c>
      <c r="P16" s="321">
        <f>'Section 10 chart data'!$K$90</f>
        <v>5.8000000000000003E-2</v>
      </c>
      <c r="Q16" s="696">
        <f>'Section 10 chart data'!$L$90</f>
        <v>93.64</v>
      </c>
      <c r="R16" s="321">
        <f>'Section 10 chart data'!$H$73</f>
        <v>0.10299999999999999</v>
      </c>
      <c r="S16" s="321">
        <f>'Section 10 chart data'!$M$90</f>
        <v>6.4000000000000001E-2</v>
      </c>
      <c r="T16" s="696">
        <f>'Section 10 chart data'!$N$90</f>
        <v>78.39</v>
      </c>
      <c r="U16" s="321">
        <f>'Section 10 chart data'!$I$73</f>
        <v>0.49199999999999999</v>
      </c>
      <c r="V16" s="321">
        <f>'Section 10 chart data'!$O$90</f>
        <v>0.84</v>
      </c>
      <c r="W16" s="696">
        <f>'Section 10 chart data'!$P$90</f>
        <v>92.46</v>
      </c>
      <c r="X16" s="321">
        <f>'Section 10 chart data'!$J$73</f>
        <v>0.151</v>
      </c>
      <c r="Y16" s="321">
        <f>'Section 10 chart data'!$Q$90</f>
        <v>0.01</v>
      </c>
      <c r="Z16" s="696">
        <f>'Section 10 chart data'!$R$90</f>
        <v>38.74</v>
      </c>
      <c r="AA16" s="321">
        <f>'Section 10 chart data'!$K$73</f>
        <v>0.09</v>
      </c>
      <c r="AB16" s="321">
        <f>'Section 10 chart data'!$S$90</f>
        <v>0.03</v>
      </c>
      <c r="AC16" s="696">
        <f>'Section 10 chart data'!$T$90</f>
        <v>62.04</v>
      </c>
      <c r="AD16" s="321">
        <f>'Section 10 chart data'!$L$73</f>
        <v>0.10299999999999999</v>
      </c>
      <c r="AE16" s="321">
        <f>'Section 10 chart data'!$U$90</f>
        <v>0.03</v>
      </c>
      <c r="AF16" s="696">
        <f>'Section 10 chart data'!$V$90</f>
        <v>62.04</v>
      </c>
      <c r="AG16" s="321">
        <f>'Section 10 chart data'!$M$73</f>
        <v>9.8000000000000004E-2</v>
      </c>
      <c r="AH16" s="321">
        <f>'Section 10 chart data'!$W$90</f>
        <v>0.03</v>
      </c>
      <c r="AI16" s="699">
        <f>'Section 10 chart data'!$X$90</f>
        <v>62.04</v>
      </c>
    </row>
    <row r="17" spans="2:35" ht="15" customHeight="1" x14ac:dyDescent="0.2">
      <c r="B17" s="161" t="s">
        <v>91</v>
      </c>
      <c r="C17" s="322">
        <f>'Section 10 chart data'!$C$74</f>
        <v>3.4239999999999999</v>
      </c>
      <c r="D17" s="322">
        <f>'Section 10 chart data'!$C$91</f>
        <v>62.357999999999997</v>
      </c>
      <c r="E17" s="697">
        <f>'Section 10 chart data'!$D$91</f>
        <v>34.479999999999997</v>
      </c>
      <c r="F17" s="322">
        <f>'Section 10 chart data'!$D$74</f>
        <v>7.8150000000000004</v>
      </c>
      <c r="G17" s="322">
        <f>'Section 10 chart data'!$E$91</f>
        <v>59.703000000000003</v>
      </c>
      <c r="H17" s="697">
        <f>'Section 10 chart data'!$F$91</f>
        <v>36.42</v>
      </c>
      <c r="I17" s="322">
        <f>'Section 10 chart data'!$E$74</f>
        <v>2.927</v>
      </c>
      <c r="J17" s="322">
        <f>'Section 10 chart data'!$G$91</f>
        <v>65.742000000000004</v>
      </c>
      <c r="K17" s="697">
        <f>'Section 10 chart data'!$H$91</f>
        <v>32.200000000000003</v>
      </c>
      <c r="L17" s="322">
        <f>'Section 10 chart data'!$F$74</f>
        <v>7.5039999999999996</v>
      </c>
      <c r="M17" s="322">
        <f>'Section 10 chart data'!$I$91</f>
        <v>30.779</v>
      </c>
      <c r="N17" s="697">
        <f>'Section 10 chart data'!$J$91</f>
        <v>22.81</v>
      </c>
      <c r="O17" s="322">
        <f>'Section 10 chart data'!$G$74</f>
        <v>3.2</v>
      </c>
      <c r="P17" s="322">
        <f>'Section 10 chart data'!$K$91</f>
        <v>20.106999999999999</v>
      </c>
      <c r="Q17" s="697">
        <f>'Section 10 chart data'!$L$91</f>
        <v>30.04</v>
      </c>
      <c r="R17" s="322">
        <f>'Section 10 chart data'!$H$74</f>
        <v>6.516</v>
      </c>
      <c r="S17" s="322">
        <f>'Section 10 chart data'!$M$91</f>
        <v>35.822000000000003</v>
      </c>
      <c r="T17" s="697">
        <f>'Section 10 chart data'!$N$91</f>
        <v>32.630000000000003</v>
      </c>
      <c r="U17" s="322">
        <f>'Section 10 chart data'!$I$74</f>
        <v>5.673</v>
      </c>
      <c r="V17" s="322">
        <f>'Section 10 chart data'!$O$91</f>
        <v>44.63</v>
      </c>
      <c r="W17" s="697">
        <f>'Section 10 chart data'!$P$91</f>
        <v>58.1</v>
      </c>
      <c r="X17" s="322">
        <f>'Section 10 chart data'!$J$74</f>
        <v>8.2639999999999993</v>
      </c>
      <c r="Y17" s="322">
        <f>'Section 10 chart data'!$Q$91</f>
        <v>25.280999999999999</v>
      </c>
      <c r="Z17" s="697">
        <f>'Section 10 chart data'!$R$91</f>
        <v>31.09</v>
      </c>
      <c r="AA17" s="322">
        <f>'Section 10 chart data'!$K$74</f>
        <v>5.4180000000000001</v>
      </c>
      <c r="AB17" s="322">
        <f>'Section 10 chart data'!$S$91</f>
        <v>25.556000000000001</v>
      </c>
      <c r="AC17" s="697">
        <f>'Section 10 chart data'!$T$91</f>
        <v>16.86</v>
      </c>
      <c r="AD17" s="322">
        <f>'Section 10 chart data'!$L$74</f>
        <v>6.2060000000000004</v>
      </c>
      <c r="AE17" s="322">
        <f>'Section 10 chart data'!$U$91</f>
        <v>34.375999999999998</v>
      </c>
      <c r="AF17" s="697">
        <f>'Section 10 chart data'!$V$91</f>
        <v>27.1</v>
      </c>
      <c r="AG17" s="322">
        <f>'Section 10 chart data'!$M$74</f>
        <v>8.3859999999999992</v>
      </c>
      <c r="AH17" s="322">
        <f>'Section 10 chart data'!$W$91</f>
        <v>29.311</v>
      </c>
      <c r="AI17" s="700">
        <f>'Section 10 chart data'!$X$91</f>
        <v>15.87</v>
      </c>
    </row>
    <row r="20" spans="2:35" ht="15" customHeight="1" x14ac:dyDescent="0.2">
      <c r="B20" s="855" t="s">
        <v>77</v>
      </c>
      <c r="C20" s="857" t="s">
        <v>331</v>
      </c>
      <c r="D20" s="857"/>
      <c r="E20" s="857"/>
      <c r="F20" s="857" t="s">
        <v>222</v>
      </c>
      <c r="G20" s="857"/>
      <c r="H20" s="786"/>
    </row>
    <row r="21" spans="2:35" ht="15" customHeight="1" x14ac:dyDescent="0.2">
      <c r="B21" s="877"/>
      <c r="C21" s="317" t="s">
        <v>78</v>
      </c>
      <c r="D21" s="859" t="s">
        <v>79</v>
      </c>
      <c r="E21" s="859"/>
      <c r="F21" s="317" t="s">
        <v>78</v>
      </c>
      <c r="G21" s="859" t="s">
        <v>79</v>
      </c>
      <c r="H21" s="789"/>
    </row>
    <row r="22" spans="2:35" ht="30" customHeight="1" x14ac:dyDescent="0.2">
      <c r="B22" s="877"/>
      <c r="C22" s="858" t="s">
        <v>325</v>
      </c>
      <c r="D22" s="858"/>
      <c r="E22" s="130" t="s">
        <v>82</v>
      </c>
      <c r="F22" s="858" t="s">
        <v>325</v>
      </c>
      <c r="G22" s="858"/>
      <c r="H22" s="131" t="s">
        <v>82</v>
      </c>
    </row>
    <row r="23" spans="2:35" ht="15" customHeight="1" x14ac:dyDescent="0.2">
      <c r="B23" s="143" t="str">
        <f>Index!$B$4</f>
        <v>Wessex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0">
        <f>$C$9</f>
        <v>49.295000000000002</v>
      </c>
      <c r="D24" s="320">
        <f>$D$9</f>
        <v>352.09399999999999</v>
      </c>
      <c r="E24" s="695">
        <f>$E$9</f>
        <v>15.34</v>
      </c>
      <c r="F24" s="320">
        <f>$F$9</f>
        <v>49.463000000000001</v>
      </c>
      <c r="G24" s="320">
        <f>$G$9</f>
        <v>312.339</v>
      </c>
      <c r="H24" s="698">
        <f>$H$9</f>
        <v>13.78</v>
      </c>
    </row>
    <row r="25" spans="2:35" ht="15" customHeight="1" x14ac:dyDescent="0.2">
      <c r="B25" s="159" t="s">
        <v>84</v>
      </c>
      <c r="C25" s="321">
        <f>$C$10</f>
        <v>6.91</v>
      </c>
      <c r="D25" s="321">
        <f>$D$10</f>
        <v>8.2729999999999997</v>
      </c>
      <c r="E25" s="696">
        <f>$E$10</f>
        <v>49.93</v>
      </c>
      <c r="F25" s="321">
        <f>$F$10</f>
        <v>5.476</v>
      </c>
      <c r="G25" s="321">
        <f>$G$10</f>
        <v>11.288</v>
      </c>
      <c r="H25" s="699">
        <f>$H$10</f>
        <v>47.46</v>
      </c>
    </row>
    <row r="26" spans="2:35" ht="15" customHeight="1" x14ac:dyDescent="0.2">
      <c r="B26" s="159" t="s">
        <v>85</v>
      </c>
      <c r="C26" s="321">
        <f>$C$11</f>
        <v>5.1319999999999997</v>
      </c>
      <c r="D26" s="321">
        <f>$D$11</f>
        <v>21.109000000000002</v>
      </c>
      <c r="E26" s="696">
        <f>$E$11</f>
        <v>21.6</v>
      </c>
      <c r="F26" s="321">
        <f>$F$11</f>
        <v>4.3840000000000003</v>
      </c>
      <c r="G26" s="321">
        <f>$G$11</f>
        <v>25.794</v>
      </c>
      <c r="H26" s="699">
        <f>$H$11</f>
        <v>19.670000000000002</v>
      </c>
    </row>
    <row r="27" spans="2:35" ht="15" customHeight="1" x14ac:dyDescent="0.2">
      <c r="B27" s="159" t="s">
        <v>86</v>
      </c>
      <c r="C27" s="321">
        <f>$C$12</f>
        <v>21.309000000000001</v>
      </c>
      <c r="D27" s="321">
        <f>$D$12</f>
        <v>70.912000000000006</v>
      </c>
      <c r="E27" s="696">
        <f>$E$12</f>
        <v>39.700000000000003</v>
      </c>
      <c r="F27" s="321">
        <f>$F$12</f>
        <v>18.724</v>
      </c>
      <c r="G27" s="321">
        <f>$G$12</f>
        <v>29.526</v>
      </c>
      <c r="H27" s="699">
        <f>$H$12</f>
        <v>52.03</v>
      </c>
    </row>
    <row r="28" spans="2:35" ht="15" customHeight="1" x14ac:dyDescent="0.2">
      <c r="B28" s="159" t="s">
        <v>87</v>
      </c>
      <c r="C28" s="321">
        <f>$C$13</f>
        <v>4.3769999999999998</v>
      </c>
      <c r="D28" s="321">
        <f>$D$13</f>
        <v>18.635999999999999</v>
      </c>
      <c r="E28" s="696">
        <f>$E$13</f>
        <v>28.36</v>
      </c>
      <c r="F28" s="321">
        <f>$F$13</f>
        <v>4.2350000000000003</v>
      </c>
      <c r="G28" s="321">
        <f>$G$13</f>
        <v>40.156999999999996</v>
      </c>
      <c r="H28" s="699">
        <f>$H$13</f>
        <v>64.36</v>
      </c>
    </row>
    <row r="29" spans="2:35" ht="15" customHeight="1" x14ac:dyDescent="0.2">
      <c r="B29" s="159" t="s">
        <v>88</v>
      </c>
      <c r="C29" s="321">
        <f>$C$14</f>
        <v>2.4870000000000001</v>
      </c>
      <c r="D29" s="321">
        <f>$D$14</f>
        <v>41.533999999999999</v>
      </c>
      <c r="E29" s="696">
        <f>$E$14</f>
        <v>17.64</v>
      </c>
      <c r="F29" s="321">
        <f>$F$14</f>
        <v>2.9870000000000001</v>
      </c>
      <c r="G29" s="321">
        <f>$G$14</f>
        <v>49.948</v>
      </c>
      <c r="H29" s="699">
        <f>$H$14</f>
        <v>21.03</v>
      </c>
    </row>
    <row r="30" spans="2:35" ht="15" customHeight="1" x14ac:dyDescent="0.2">
      <c r="B30" s="159" t="s">
        <v>89</v>
      </c>
      <c r="C30" s="321">
        <f>$C$15</f>
        <v>5.226</v>
      </c>
      <c r="D30" s="321">
        <f>$D$15</f>
        <v>129.09399999999999</v>
      </c>
      <c r="E30" s="696">
        <f>$E$15</f>
        <v>30.9</v>
      </c>
      <c r="F30" s="321">
        <f>$F$15</f>
        <v>5.5979999999999999</v>
      </c>
      <c r="G30" s="321">
        <f>$G$15</f>
        <v>95.793000000000006</v>
      </c>
      <c r="H30" s="699">
        <f>$H$15</f>
        <v>27.73</v>
      </c>
    </row>
    <row r="31" spans="2:35" ht="15" customHeight="1" x14ac:dyDescent="0.2">
      <c r="B31" s="159" t="s">
        <v>90</v>
      </c>
      <c r="C31" s="321">
        <f>$C$16</f>
        <v>0.43</v>
      </c>
      <c r="D31" s="321">
        <f>$D$16</f>
        <v>0.17899999999999999</v>
      </c>
      <c r="E31" s="696">
        <f>$E$16</f>
        <v>93.64</v>
      </c>
      <c r="F31" s="321">
        <f>$F$16</f>
        <v>0.24399999999999999</v>
      </c>
      <c r="G31" s="321">
        <f>$G$16</f>
        <v>0.13</v>
      </c>
      <c r="H31" s="699">
        <f>$H$16</f>
        <v>93.64</v>
      </c>
    </row>
    <row r="32" spans="2:35" ht="15" customHeight="1" x14ac:dyDescent="0.2">
      <c r="B32" s="161" t="s">
        <v>91</v>
      </c>
      <c r="C32" s="322">
        <f>$C$17</f>
        <v>3.4239999999999999</v>
      </c>
      <c r="D32" s="322">
        <f>$D$17</f>
        <v>62.357999999999997</v>
      </c>
      <c r="E32" s="697">
        <f>$E$17</f>
        <v>34.479999999999997</v>
      </c>
      <c r="F32" s="322">
        <f>$F$17</f>
        <v>7.8150000000000004</v>
      </c>
      <c r="G32" s="322">
        <f>$G$17</f>
        <v>59.703000000000003</v>
      </c>
      <c r="H32" s="700">
        <f>$H$17</f>
        <v>36.42</v>
      </c>
    </row>
    <row r="35" spans="2:8" ht="15" customHeight="1" x14ac:dyDescent="0.2">
      <c r="B35" s="855" t="s">
        <v>77</v>
      </c>
      <c r="C35" s="857" t="s">
        <v>225</v>
      </c>
      <c r="D35" s="857"/>
      <c r="E35" s="857"/>
      <c r="F35" s="857" t="s">
        <v>226</v>
      </c>
      <c r="G35" s="857"/>
      <c r="H35" s="786"/>
    </row>
    <row r="36" spans="2:8" ht="15" customHeight="1" x14ac:dyDescent="0.2">
      <c r="B36" s="877"/>
      <c r="C36" s="317" t="s">
        <v>78</v>
      </c>
      <c r="D36" s="859" t="s">
        <v>79</v>
      </c>
      <c r="E36" s="859"/>
      <c r="F36" s="317" t="s">
        <v>78</v>
      </c>
      <c r="G36" s="859" t="s">
        <v>79</v>
      </c>
      <c r="H36" s="789"/>
    </row>
    <row r="37" spans="2:8" ht="30" customHeight="1" x14ac:dyDescent="0.2">
      <c r="B37" s="877"/>
      <c r="C37" s="858" t="s">
        <v>325</v>
      </c>
      <c r="D37" s="858"/>
      <c r="E37" s="130" t="s">
        <v>82</v>
      </c>
      <c r="F37" s="858" t="s">
        <v>325</v>
      </c>
      <c r="G37" s="858"/>
      <c r="H37" s="131" t="s">
        <v>82</v>
      </c>
    </row>
    <row r="38" spans="2:8" ht="15" customHeight="1" x14ac:dyDescent="0.2">
      <c r="B38" s="143" t="str">
        <f>Index!$B$4</f>
        <v>Wessex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0">
        <f>$I$9</f>
        <v>51.792000000000002</v>
      </c>
      <c r="D39" s="320">
        <f>$J$9</f>
        <v>247.75899999999999</v>
      </c>
      <c r="E39" s="695">
        <f>$K$9</f>
        <v>16.149999999999999</v>
      </c>
      <c r="F39" s="320">
        <f>$L$9</f>
        <v>62.314999999999998</v>
      </c>
      <c r="G39" s="320">
        <f>$M$9</f>
        <v>245.41300000000001</v>
      </c>
      <c r="H39" s="698">
        <f>$N$9</f>
        <v>12.48</v>
      </c>
    </row>
    <row r="40" spans="2:8" ht="15" customHeight="1" x14ac:dyDescent="0.2">
      <c r="B40" s="159" t="s">
        <v>84</v>
      </c>
      <c r="C40" s="321">
        <f>$I$10</f>
        <v>11.387</v>
      </c>
      <c r="D40" s="321">
        <f>$J$10</f>
        <v>10.62</v>
      </c>
      <c r="E40" s="696">
        <f>$K$10</f>
        <v>49.59</v>
      </c>
      <c r="F40" s="321">
        <f>$L$10</f>
        <v>11.081</v>
      </c>
      <c r="G40" s="321">
        <f>$M$10</f>
        <v>9.14</v>
      </c>
      <c r="H40" s="699">
        <f>$N$10</f>
        <v>53.57</v>
      </c>
    </row>
    <row r="41" spans="2:8" ht="15" customHeight="1" x14ac:dyDescent="0.2">
      <c r="B41" s="159" t="s">
        <v>85</v>
      </c>
      <c r="C41" s="321">
        <f>$I$11</f>
        <v>4.2649999999999997</v>
      </c>
      <c r="D41" s="321">
        <f>$J$11</f>
        <v>22.367999999999999</v>
      </c>
      <c r="E41" s="696">
        <f>$K$11</f>
        <v>19.510000000000002</v>
      </c>
      <c r="F41" s="321">
        <f>$L$11</f>
        <v>4.0830000000000002</v>
      </c>
      <c r="G41" s="321">
        <f>$M$11</f>
        <v>69.239000000000004</v>
      </c>
      <c r="H41" s="699">
        <f>$N$11</f>
        <v>26.01</v>
      </c>
    </row>
    <row r="42" spans="2:8" ht="15" customHeight="1" x14ac:dyDescent="0.2">
      <c r="B42" s="159" t="s">
        <v>86</v>
      </c>
      <c r="C42" s="321">
        <f>$I$12</f>
        <v>17.443999999999999</v>
      </c>
      <c r="D42" s="321">
        <f>$J$12</f>
        <v>13.669</v>
      </c>
      <c r="E42" s="696">
        <f>$K$12</f>
        <v>66.67</v>
      </c>
      <c r="F42" s="321">
        <f>$L$12</f>
        <v>13.766</v>
      </c>
      <c r="G42" s="321">
        <f>$M$12</f>
        <v>3.508</v>
      </c>
      <c r="H42" s="699">
        <f>$N$12</f>
        <v>47.84</v>
      </c>
    </row>
    <row r="43" spans="2:8" ht="15" customHeight="1" x14ac:dyDescent="0.2">
      <c r="B43" s="159" t="s">
        <v>87</v>
      </c>
      <c r="C43" s="321">
        <f>$I$13</f>
        <v>4.12</v>
      </c>
      <c r="D43" s="321">
        <f>$J$13</f>
        <v>49.671999999999997</v>
      </c>
      <c r="E43" s="696">
        <f>$K$13</f>
        <v>52.63</v>
      </c>
      <c r="F43" s="321">
        <f>$L$13</f>
        <v>6.4880000000000004</v>
      </c>
      <c r="G43" s="321">
        <f>$M$13</f>
        <v>42.610999999999997</v>
      </c>
      <c r="H43" s="699">
        <f>$N$13</f>
        <v>39.54</v>
      </c>
    </row>
    <row r="44" spans="2:8" ht="15" customHeight="1" x14ac:dyDescent="0.2">
      <c r="B44" s="159" t="s">
        <v>88</v>
      </c>
      <c r="C44" s="321">
        <f>$I$14</f>
        <v>2.9769999999999999</v>
      </c>
      <c r="D44" s="321">
        <f>$J$14</f>
        <v>35.296999999999997</v>
      </c>
      <c r="E44" s="696">
        <f>$K$14</f>
        <v>24.92</v>
      </c>
      <c r="F44" s="321">
        <f>$L$14</f>
        <v>3.734</v>
      </c>
      <c r="G44" s="321">
        <f>$M$14</f>
        <v>26.914000000000001</v>
      </c>
      <c r="H44" s="699">
        <f>$N$14</f>
        <v>21.6</v>
      </c>
    </row>
    <row r="45" spans="2:8" ht="15" customHeight="1" x14ac:dyDescent="0.2">
      <c r="B45" s="159" t="s">
        <v>89</v>
      </c>
      <c r="C45" s="321">
        <f>$I$15</f>
        <v>8.2249999999999996</v>
      </c>
      <c r="D45" s="321">
        <f>$J$15</f>
        <v>49.231000000000002</v>
      </c>
      <c r="E45" s="696">
        <f>$K$15</f>
        <v>34.11</v>
      </c>
      <c r="F45" s="321">
        <f>$L$15</f>
        <v>15.404999999999999</v>
      </c>
      <c r="G45" s="321">
        <f>$M$15</f>
        <v>63.16</v>
      </c>
      <c r="H45" s="699">
        <f>$N$15</f>
        <v>32.659999999999997</v>
      </c>
    </row>
    <row r="46" spans="2:8" ht="15" customHeight="1" x14ac:dyDescent="0.2">
      <c r="B46" s="159" t="s">
        <v>90</v>
      </c>
      <c r="C46" s="321">
        <f>$I$16</f>
        <v>0.44800000000000001</v>
      </c>
      <c r="D46" s="321">
        <f>$J$16</f>
        <v>1.161</v>
      </c>
      <c r="E46" s="696">
        <f>$K$16</f>
        <v>93.64</v>
      </c>
      <c r="F46" s="321">
        <f>$L$16</f>
        <v>0.255</v>
      </c>
      <c r="G46" s="321">
        <f>$M$16</f>
        <v>6.2E-2</v>
      </c>
      <c r="H46" s="699">
        <f>$N$16</f>
        <v>93.64</v>
      </c>
    </row>
    <row r="47" spans="2:8" ht="15" customHeight="1" x14ac:dyDescent="0.2">
      <c r="B47" s="161" t="s">
        <v>91</v>
      </c>
      <c r="C47" s="322">
        <f>$I$17</f>
        <v>2.927</v>
      </c>
      <c r="D47" s="322">
        <f>$J$17</f>
        <v>65.742000000000004</v>
      </c>
      <c r="E47" s="697">
        <f>$K$17</f>
        <v>32.200000000000003</v>
      </c>
      <c r="F47" s="322">
        <f>$L$17</f>
        <v>7.5039999999999996</v>
      </c>
      <c r="G47" s="322">
        <f>$M$17</f>
        <v>30.779</v>
      </c>
      <c r="H47" s="700">
        <f>$N$17</f>
        <v>22.81</v>
      </c>
    </row>
    <row r="50" spans="2:8" ht="15" customHeight="1" x14ac:dyDescent="0.2">
      <c r="B50" s="855" t="s">
        <v>77</v>
      </c>
      <c r="C50" s="857" t="s">
        <v>227</v>
      </c>
      <c r="D50" s="857"/>
      <c r="E50" s="857"/>
      <c r="F50" s="857" t="s">
        <v>228</v>
      </c>
      <c r="G50" s="857"/>
      <c r="H50" s="786"/>
    </row>
    <row r="51" spans="2:8" ht="15" customHeight="1" x14ac:dyDescent="0.2">
      <c r="B51" s="877"/>
      <c r="C51" s="317" t="s">
        <v>78</v>
      </c>
      <c r="D51" s="859" t="s">
        <v>79</v>
      </c>
      <c r="E51" s="859"/>
      <c r="F51" s="317" t="s">
        <v>78</v>
      </c>
      <c r="G51" s="859" t="s">
        <v>79</v>
      </c>
      <c r="H51" s="789"/>
    </row>
    <row r="52" spans="2:8" ht="30" customHeight="1" x14ac:dyDescent="0.2">
      <c r="B52" s="877"/>
      <c r="C52" s="858" t="s">
        <v>325</v>
      </c>
      <c r="D52" s="858"/>
      <c r="E52" s="130" t="s">
        <v>82</v>
      </c>
      <c r="F52" s="858" t="s">
        <v>325</v>
      </c>
      <c r="G52" s="858"/>
      <c r="H52" s="131" t="s">
        <v>82</v>
      </c>
    </row>
    <row r="53" spans="2:8" ht="15" customHeight="1" x14ac:dyDescent="0.2">
      <c r="B53" s="143" t="str">
        <f>Index!$B$4</f>
        <v>Wessex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0">
        <f>$O$9</f>
        <v>53.054000000000002</v>
      </c>
      <c r="D54" s="320">
        <f>$P$9</f>
        <v>187.584</v>
      </c>
      <c r="E54" s="695">
        <f>$Q$9</f>
        <v>13.34</v>
      </c>
      <c r="F54" s="320">
        <f>$R$9</f>
        <v>60.503999999999998</v>
      </c>
      <c r="G54" s="320">
        <f>$S$9</f>
        <v>155.52799999999999</v>
      </c>
      <c r="H54" s="698">
        <f>$T$9</f>
        <v>12.49</v>
      </c>
    </row>
    <row r="55" spans="2:8" ht="15" customHeight="1" x14ac:dyDescent="0.2">
      <c r="B55" s="159" t="s">
        <v>84</v>
      </c>
      <c r="C55" s="321">
        <f>$O$10</f>
        <v>12.118</v>
      </c>
      <c r="D55" s="321">
        <f>$P$10</f>
        <v>10.268000000000001</v>
      </c>
      <c r="E55" s="696">
        <f>$Q$10</f>
        <v>47.46</v>
      </c>
      <c r="F55" s="321">
        <f>$R$10</f>
        <v>13.105</v>
      </c>
      <c r="G55" s="321">
        <f>$S$10</f>
        <v>8.3260000000000005</v>
      </c>
      <c r="H55" s="699">
        <f>$T$10</f>
        <v>48.51</v>
      </c>
    </row>
    <row r="56" spans="2:8" ht="15" customHeight="1" x14ac:dyDescent="0.2">
      <c r="B56" s="159" t="s">
        <v>85</v>
      </c>
      <c r="C56" s="321">
        <f>$O$11</f>
        <v>3.1019999999999999</v>
      </c>
      <c r="D56" s="321">
        <f>$P$11</f>
        <v>69.034000000000006</v>
      </c>
      <c r="E56" s="696">
        <f>$Q$11</f>
        <v>27</v>
      </c>
      <c r="F56" s="321">
        <f>$R$11</f>
        <v>4.8070000000000004</v>
      </c>
      <c r="G56" s="321">
        <f>$S$11</f>
        <v>54.015999999999998</v>
      </c>
      <c r="H56" s="699">
        <f>$T$11</f>
        <v>23.62</v>
      </c>
    </row>
    <row r="57" spans="2:8" ht="15" customHeight="1" x14ac:dyDescent="0.2">
      <c r="B57" s="159" t="s">
        <v>86</v>
      </c>
      <c r="C57" s="321">
        <f>$O$12</f>
        <v>13.61</v>
      </c>
      <c r="D57" s="321">
        <f>$P$12</f>
        <v>3.4580000000000002</v>
      </c>
      <c r="E57" s="696">
        <f>$Q$12</f>
        <v>48.08</v>
      </c>
      <c r="F57" s="321">
        <f>$R$12</f>
        <v>13.6</v>
      </c>
      <c r="G57" s="321">
        <f>$S$12</f>
        <v>1.141</v>
      </c>
      <c r="H57" s="699">
        <f>$T$12</f>
        <v>36.840000000000003</v>
      </c>
    </row>
    <row r="58" spans="2:8" ht="15" customHeight="1" x14ac:dyDescent="0.2">
      <c r="B58" s="159" t="s">
        <v>87</v>
      </c>
      <c r="C58" s="321">
        <f>$O$13</f>
        <v>3.5569999999999999</v>
      </c>
      <c r="D58" s="321">
        <f>$P$13</f>
        <v>10.141999999999999</v>
      </c>
      <c r="E58" s="696">
        <f>$Q$13</f>
        <v>42.95</v>
      </c>
      <c r="F58" s="321">
        <f>$R$13</f>
        <v>3.782</v>
      </c>
      <c r="G58" s="321">
        <f>$S$13</f>
        <v>7.32</v>
      </c>
      <c r="H58" s="699">
        <f>$T$13</f>
        <v>31.88</v>
      </c>
    </row>
    <row r="59" spans="2:8" ht="15" customHeight="1" x14ac:dyDescent="0.2">
      <c r="B59" s="159" t="s">
        <v>88</v>
      </c>
      <c r="C59" s="321">
        <f>$O$14</f>
        <v>2.7090000000000001</v>
      </c>
      <c r="D59" s="321">
        <f>$P$14</f>
        <v>24.65</v>
      </c>
      <c r="E59" s="696">
        <f>$Q$14</f>
        <v>22.94</v>
      </c>
      <c r="F59" s="321">
        <f>$R$14</f>
        <v>3.375</v>
      </c>
      <c r="G59" s="321">
        <f>$S$14</f>
        <v>18.675000000000001</v>
      </c>
      <c r="H59" s="699">
        <f>$T$14</f>
        <v>24.86</v>
      </c>
    </row>
    <row r="60" spans="2:8" ht="15" customHeight="1" x14ac:dyDescent="0.2">
      <c r="B60" s="159" t="s">
        <v>89</v>
      </c>
      <c r="C60" s="321">
        <f>$O$15</f>
        <v>14.454000000000001</v>
      </c>
      <c r="D60" s="321">
        <f>$P$15</f>
        <v>49.866999999999997</v>
      </c>
      <c r="E60" s="696">
        <f>$Q$15</f>
        <v>34.43</v>
      </c>
      <c r="F60" s="321">
        <f>$R$15</f>
        <v>15.215999999999999</v>
      </c>
      <c r="G60" s="321">
        <f>$S$15</f>
        <v>30.164000000000001</v>
      </c>
      <c r="H60" s="699">
        <f>$T$15</f>
        <v>25.31</v>
      </c>
    </row>
    <row r="61" spans="2:8" ht="15" customHeight="1" x14ac:dyDescent="0.2">
      <c r="B61" s="159" t="s">
        <v>90</v>
      </c>
      <c r="C61" s="321">
        <f>$O$16</f>
        <v>0.30399999999999999</v>
      </c>
      <c r="D61" s="321">
        <f>$P$16</f>
        <v>5.8000000000000003E-2</v>
      </c>
      <c r="E61" s="696">
        <f>$Q$16</f>
        <v>93.64</v>
      </c>
      <c r="F61" s="321">
        <f>$R$16</f>
        <v>0.10299999999999999</v>
      </c>
      <c r="G61" s="321">
        <f>$S$16</f>
        <v>6.4000000000000001E-2</v>
      </c>
      <c r="H61" s="699">
        <f>$T$16</f>
        <v>78.39</v>
      </c>
    </row>
    <row r="62" spans="2:8" ht="15" customHeight="1" x14ac:dyDescent="0.2">
      <c r="B62" s="161" t="s">
        <v>91</v>
      </c>
      <c r="C62" s="322">
        <f>$O$17</f>
        <v>3.2</v>
      </c>
      <c r="D62" s="322">
        <f>$P$17</f>
        <v>20.106999999999999</v>
      </c>
      <c r="E62" s="697">
        <f>$Q$17</f>
        <v>30.04</v>
      </c>
      <c r="F62" s="322">
        <f>$R$17</f>
        <v>6.516</v>
      </c>
      <c r="G62" s="322">
        <f>$S$17</f>
        <v>35.822000000000003</v>
      </c>
      <c r="H62" s="700">
        <f>$T$17</f>
        <v>32.630000000000003</v>
      </c>
    </row>
    <row r="65" spans="2:8" ht="15" customHeight="1" x14ac:dyDescent="0.2">
      <c r="B65" s="855" t="s">
        <v>77</v>
      </c>
      <c r="C65" s="857" t="s">
        <v>332</v>
      </c>
      <c r="D65" s="857"/>
      <c r="E65" s="857"/>
      <c r="F65" s="857" t="s">
        <v>333</v>
      </c>
      <c r="G65" s="857"/>
      <c r="H65" s="786"/>
    </row>
    <row r="66" spans="2:8" ht="15" customHeight="1" x14ac:dyDescent="0.2">
      <c r="B66" s="877"/>
      <c r="C66" s="317" t="s">
        <v>78</v>
      </c>
      <c r="D66" s="859" t="s">
        <v>79</v>
      </c>
      <c r="E66" s="859"/>
      <c r="F66" s="317" t="s">
        <v>78</v>
      </c>
      <c r="G66" s="859" t="s">
        <v>79</v>
      </c>
      <c r="H66" s="789"/>
    </row>
    <row r="67" spans="2:8" ht="30" customHeight="1" x14ac:dyDescent="0.2">
      <c r="B67" s="877"/>
      <c r="C67" s="858" t="s">
        <v>325</v>
      </c>
      <c r="D67" s="858"/>
      <c r="E67" s="130" t="s">
        <v>82</v>
      </c>
      <c r="F67" s="858" t="s">
        <v>325</v>
      </c>
      <c r="G67" s="858"/>
      <c r="H67" s="131" t="s">
        <v>82</v>
      </c>
    </row>
    <row r="68" spans="2:8" ht="15" customHeight="1" x14ac:dyDescent="0.2">
      <c r="B68" s="143" t="str">
        <f>Index!$B$4</f>
        <v>Wessex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0">
        <f>$U$9</f>
        <v>62.692999999999998</v>
      </c>
      <c r="D69" s="320">
        <f>$V$9</f>
        <v>129.36000000000001</v>
      </c>
      <c r="E69" s="695">
        <f>$W$9</f>
        <v>21.25</v>
      </c>
      <c r="F69" s="320">
        <f>$X$9</f>
        <v>52.445999999999998</v>
      </c>
      <c r="G69" s="320">
        <f>$Y$9</f>
        <v>107.85599999999999</v>
      </c>
      <c r="H69" s="698">
        <f>$Z$9</f>
        <v>11.47</v>
      </c>
    </row>
    <row r="70" spans="2:8" ht="15" customHeight="1" x14ac:dyDescent="0.2">
      <c r="B70" s="159" t="s">
        <v>84</v>
      </c>
      <c r="C70" s="321">
        <f>$U$10</f>
        <v>11.622999999999999</v>
      </c>
      <c r="D70" s="321">
        <f>$V$10</f>
        <v>10.766999999999999</v>
      </c>
      <c r="E70" s="696">
        <f>$W$10</f>
        <v>41.16</v>
      </c>
      <c r="F70" s="321">
        <f>$X$10</f>
        <v>6.7</v>
      </c>
      <c r="G70" s="321">
        <f>$Y$10</f>
        <v>9.4719999999999995</v>
      </c>
      <c r="H70" s="699">
        <f>$Z$10</f>
        <v>42.98</v>
      </c>
    </row>
    <row r="71" spans="2:8" ht="15" customHeight="1" x14ac:dyDescent="0.2">
      <c r="B71" s="159" t="s">
        <v>85</v>
      </c>
      <c r="C71" s="321">
        <f>$U$11</f>
        <v>5.117</v>
      </c>
      <c r="D71" s="321">
        <f>$V$11</f>
        <v>21.564</v>
      </c>
      <c r="E71" s="696">
        <f>$W$11</f>
        <v>25.08</v>
      </c>
      <c r="F71" s="321">
        <f>$X$11</f>
        <v>6.3380000000000001</v>
      </c>
      <c r="G71" s="321">
        <f>$Y$11</f>
        <v>23.684999999999999</v>
      </c>
      <c r="H71" s="699">
        <f>$Z$11</f>
        <v>32.57</v>
      </c>
    </row>
    <row r="72" spans="2:8" ht="15" customHeight="1" x14ac:dyDescent="0.2">
      <c r="B72" s="159" t="s">
        <v>86</v>
      </c>
      <c r="C72" s="321">
        <f>$U$12</f>
        <v>19.012</v>
      </c>
      <c r="D72" s="321">
        <f>$V$12</f>
        <v>2.883</v>
      </c>
      <c r="E72" s="696">
        <f>$W$12</f>
        <v>71.16</v>
      </c>
      <c r="F72" s="321">
        <f>$X$12</f>
        <v>4.6529999999999996</v>
      </c>
      <c r="G72" s="321">
        <f>$Y$12</f>
        <v>0.373</v>
      </c>
      <c r="H72" s="699">
        <f>$Z$12</f>
        <v>32.53</v>
      </c>
    </row>
    <row r="73" spans="2:8" ht="15" customHeight="1" x14ac:dyDescent="0.2">
      <c r="B73" s="159" t="s">
        <v>87</v>
      </c>
      <c r="C73" s="321">
        <f>$U$13</f>
        <v>3.5179999999999998</v>
      </c>
      <c r="D73" s="321">
        <f>$V$13</f>
        <v>7.9710000000000001</v>
      </c>
      <c r="E73" s="696">
        <f>$W$13</f>
        <v>41.56</v>
      </c>
      <c r="F73" s="321">
        <f>$X$13</f>
        <v>7.1360000000000001</v>
      </c>
      <c r="G73" s="321">
        <f>$Y$13</f>
        <v>11.907</v>
      </c>
      <c r="H73" s="699">
        <f>$Z$13</f>
        <v>27.88</v>
      </c>
    </row>
    <row r="74" spans="2:8" ht="15" customHeight="1" x14ac:dyDescent="0.2">
      <c r="B74" s="159" t="s">
        <v>88</v>
      </c>
      <c r="C74" s="321">
        <f>$U$14</f>
        <v>4.6639999999999997</v>
      </c>
      <c r="D74" s="321">
        <f>$V$14</f>
        <v>16.773</v>
      </c>
      <c r="E74" s="696">
        <f>$W$14</f>
        <v>25.85</v>
      </c>
      <c r="F74" s="321">
        <f>$X$14</f>
        <v>5.29</v>
      </c>
      <c r="G74" s="321">
        <f>$Y$14</f>
        <v>16.443000000000001</v>
      </c>
      <c r="H74" s="699">
        <f>$Z$14</f>
        <v>25.49</v>
      </c>
    </row>
    <row r="75" spans="2:8" ht="15" customHeight="1" x14ac:dyDescent="0.2">
      <c r="B75" s="159" t="s">
        <v>89</v>
      </c>
      <c r="C75" s="321">
        <f>$U$15</f>
        <v>12.593999999999999</v>
      </c>
      <c r="D75" s="321">
        <f>$V$15</f>
        <v>23.931999999999999</v>
      </c>
      <c r="E75" s="696">
        <f>$W$15</f>
        <v>17.54</v>
      </c>
      <c r="F75" s="321">
        <f>$X$15</f>
        <v>13.914999999999999</v>
      </c>
      <c r="G75" s="321">
        <f>$Y$15</f>
        <v>20.684000000000001</v>
      </c>
      <c r="H75" s="699">
        <f>$Z$15</f>
        <v>16.05</v>
      </c>
    </row>
    <row r="76" spans="2:8" ht="15" customHeight="1" x14ac:dyDescent="0.2">
      <c r="B76" s="159" t="s">
        <v>90</v>
      </c>
      <c r="C76" s="321">
        <f>$U$16</f>
        <v>0.49199999999999999</v>
      </c>
      <c r="D76" s="321">
        <f>$V$16</f>
        <v>0.84</v>
      </c>
      <c r="E76" s="696">
        <f>$W$16</f>
        <v>92.46</v>
      </c>
      <c r="F76" s="321">
        <f>$X$16</f>
        <v>0.151</v>
      </c>
      <c r="G76" s="321">
        <f>$Y$16</f>
        <v>0.01</v>
      </c>
      <c r="H76" s="699">
        <f>$Z$16</f>
        <v>38.74</v>
      </c>
    </row>
    <row r="77" spans="2:8" ht="15" customHeight="1" x14ac:dyDescent="0.2">
      <c r="B77" s="161" t="s">
        <v>91</v>
      </c>
      <c r="C77" s="322">
        <f>$U$17</f>
        <v>5.673</v>
      </c>
      <c r="D77" s="322">
        <f>$V$17</f>
        <v>44.63</v>
      </c>
      <c r="E77" s="697">
        <f>$W$17</f>
        <v>58.1</v>
      </c>
      <c r="F77" s="322">
        <f>$X$17</f>
        <v>8.2639999999999993</v>
      </c>
      <c r="G77" s="322">
        <f>$Y$17</f>
        <v>25.280999999999999</v>
      </c>
      <c r="H77" s="700">
        <f>$Z$17</f>
        <v>31.09</v>
      </c>
    </row>
    <row r="80" spans="2:8" ht="15" customHeight="1" x14ac:dyDescent="0.2">
      <c r="B80" s="855" t="s">
        <v>77</v>
      </c>
      <c r="C80" s="857" t="s">
        <v>231</v>
      </c>
      <c r="D80" s="857"/>
      <c r="E80" s="857"/>
      <c r="F80" s="857" t="s">
        <v>232</v>
      </c>
      <c r="G80" s="857"/>
      <c r="H80" s="786"/>
    </row>
    <row r="81" spans="2:8" ht="15" customHeight="1" x14ac:dyDescent="0.2">
      <c r="B81" s="877"/>
      <c r="C81" s="317" t="s">
        <v>78</v>
      </c>
      <c r="D81" s="859" t="s">
        <v>79</v>
      </c>
      <c r="E81" s="859"/>
      <c r="F81" s="317" t="s">
        <v>78</v>
      </c>
      <c r="G81" s="859" t="s">
        <v>79</v>
      </c>
      <c r="H81" s="789"/>
    </row>
    <row r="82" spans="2:8" ht="30" customHeight="1" x14ac:dyDescent="0.2">
      <c r="B82" s="877"/>
      <c r="C82" s="858" t="s">
        <v>325</v>
      </c>
      <c r="D82" s="858"/>
      <c r="E82" s="130" t="s">
        <v>82</v>
      </c>
      <c r="F82" s="858" t="s">
        <v>325</v>
      </c>
      <c r="G82" s="858"/>
      <c r="H82" s="131" t="s">
        <v>82</v>
      </c>
    </row>
    <row r="83" spans="2:8" ht="15" customHeight="1" x14ac:dyDescent="0.2">
      <c r="B83" s="143" t="str">
        <f>Index!$B$4</f>
        <v>Wessex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0">
        <f>$AA$9</f>
        <v>43.613</v>
      </c>
      <c r="D84" s="320">
        <f>$AB$9</f>
        <v>108.97</v>
      </c>
      <c r="E84" s="695">
        <f>$AC$9</f>
        <v>7.94</v>
      </c>
      <c r="F84" s="320">
        <f>$AD$9</f>
        <v>43.976999999999997</v>
      </c>
      <c r="G84" s="320">
        <f>$AE$9</f>
        <v>136.33500000000001</v>
      </c>
      <c r="H84" s="698">
        <f>$AF$9</f>
        <v>11.08</v>
      </c>
    </row>
    <row r="85" spans="2:8" ht="15" customHeight="1" x14ac:dyDescent="0.2">
      <c r="B85" s="159" t="s">
        <v>84</v>
      </c>
      <c r="C85" s="321">
        <f>$AA$10</f>
        <v>8.2739999999999991</v>
      </c>
      <c r="D85" s="321">
        <f>$AB$10</f>
        <v>11.329000000000001</v>
      </c>
      <c r="E85" s="696">
        <f>$AC$10</f>
        <v>37.15</v>
      </c>
      <c r="F85" s="321">
        <f>$AD$10</f>
        <v>4.7489999999999997</v>
      </c>
      <c r="G85" s="321">
        <f>$AE$10</f>
        <v>12.054</v>
      </c>
      <c r="H85" s="699">
        <f>$AF$10</f>
        <v>36.119999999999997</v>
      </c>
    </row>
    <row r="86" spans="2:8" ht="15" customHeight="1" x14ac:dyDescent="0.2">
      <c r="B86" s="159" t="s">
        <v>85</v>
      </c>
      <c r="C86" s="321">
        <f>$AA$11</f>
        <v>4.9189999999999996</v>
      </c>
      <c r="D86" s="321">
        <f>$AB$11</f>
        <v>16.231000000000002</v>
      </c>
      <c r="E86" s="696">
        <f>$AC$11</f>
        <v>17.5</v>
      </c>
      <c r="F86" s="321">
        <f>$AD$11</f>
        <v>6.8819999999999997</v>
      </c>
      <c r="G86" s="321">
        <f>$AE$11</f>
        <v>33.133000000000003</v>
      </c>
      <c r="H86" s="699">
        <f>$AF$11</f>
        <v>33.44</v>
      </c>
    </row>
    <row r="87" spans="2:8" ht="15" customHeight="1" x14ac:dyDescent="0.2">
      <c r="B87" s="159" t="s">
        <v>86</v>
      </c>
      <c r="C87" s="321">
        <f>$AA$12</f>
        <v>4.9359999999999999</v>
      </c>
      <c r="D87" s="321">
        <f>$AB$12</f>
        <v>0.376</v>
      </c>
      <c r="E87" s="696">
        <f>$AC$12</f>
        <v>32.03</v>
      </c>
      <c r="F87" s="321">
        <f>$AD$12</f>
        <v>6.157</v>
      </c>
      <c r="G87" s="321">
        <f>$AE$12</f>
        <v>0.38</v>
      </c>
      <c r="H87" s="699">
        <f>$AF$12</f>
        <v>31.64</v>
      </c>
    </row>
    <row r="88" spans="2:8" ht="15" customHeight="1" x14ac:dyDescent="0.2">
      <c r="B88" s="159" t="s">
        <v>87</v>
      </c>
      <c r="C88" s="321">
        <f>$AA$13</f>
        <v>3.8090000000000002</v>
      </c>
      <c r="D88" s="321">
        <f>$AB$13</f>
        <v>14.038</v>
      </c>
      <c r="E88" s="696">
        <f>$AC$13</f>
        <v>28.79</v>
      </c>
      <c r="F88" s="321">
        <f>$AD$13</f>
        <v>4.8680000000000003</v>
      </c>
      <c r="G88" s="321">
        <f>$AE$13</f>
        <v>10.824</v>
      </c>
      <c r="H88" s="699">
        <f>$AF$13</f>
        <v>26.34</v>
      </c>
    </row>
    <row r="89" spans="2:8" ht="15" customHeight="1" x14ac:dyDescent="0.2">
      <c r="B89" s="159" t="s">
        <v>88</v>
      </c>
      <c r="C89" s="321">
        <f>$AA$14</f>
        <v>3.0790000000000002</v>
      </c>
      <c r="D89" s="321">
        <f>$AB$14</f>
        <v>16.198</v>
      </c>
      <c r="E89" s="696">
        <f>$AC$14</f>
        <v>24.92</v>
      </c>
      <c r="F89" s="321">
        <f>$AD$14</f>
        <v>3.6640000000000001</v>
      </c>
      <c r="G89" s="321">
        <f>$AE$14</f>
        <v>17.111999999999998</v>
      </c>
      <c r="H89" s="699">
        <f>$AF$14</f>
        <v>23.72</v>
      </c>
    </row>
    <row r="90" spans="2:8" ht="15" customHeight="1" x14ac:dyDescent="0.2">
      <c r="B90" s="159" t="s">
        <v>89</v>
      </c>
      <c r="C90" s="321">
        <f>$AA$15</f>
        <v>13.087999999999999</v>
      </c>
      <c r="D90" s="321">
        <f>$AB$15</f>
        <v>25.210999999999999</v>
      </c>
      <c r="E90" s="696">
        <f>$AC$15</f>
        <v>15.03</v>
      </c>
      <c r="F90" s="321">
        <f>$AD$15</f>
        <v>11.348000000000001</v>
      </c>
      <c r="G90" s="321">
        <f>$AE$15</f>
        <v>28.427</v>
      </c>
      <c r="H90" s="699">
        <f>$AF$15</f>
        <v>14.41</v>
      </c>
    </row>
    <row r="91" spans="2:8" ht="15" customHeight="1" x14ac:dyDescent="0.2">
      <c r="B91" s="159" t="s">
        <v>90</v>
      </c>
      <c r="C91" s="321">
        <f>$AA$16</f>
        <v>0.09</v>
      </c>
      <c r="D91" s="321">
        <f>$AB$16</f>
        <v>0.03</v>
      </c>
      <c r="E91" s="696">
        <f>$AC$16</f>
        <v>62.04</v>
      </c>
      <c r="F91" s="321">
        <f>$AD$16</f>
        <v>0.10299999999999999</v>
      </c>
      <c r="G91" s="321">
        <f>$AE$16</f>
        <v>0.03</v>
      </c>
      <c r="H91" s="699">
        <f>$AF$16</f>
        <v>62.04</v>
      </c>
    </row>
    <row r="92" spans="2:8" ht="15" customHeight="1" x14ac:dyDescent="0.2">
      <c r="B92" s="161" t="s">
        <v>91</v>
      </c>
      <c r="C92" s="322">
        <f>$AA$17</f>
        <v>5.4180000000000001</v>
      </c>
      <c r="D92" s="322">
        <f>$AB$17</f>
        <v>25.556000000000001</v>
      </c>
      <c r="E92" s="697">
        <f>$AC$17</f>
        <v>16.86</v>
      </c>
      <c r="F92" s="322">
        <f>$AD$17</f>
        <v>6.2060000000000004</v>
      </c>
      <c r="G92" s="322">
        <f>$AE$17</f>
        <v>34.375999999999998</v>
      </c>
      <c r="H92" s="700">
        <f>$AF$17</f>
        <v>27.1</v>
      </c>
    </row>
    <row r="95" spans="2:8" ht="15" customHeight="1" x14ac:dyDescent="0.2">
      <c r="B95" s="855" t="s">
        <v>77</v>
      </c>
      <c r="C95" s="857" t="s">
        <v>233</v>
      </c>
      <c r="D95" s="857"/>
      <c r="E95" s="786"/>
    </row>
    <row r="96" spans="2:8" ht="15" customHeight="1" x14ac:dyDescent="0.2">
      <c r="B96" s="877"/>
      <c r="C96" s="317" t="s">
        <v>78</v>
      </c>
      <c r="D96" s="859" t="s">
        <v>79</v>
      </c>
      <c r="E96" s="789"/>
    </row>
    <row r="97" spans="2:5" ht="30" customHeight="1" x14ac:dyDescent="0.2">
      <c r="B97" s="877"/>
      <c r="C97" s="858" t="s">
        <v>325</v>
      </c>
      <c r="D97" s="858"/>
      <c r="E97" s="131" t="s">
        <v>82</v>
      </c>
    </row>
    <row r="98" spans="2:5" ht="15" customHeight="1" x14ac:dyDescent="0.2">
      <c r="B98" s="143" t="str">
        <f>Index!$B$4</f>
        <v>Wessex</v>
      </c>
      <c r="C98" s="134"/>
      <c r="D98" s="134"/>
      <c r="E98" s="135"/>
    </row>
    <row r="99" spans="2:5" ht="15" customHeight="1" x14ac:dyDescent="0.2">
      <c r="B99" s="132" t="s">
        <v>92</v>
      </c>
      <c r="C99" s="320">
        <f>$AG$9</f>
        <v>60.320999999999998</v>
      </c>
      <c r="D99" s="320">
        <f>$AH$9</f>
        <v>106.096</v>
      </c>
      <c r="E99" s="698">
        <f>$AI$9</f>
        <v>6.67</v>
      </c>
    </row>
    <row r="100" spans="2:5" ht="15" customHeight="1" x14ac:dyDescent="0.2">
      <c r="B100" s="159" t="s">
        <v>84</v>
      </c>
      <c r="C100" s="321">
        <f>$AG$10</f>
        <v>7.5190000000000001</v>
      </c>
      <c r="D100" s="321">
        <f>$AH$10</f>
        <v>11.842000000000001</v>
      </c>
      <c r="E100" s="699">
        <f>$AI$10</f>
        <v>23.67</v>
      </c>
    </row>
    <row r="101" spans="2:5" ht="15" customHeight="1" x14ac:dyDescent="0.2">
      <c r="B101" s="159" t="s">
        <v>85</v>
      </c>
      <c r="C101" s="321">
        <f>$AG$11</f>
        <v>6.2050000000000001</v>
      </c>
      <c r="D101" s="321">
        <f>$AH$11</f>
        <v>20.795000000000002</v>
      </c>
      <c r="E101" s="699">
        <f>$AI$11</f>
        <v>16.57</v>
      </c>
    </row>
    <row r="102" spans="2:5" ht="15" customHeight="1" x14ac:dyDescent="0.2">
      <c r="B102" s="159" t="s">
        <v>86</v>
      </c>
      <c r="C102" s="321">
        <f>$AG$12</f>
        <v>5.109</v>
      </c>
      <c r="D102" s="321">
        <f>$AH$12</f>
        <v>0.32800000000000001</v>
      </c>
      <c r="E102" s="699">
        <f>$AI$12</f>
        <v>31.02</v>
      </c>
    </row>
    <row r="103" spans="2:5" ht="15" customHeight="1" x14ac:dyDescent="0.2">
      <c r="B103" s="159" t="s">
        <v>87</v>
      </c>
      <c r="C103" s="321">
        <f>$AG$13</f>
        <v>4.4029999999999996</v>
      </c>
      <c r="D103" s="321">
        <f>$AH$13</f>
        <v>9.1669999999999998</v>
      </c>
      <c r="E103" s="699">
        <f>$AI$13</f>
        <v>22.73</v>
      </c>
    </row>
    <row r="104" spans="2:5" ht="15" customHeight="1" x14ac:dyDescent="0.2">
      <c r="B104" s="159" t="s">
        <v>88</v>
      </c>
      <c r="C104" s="321">
        <f>$AG$14</f>
        <v>3.6579999999999999</v>
      </c>
      <c r="D104" s="321">
        <f>$AH$14</f>
        <v>6.8330000000000002</v>
      </c>
      <c r="E104" s="699">
        <f>$AI$14</f>
        <v>19.57</v>
      </c>
    </row>
    <row r="105" spans="2:5" ht="15" customHeight="1" x14ac:dyDescent="0.2">
      <c r="B105" s="159" t="s">
        <v>89</v>
      </c>
      <c r="C105" s="321">
        <f>$AG$15</f>
        <v>24.943999999999999</v>
      </c>
      <c r="D105" s="321">
        <f>$AH$15</f>
        <v>27.791</v>
      </c>
      <c r="E105" s="699">
        <f>$AI$15</f>
        <v>12.79</v>
      </c>
    </row>
    <row r="106" spans="2:5" ht="15" customHeight="1" x14ac:dyDescent="0.2">
      <c r="B106" s="159" t="s">
        <v>90</v>
      </c>
      <c r="C106" s="321">
        <f>$AG$16</f>
        <v>9.8000000000000004E-2</v>
      </c>
      <c r="D106" s="321">
        <f>$AH$16</f>
        <v>0.03</v>
      </c>
      <c r="E106" s="699">
        <f>$AI$16</f>
        <v>62.04</v>
      </c>
    </row>
    <row r="107" spans="2:5" ht="15" customHeight="1" x14ac:dyDescent="0.2">
      <c r="B107" s="161" t="s">
        <v>91</v>
      </c>
      <c r="C107" s="322">
        <f>$AG$17</f>
        <v>8.3859999999999992</v>
      </c>
      <c r="D107" s="322">
        <f>$AH$17</f>
        <v>29.311</v>
      </c>
      <c r="E107" s="700">
        <f>$AI$17</f>
        <v>15.87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2" t="str">
        <f>Index!$B$4</f>
        <v>Wessex</v>
      </c>
      <c r="C5" s="883"/>
      <c r="D5" s="886" t="s">
        <v>213</v>
      </c>
      <c r="E5" s="886"/>
      <c r="F5" s="886"/>
      <c r="G5" s="886"/>
      <c r="H5" s="886"/>
      <c r="I5" s="886"/>
      <c r="J5" s="886"/>
      <c r="K5" s="886"/>
      <c r="L5" s="887"/>
    </row>
    <row r="6" spans="2:12" ht="15" customHeight="1" x14ac:dyDescent="0.2">
      <c r="B6" s="884"/>
      <c r="C6" s="885"/>
      <c r="D6" s="163" t="s">
        <v>214</v>
      </c>
      <c r="E6" s="164" t="s">
        <v>215</v>
      </c>
      <c r="F6" s="164" t="s">
        <v>216</v>
      </c>
      <c r="G6" s="164" t="s">
        <v>217</v>
      </c>
      <c r="H6" s="164" t="s">
        <v>218</v>
      </c>
      <c r="I6" s="164" t="s">
        <v>219</v>
      </c>
      <c r="J6" s="164" t="s">
        <v>220</v>
      </c>
      <c r="K6" s="164" t="s">
        <v>221</v>
      </c>
      <c r="L6" s="165" t="s">
        <v>80</v>
      </c>
    </row>
    <row r="7" spans="2:12" ht="15" customHeight="1" x14ac:dyDescent="0.2">
      <c r="B7" s="880" t="s">
        <v>331</v>
      </c>
      <c r="C7" s="165" t="s">
        <v>223</v>
      </c>
      <c r="D7" s="309">
        <v>28.077455048409405</v>
      </c>
      <c r="E7" s="309">
        <v>25.517487508922198</v>
      </c>
      <c r="F7" s="309">
        <v>23.889636608344549</v>
      </c>
      <c r="G7" s="309">
        <v>21.372807462232586</v>
      </c>
      <c r="H7" s="309">
        <v>20.024748871742613</v>
      </c>
      <c r="I7" s="309">
        <v>20.853153291391742</v>
      </c>
      <c r="J7" s="309">
        <v>21.679438058748403</v>
      </c>
      <c r="K7" s="309">
        <v>33.040752351097183</v>
      </c>
      <c r="L7" s="310">
        <v>22.8968455218582</v>
      </c>
    </row>
    <row r="8" spans="2:12" ht="15" customHeight="1" x14ac:dyDescent="0.2">
      <c r="B8" s="888"/>
      <c r="C8" s="165" t="s">
        <v>224</v>
      </c>
      <c r="D8" s="309">
        <v>12.337470449172578</v>
      </c>
      <c r="E8" s="309">
        <v>10.547667342799189</v>
      </c>
      <c r="F8" s="309">
        <v>10.227178164267288</v>
      </c>
      <c r="G8" s="309">
        <v>9.0662919037499137</v>
      </c>
      <c r="H8" s="309">
        <v>7.8869794004030158</v>
      </c>
      <c r="I8" s="309">
        <v>6.927763829140746</v>
      </c>
      <c r="J8" s="309">
        <v>6.5091491590166957</v>
      </c>
      <c r="K8" s="309">
        <v>3.3450581192201074</v>
      </c>
      <c r="L8" s="310">
        <v>7.6425613614546108</v>
      </c>
    </row>
    <row r="9" spans="2:12" ht="15" customHeight="1" x14ac:dyDescent="0.2">
      <c r="B9" s="880" t="s">
        <v>222</v>
      </c>
      <c r="C9" s="165" t="s">
        <v>223</v>
      </c>
      <c r="D9" s="309">
        <v>25.708860759493675</v>
      </c>
      <c r="E9" s="309">
        <v>27.509025270758126</v>
      </c>
      <c r="F9" s="309">
        <v>26.59188386671066</v>
      </c>
      <c r="G9" s="309">
        <v>21.538912788423932</v>
      </c>
      <c r="H9" s="309">
        <v>15.676810073452256</v>
      </c>
      <c r="I9" s="309">
        <v>14.549369424792372</v>
      </c>
      <c r="J9" s="309">
        <v>16.020761245674741</v>
      </c>
      <c r="K9" s="309">
        <v>14.015151515151514</v>
      </c>
      <c r="L9" s="310">
        <v>19.632856882922589</v>
      </c>
    </row>
    <row r="10" spans="2:12" ht="15" customHeight="1" x14ac:dyDescent="0.2">
      <c r="B10" s="888"/>
      <c r="C10" s="165" t="s">
        <v>224</v>
      </c>
      <c r="D10" s="309">
        <v>16.189143816452152</v>
      </c>
      <c r="E10" s="309">
        <v>16.143250688705237</v>
      </c>
      <c r="F10" s="309">
        <v>15.187500000000002</v>
      </c>
      <c r="G10" s="309">
        <v>15.131511088189789</v>
      </c>
      <c r="H10" s="309">
        <v>15.732097255305908</v>
      </c>
      <c r="I10" s="309">
        <v>17.570179007323027</v>
      </c>
      <c r="J10" s="309">
        <v>19.29241473566503</v>
      </c>
      <c r="K10" s="309">
        <v>16.477162763692665</v>
      </c>
      <c r="L10" s="310">
        <v>16.47088580036435</v>
      </c>
    </row>
    <row r="11" spans="2:12" ht="15" customHeight="1" x14ac:dyDescent="0.2">
      <c r="B11" s="880" t="s">
        <v>225</v>
      </c>
      <c r="C11" s="165" t="s">
        <v>223</v>
      </c>
      <c r="D11" s="309">
        <v>23.516552154903188</v>
      </c>
      <c r="E11" s="309">
        <v>24.183546920214965</v>
      </c>
      <c r="F11" s="309">
        <v>25.836780744640841</v>
      </c>
      <c r="G11" s="309">
        <v>29.720021130480717</v>
      </c>
      <c r="H11" s="309">
        <v>33.613228265082029</v>
      </c>
      <c r="I11" s="309">
        <v>33.150554297294079</v>
      </c>
      <c r="J11" s="309">
        <v>32.781147923471771</v>
      </c>
      <c r="K11" s="309">
        <v>19.575735020468922</v>
      </c>
      <c r="L11" s="310">
        <v>29.940917516218725</v>
      </c>
    </row>
    <row r="12" spans="2:12" ht="15" customHeight="1" x14ac:dyDescent="0.2">
      <c r="B12" s="888"/>
      <c r="C12" s="165" t="s">
        <v>224</v>
      </c>
      <c r="D12" s="309">
        <v>21.78979436405179</v>
      </c>
      <c r="E12" s="309">
        <v>17.544146500981032</v>
      </c>
      <c r="F12" s="309">
        <v>19.72377029319118</v>
      </c>
      <c r="G12" s="309">
        <v>22.91735654477506</v>
      </c>
      <c r="H12" s="309">
        <v>29.128673337147259</v>
      </c>
      <c r="I12" s="309">
        <v>28.100138360428918</v>
      </c>
      <c r="J12" s="309">
        <v>25.942541236179085</v>
      </c>
      <c r="K12" s="309">
        <v>5.7069066066816632</v>
      </c>
      <c r="L12" s="310">
        <v>24.334938387707407</v>
      </c>
    </row>
    <row r="13" spans="2:12" ht="15" customHeight="1" x14ac:dyDescent="0.2">
      <c r="B13" s="880" t="s">
        <v>226</v>
      </c>
      <c r="C13" s="165" t="s">
        <v>223</v>
      </c>
      <c r="D13" s="309">
        <v>28.25901247223646</v>
      </c>
      <c r="E13" s="309">
        <v>28.649921507064363</v>
      </c>
      <c r="F13" s="309">
        <v>29.495014474107428</v>
      </c>
      <c r="G13" s="309">
        <v>30.538622129436327</v>
      </c>
      <c r="H13" s="309">
        <v>29.805220768835323</v>
      </c>
      <c r="I13" s="309">
        <v>27.983237297014142</v>
      </c>
      <c r="J13" s="309">
        <v>27.840126009056902</v>
      </c>
      <c r="K13" s="309">
        <v>19.55515748619197</v>
      </c>
      <c r="L13" s="310">
        <v>28.19385380726952</v>
      </c>
    </row>
    <row r="14" spans="2:12" ht="15" customHeight="1" x14ac:dyDescent="0.2">
      <c r="B14" s="888"/>
      <c r="C14" s="165" t="s">
        <v>224</v>
      </c>
      <c r="D14" s="309">
        <v>22.674916706330318</v>
      </c>
      <c r="E14" s="309">
        <v>23.070771691323472</v>
      </c>
      <c r="F14" s="309">
        <v>22.222222222222221</v>
      </c>
      <c r="G14" s="309">
        <v>19.412317361583568</v>
      </c>
      <c r="H14" s="309">
        <v>22.191830544068651</v>
      </c>
      <c r="I14" s="309">
        <v>23.994895956026699</v>
      </c>
      <c r="J14" s="309">
        <v>24.787376115836086</v>
      </c>
      <c r="K14" s="309">
        <v>12.329366707700725</v>
      </c>
      <c r="L14" s="310">
        <v>21.087309963204884</v>
      </c>
    </row>
    <row r="15" spans="2:12" ht="15" customHeight="1" x14ac:dyDescent="0.2">
      <c r="B15" s="880" t="s">
        <v>227</v>
      </c>
      <c r="C15" s="165" t="s">
        <v>223</v>
      </c>
      <c r="D15" s="309">
        <v>30.767866643021812</v>
      </c>
      <c r="E15" s="309">
        <v>28.201295465869457</v>
      </c>
      <c r="F15" s="309">
        <v>27.237521514629947</v>
      </c>
      <c r="G15" s="309">
        <v>27.591180712961055</v>
      </c>
      <c r="H15" s="309">
        <v>32.829565659131319</v>
      </c>
      <c r="I15" s="309">
        <v>33.337297811607989</v>
      </c>
      <c r="J15" s="309">
        <v>30.740393626991562</v>
      </c>
      <c r="K15" s="309">
        <v>15.677966101694915</v>
      </c>
      <c r="L15" s="310">
        <v>29.545368869453764</v>
      </c>
    </row>
    <row r="16" spans="2:12" ht="15" customHeight="1" x14ac:dyDescent="0.2">
      <c r="B16" s="888"/>
      <c r="C16" s="165" t="s">
        <v>224</v>
      </c>
      <c r="D16" s="309">
        <v>17.467846392410834</v>
      </c>
      <c r="E16" s="309">
        <v>17.001180637544273</v>
      </c>
      <c r="F16" s="309">
        <v>13.807106598984772</v>
      </c>
      <c r="G16" s="309">
        <v>10.475600789443133</v>
      </c>
      <c r="H16" s="309">
        <v>10.900664568030779</v>
      </c>
      <c r="I16" s="309">
        <v>11.051116897355078</v>
      </c>
      <c r="J16" s="309">
        <v>11.326302981139728</v>
      </c>
      <c r="K16" s="309">
        <v>6.6841415465268668</v>
      </c>
      <c r="L16" s="310">
        <v>10.880458887751621</v>
      </c>
    </row>
    <row r="17" spans="2:12" ht="15" customHeight="1" x14ac:dyDescent="0.2">
      <c r="B17" s="880" t="s">
        <v>228</v>
      </c>
      <c r="C17" s="165" t="s">
        <v>223</v>
      </c>
      <c r="D17" s="309">
        <v>31.270408956616393</v>
      </c>
      <c r="E17" s="309">
        <v>30.221019395579614</v>
      </c>
      <c r="F17" s="309">
        <v>29.258675078864353</v>
      </c>
      <c r="G17" s="309">
        <v>29.406941787373597</v>
      </c>
      <c r="H17" s="309">
        <v>30.295750587230408</v>
      </c>
      <c r="I17" s="309">
        <v>27.733305245418162</v>
      </c>
      <c r="J17" s="309">
        <v>26.168421052631579</v>
      </c>
      <c r="K17" s="309">
        <v>12.76080476900149</v>
      </c>
      <c r="L17" s="310">
        <v>27.91055136850456</v>
      </c>
    </row>
    <row r="18" spans="2:12" ht="15" customHeight="1" x14ac:dyDescent="0.2">
      <c r="B18" s="881"/>
      <c r="C18" s="166" t="s">
        <v>224</v>
      </c>
      <c r="D18" s="312">
        <v>13.880230471332766</v>
      </c>
      <c r="E18" s="312">
        <v>15.422043579437275</v>
      </c>
      <c r="F18" s="312">
        <v>13.632532659081331</v>
      </c>
      <c r="G18" s="312">
        <v>10.043752103466513</v>
      </c>
      <c r="H18" s="312">
        <v>8.7783984280131602</v>
      </c>
      <c r="I18" s="312">
        <v>9.0699039096310425</v>
      </c>
      <c r="J18" s="312">
        <v>10.153754735200177</v>
      </c>
      <c r="K18" s="312">
        <v>7.8963397751813504</v>
      </c>
      <c r="L18" s="313">
        <v>10.059924900982461</v>
      </c>
    </row>
    <row r="19" spans="2:12" ht="15" customHeight="1" x14ac:dyDescent="0.2">
      <c r="B19" s="880" t="s">
        <v>332</v>
      </c>
      <c r="C19" s="165" t="s">
        <v>223</v>
      </c>
      <c r="D19" s="309">
        <v>22.813238770685579</v>
      </c>
      <c r="E19" s="309">
        <v>23.521739130434781</v>
      </c>
      <c r="F19" s="309">
        <v>21.325301204819276</v>
      </c>
      <c r="G19" s="309">
        <v>18.094549958711809</v>
      </c>
      <c r="H19" s="309">
        <v>21.401280740461711</v>
      </c>
      <c r="I19" s="309">
        <v>27.365752910251594</v>
      </c>
      <c r="J19" s="309">
        <v>31.691848535720947</v>
      </c>
      <c r="K19" s="309">
        <v>33.105745212323065</v>
      </c>
      <c r="L19" s="310">
        <v>24.151021645159744</v>
      </c>
    </row>
    <row r="20" spans="2:12" ht="15" customHeight="1" x14ac:dyDescent="0.2">
      <c r="B20" s="888"/>
      <c r="C20" s="165" t="s">
        <v>224</v>
      </c>
      <c r="D20" s="309">
        <v>11.668745486772139</v>
      </c>
      <c r="E20" s="309">
        <v>15.769377625047728</v>
      </c>
      <c r="F20" s="309">
        <v>17.496991576413958</v>
      </c>
      <c r="G20" s="309">
        <v>15.752706950750961</v>
      </c>
      <c r="H20" s="309">
        <v>13.065482659049273</v>
      </c>
      <c r="I20" s="309">
        <v>14.83400047092065</v>
      </c>
      <c r="J20" s="309">
        <v>16.622945085694298</v>
      </c>
      <c r="K20" s="309">
        <v>20.535454457270347</v>
      </c>
      <c r="L20" s="310">
        <v>14.485157699443413</v>
      </c>
    </row>
    <row r="21" spans="2:12" ht="15" customHeight="1" x14ac:dyDescent="0.2">
      <c r="B21" s="880" t="s">
        <v>333</v>
      </c>
      <c r="C21" s="165" t="s">
        <v>223</v>
      </c>
      <c r="D21" s="309">
        <v>22.504206393718452</v>
      </c>
      <c r="E21" s="309">
        <v>26.933962264150946</v>
      </c>
      <c r="F21" s="309">
        <v>28.359592215013901</v>
      </c>
      <c r="G21" s="309">
        <v>30.354830354830355</v>
      </c>
      <c r="H21" s="309">
        <v>28.00740740740741</v>
      </c>
      <c r="I21" s="309">
        <v>27.015983655810601</v>
      </c>
      <c r="J21" s="309">
        <v>27.577885037297062</v>
      </c>
      <c r="K21" s="309">
        <v>20.418168709444846</v>
      </c>
      <c r="L21" s="310">
        <v>26.381420890058344</v>
      </c>
    </row>
    <row r="22" spans="2:12" ht="15" customHeight="1" x14ac:dyDescent="0.2">
      <c r="B22" s="888"/>
      <c r="C22" s="165" t="s">
        <v>224</v>
      </c>
      <c r="D22" s="309">
        <v>18.381161768109234</v>
      </c>
      <c r="E22" s="309">
        <v>17.707692307692309</v>
      </c>
      <c r="F22" s="309">
        <v>19.903691813804173</v>
      </c>
      <c r="G22" s="309">
        <v>25.557430931864616</v>
      </c>
      <c r="H22" s="309">
        <v>23.422219847165071</v>
      </c>
      <c r="I22" s="309">
        <v>19.431632197589643</v>
      </c>
      <c r="J22" s="309">
        <v>15.983044508166063</v>
      </c>
      <c r="K22" s="309">
        <v>16.660239105283456</v>
      </c>
      <c r="L22" s="310">
        <v>19.821799436285417</v>
      </c>
    </row>
    <row r="23" spans="2:12" ht="15" customHeight="1" x14ac:dyDescent="0.2">
      <c r="B23" s="880" t="s">
        <v>231</v>
      </c>
      <c r="C23" s="165" t="s">
        <v>223</v>
      </c>
      <c r="D23" s="309">
        <v>25.302041383141233</v>
      </c>
      <c r="E23" s="309">
        <v>26.965772432932472</v>
      </c>
      <c r="F23" s="309">
        <v>28.130755064456718</v>
      </c>
      <c r="G23" s="309">
        <v>32.691185055458263</v>
      </c>
      <c r="H23" s="309">
        <v>32.594385285575996</v>
      </c>
      <c r="I23" s="309">
        <v>28.559738134206221</v>
      </c>
      <c r="J23" s="309">
        <v>27.124490435873316</v>
      </c>
      <c r="K23" s="309">
        <v>15.186707164552438</v>
      </c>
      <c r="L23" s="310">
        <v>27.70504207461078</v>
      </c>
    </row>
    <row r="24" spans="2:12" ht="15" customHeight="1" x14ac:dyDescent="0.2">
      <c r="B24" s="888"/>
      <c r="C24" s="165" t="s">
        <v>224</v>
      </c>
      <c r="D24" s="309">
        <v>22.949085184898454</v>
      </c>
      <c r="E24" s="309">
        <v>18.393019038984587</v>
      </c>
      <c r="F24" s="309">
        <v>16.66430494544424</v>
      </c>
      <c r="G24" s="309">
        <v>19.238870945091982</v>
      </c>
      <c r="H24" s="309">
        <v>22.792792792792792</v>
      </c>
      <c r="I24" s="309">
        <v>24.360307884335345</v>
      </c>
      <c r="J24" s="309">
        <v>25.503122831367108</v>
      </c>
      <c r="K24" s="309">
        <v>37.266718506998444</v>
      </c>
      <c r="L24" s="310">
        <v>23.278884096540331</v>
      </c>
    </row>
    <row r="25" spans="2:12" ht="15" customHeight="1" x14ac:dyDescent="0.2">
      <c r="B25" s="880" t="s">
        <v>232</v>
      </c>
      <c r="C25" s="165" t="s">
        <v>223</v>
      </c>
      <c r="D25" s="309">
        <v>22.166349551508564</v>
      </c>
      <c r="E25" s="309">
        <v>22.963604852686309</v>
      </c>
      <c r="F25" s="309">
        <v>22.760084925690023</v>
      </c>
      <c r="G25" s="309">
        <v>23.032578093578227</v>
      </c>
      <c r="H25" s="309">
        <v>23.764586504312533</v>
      </c>
      <c r="I25" s="309">
        <v>21.663442940038685</v>
      </c>
      <c r="J25" s="309">
        <v>21.325459317585302</v>
      </c>
      <c r="K25" s="309">
        <v>16.54249915340332</v>
      </c>
      <c r="L25" s="310">
        <v>21.868249312140435</v>
      </c>
    </row>
    <row r="26" spans="2:12" ht="15" customHeight="1" x14ac:dyDescent="0.2">
      <c r="B26" s="888"/>
      <c r="C26" s="165" t="s">
        <v>224</v>
      </c>
      <c r="D26" s="309">
        <v>22.214060860440714</v>
      </c>
      <c r="E26" s="309">
        <v>20.617906683480456</v>
      </c>
      <c r="F26" s="309">
        <v>15.779572867101916</v>
      </c>
      <c r="G26" s="309">
        <v>13.17188169738534</v>
      </c>
      <c r="H26" s="309">
        <v>12.289174810398823</v>
      </c>
      <c r="I26" s="309">
        <v>12.132479515251669</v>
      </c>
      <c r="J26" s="309">
        <v>14.112734864300627</v>
      </c>
      <c r="K26" s="309">
        <v>23.56852604359069</v>
      </c>
      <c r="L26" s="310">
        <v>16.780723952029927</v>
      </c>
    </row>
    <row r="27" spans="2:12" ht="15" customHeight="1" x14ac:dyDescent="0.2">
      <c r="B27" s="880" t="s">
        <v>233</v>
      </c>
      <c r="C27" s="165" t="s">
        <v>223</v>
      </c>
      <c r="D27" s="309">
        <v>22.771496187220617</v>
      </c>
      <c r="E27" s="309">
        <v>22.120582120582121</v>
      </c>
      <c r="F27" s="309">
        <v>21.659919028340081</v>
      </c>
      <c r="G27" s="309">
        <v>20.708634330925353</v>
      </c>
      <c r="H27" s="309">
        <v>21.15724694065219</v>
      </c>
      <c r="I27" s="309">
        <v>19.652006831767721</v>
      </c>
      <c r="J27" s="309">
        <v>19.356053473922049</v>
      </c>
      <c r="K27" s="309">
        <v>14.151218091817915</v>
      </c>
      <c r="L27" s="310">
        <v>19.764261202566271</v>
      </c>
    </row>
    <row r="28" spans="2:12" ht="15" customHeight="1" x14ac:dyDescent="0.2">
      <c r="B28" s="881"/>
      <c r="C28" s="166" t="s">
        <v>224</v>
      </c>
      <c r="D28" s="312">
        <v>20.709889795334192</v>
      </c>
      <c r="E28" s="312">
        <v>24.306010928961751</v>
      </c>
      <c r="F28" s="312">
        <v>20.518576720170614</v>
      </c>
      <c r="G28" s="312">
        <v>15.779366700715014</v>
      </c>
      <c r="H28" s="312">
        <v>18.777005961822457</v>
      </c>
      <c r="I28" s="312">
        <v>24.203494347379241</v>
      </c>
      <c r="J28" s="312">
        <v>25.596184419713829</v>
      </c>
      <c r="K28" s="312">
        <v>18.552036199095024</v>
      </c>
      <c r="L28" s="313">
        <v>19.801877544865029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755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89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Wessex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1449.498</v>
      </c>
      <c r="D8" s="138">
        <f>'Section 10 chart data'!J20</f>
        <v>5627.7039999999997</v>
      </c>
      <c r="E8" s="691">
        <f>'Section 10 chart data'!K20</f>
        <v>8.69</v>
      </c>
      <c r="F8" s="139">
        <f>SUM(C8,D8)</f>
        <v>7077.2019999999993</v>
      </c>
    </row>
    <row r="9" spans="2:6" ht="15" customHeight="1" x14ac:dyDescent="0.2">
      <c r="B9" s="42" t="s">
        <v>222</v>
      </c>
      <c r="C9" s="137">
        <f>'Section 10 chart data'!D21</f>
        <v>1551.9390000000001</v>
      </c>
      <c r="D9" s="138">
        <f>'Section 10 chart data'!J21</f>
        <v>4949.13</v>
      </c>
      <c r="E9" s="691">
        <f>'Section 10 chart data'!K21</f>
        <v>9.0299999999999994</v>
      </c>
      <c r="F9" s="139">
        <f t="shared" ref="F9:F17" si="0">SUM(C9,D9)</f>
        <v>6501.0690000000004</v>
      </c>
    </row>
    <row r="10" spans="2:6" ht="15" customHeight="1" x14ac:dyDescent="0.2">
      <c r="B10" s="42" t="s">
        <v>225</v>
      </c>
      <c r="C10" s="137">
        <f>'Section 10 chart data'!D22</f>
        <v>1602.952</v>
      </c>
      <c r="D10" s="138">
        <f>'Section 10 chart data'!J22</f>
        <v>4144.3440000000001</v>
      </c>
      <c r="E10" s="691">
        <f>'Section 10 chart data'!K22</f>
        <v>9.3699999999999992</v>
      </c>
      <c r="F10" s="139">
        <f t="shared" si="0"/>
        <v>5747.2960000000003</v>
      </c>
    </row>
    <row r="11" spans="2:6" ht="15" customHeight="1" x14ac:dyDescent="0.2">
      <c r="B11" s="42" t="s">
        <v>226</v>
      </c>
      <c r="C11" s="137">
        <f>'Section 10 chart data'!D23</f>
        <v>1607.296</v>
      </c>
      <c r="D11" s="138">
        <f>'Section 10 chart data'!J23</f>
        <v>3331.768</v>
      </c>
      <c r="E11" s="691">
        <f>'Section 10 chart data'!K23</f>
        <v>10.09</v>
      </c>
      <c r="F11" s="139">
        <f t="shared" si="0"/>
        <v>4939.0640000000003</v>
      </c>
    </row>
    <row r="12" spans="2:6" ht="15" customHeight="1" x14ac:dyDescent="0.2">
      <c r="B12" s="42" t="s">
        <v>227</v>
      </c>
      <c r="C12" s="137">
        <f>'Section 10 chart data'!D24</f>
        <v>1589.191</v>
      </c>
      <c r="D12" s="138">
        <f>'Section 10 chart data'!J24</f>
        <v>2767.5410000000002</v>
      </c>
      <c r="E12" s="691">
        <f>'Section 10 chart data'!K24</f>
        <v>10.53</v>
      </c>
      <c r="F12" s="139">
        <f t="shared" si="0"/>
        <v>4356.732</v>
      </c>
    </row>
    <row r="13" spans="2:6" ht="15" customHeight="1" x14ac:dyDescent="0.2">
      <c r="B13" s="42" t="s">
        <v>228</v>
      </c>
      <c r="C13" s="137">
        <f>'Section 10 chart data'!D25</f>
        <v>1575.873</v>
      </c>
      <c r="D13" s="138">
        <f>'Section 10 chart data'!J25</f>
        <v>2552.422</v>
      </c>
      <c r="E13" s="691">
        <f>'Section 10 chart data'!K25</f>
        <v>10.4</v>
      </c>
      <c r="F13" s="139">
        <f t="shared" si="0"/>
        <v>4128.2950000000001</v>
      </c>
    </row>
    <row r="14" spans="2:6" ht="15" customHeight="1" x14ac:dyDescent="0.2">
      <c r="B14" s="42" t="s">
        <v>332</v>
      </c>
      <c r="C14" s="137">
        <f>'Section 10 chart data'!D26</f>
        <v>1518.8810000000001</v>
      </c>
      <c r="D14" s="138">
        <f>'Section 10 chart data'!J26</f>
        <v>2436.4409999999998</v>
      </c>
      <c r="E14" s="691">
        <f>'Section 10 chart data'!K26</f>
        <v>9.86</v>
      </c>
      <c r="F14" s="139">
        <f t="shared" si="0"/>
        <v>3955.3220000000001</v>
      </c>
    </row>
    <row r="15" spans="2:6" ht="15" customHeight="1" x14ac:dyDescent="0.2">
      <c r="B15" s="42" t="s">
        <v>333</v>
      </c>
      <c r="C15" s="137">
        <f>'Section 10 chart data'!D27</f>
        <v>1485.8040000000001</v>
      </c>
      <c r="D15" s="138">
        <f>'Section 10 chart data'!J27</f>
        <v>2547.4540000000002</v>
      </c>
      <c r="E15" s="691">
        <f>'Section 10 chart data'!K27</f>
        <v>8.61</v>
      </c>
      <c r="F15" s="139">
        <f t="shared" si="0"/>
        <v>4033.2580000000003</v>
      </c>
    </row>
    <row r="16" spans="2:6" ht="15" customHeight="1" x14ac:dyDescent="0.2">
      <c r="B16" s="42" t="s">
        <v>231</v>
      </c>
      <c r="C16" s="137">
        <f>'Section 10 chart data'!D28</f>
        <v>1508.4559999999999</v>
      </c>
      <c r="D16" s="138">
        <f>'Section 10 chart data'!J28</f>
        <v>2769.3209999999999</v>
      </c>
      <c r="E16" s="691">
        <f>'Section 10 chart data'!K28</f>
        <v>7.99</v>
      </c>
      <c r="F16" s="139">
        <f t="shared" si="0"/>
        <v>4277.777</v>
      </c>
    </row>
    <row r="17" spans="2:6" ht="15" customHeight="1" x14ac:dyDescent="0.2">
      <c r="B17" s="46" t="s">
        <v>232</v>
      </c>
      <c r="C17" s="137">
        <f>'Section 10 chart data'!D29</f>
        <v>1554.26</v>
      </c>
      <c r="D17" s="138">
        <f>'Section 10 chart data'!J29</f>
        <v>2997.7159999999999</v>
      </c>
      <c r="E17" s="691">
        <f>'Section 10 chart data'!K29</f>
        <v>7.56</v>
      </c>
      <c r="F17" s="139">
        <f t="shared" si="0"/>
        <v>4551.9759999999997</v>
      </c>
    </row>
    <row r="18" spans="2:6" ht="15" customHeight="1" x14ac:dyDescent="0.2">
      <c r="B18" s="46" t="s">
        <v>233</v>
      </c>
      <c r="C18" s="137">
        <f>'Section 10 chart data'!D30</f>
        <v>1587.0730000000001</v>
      </c>
      <c r="D18" s="138">
        <f>'Section 10 chart data'!J30</f>
        <v>3326.2570000000001</v>
      </c>
      <c r="E18" s="691">
        <f>'Section 10 chart data'!K30</f>
        <v>7.21</v>
      </c>
      <c r="F18" s="140">
        <f>SUM(C18,D18)</f>
        <v>4913.33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756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89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Wessex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65.933000000000007</v>
      </c>
      <c r="D8" s="138">
        <f>'Section 10 chart data'!J35</f>
        <v>148.75800000000001</v>
      </c>
      <c r="E8" s="691">
        <f>'Section 10 chart data'!K35</f>
        <v>7.28</v>
      </c>
      <c r="F8" s="139">
        <f>SUM(C8,D8)</f>
        <v>214.69100000000003</v>
      </c>
    </row>
    <row r="9" spans="2:6" ht="15" customHeight="1" x14ac:dyDescent="0.2">
      <c r="B9" s="42" t="s">
        <v>222</v>
      </c>
      <c r="C9" s="137">
        <f>'Section 10 chart data'!D36</f>
        <v>66.332999999999998</v>
      </c>
      <c r="D9" s="138">
        <f>'Section 10 chart data'!J36</f>
        <v>133.48699999999999</v>
      </c>
      <c r="E9" s="691">
        <f>'Section 10 chart data'!K36</f>
        <v>7.72</v>
      </c>
      <c r="F9" s="139">
        <f t="shared" ref="F9:F17" si="0">SUM(C9,D9)</f>
        <v>199.82</v>
      </c>
    </row>
    <row r="10" spans="2:6" ht="15" customHeight="1" x14ac:dyDescent="0.2">
      <c r="B10" s="42" t="s">
        <v>225</v>
      </c>
      <c r="C10" s="137">
        <f>'Section 10 chart data'!D37</f>
        <v>60.634</v>
      </c>
      <c r="D10" s="138">
        <f>'Section 10 chart data'!J37</f>
        <v>110.86499999999999</v>
      </c>
      <c r="E10" s="691">
        <f>'Section 10 chart data'!K37</f>
        <v>8.44</v>
      </c>
      <c r="F10" s="139">
        <f t="shared" si="0"/>
        <v>171.499</v>
      </c>
    </row>
    <row r="11" spans="2:6" ht="15" customHeight="1" x14ac:dyDescent="0.2">
      <c r="B11" s="42" t="s">
        <v>226</v>
      </c>
      <c r="C11" s="137">
        <f>'Section 10 chart data'!D38</f>
        <v>56.764000000000003</v>
      </c>
      <c r="D11" s="138">
        <f>'Section 10 chart data'!J38</f>
        <v>100.113</v>
      </c>
      <c r="E11" s="691">
        <f>'Section 10 chart data'!K38</f>
        <v>8.26</v>
      </c>
      <c r="F11" s="139">
        <f t="shared" si="0"/>
        <v>156.87700000000001</v>
      </c>
    </row>
    <row r="12" spans="2:6" ht="15" customHeight="1" x14ac:dyDescent="0.2">
      <c r="B12" s="42" t="s">
        <v>227</v>
      </c>
      <c r="C12" s="137">
        <f>'Section 10 chart data'!D39</f>
        <v>53.558999999999997</v>
      </c>
      <c r="D12" s="138">
        <f>'Section 10 chart data'!J39</f>
        <v>98.081999999999994</v>
      </c>
      <c r="E12" s="691">
        <f>'Section 10 chart data'!K39</f>
        <v>8.31</v>
      </c>
      <c r="F12" s="139">
        <f t="shared" si="0"/>
        <v>151.64099999999999</v>
      </c>
    </row>
    <row r="13" spans="2:6" ht="15" customHeight="1" x14ac:dyDescent="0.2">
      <c r="B13" s="42" t="s">
        <v>354</v>
      </c>
      <c r="C13" s="137">
        <f>'Section 10 chart data'!D40</f>
        <v>52.523000000000003</v>
      </c>
      <c r="D13" s="138">
        <f>'Section 10 chart data'!J40</f>
        <v>110.79</v>
      </c>
      <c r="E13" s="691">
        <f>'Section 10 chart data'!K40</f>
        <v>8.02</v>
      </c>
      <c r="F13" s="139">
        <f t="shared" si="0"/>
        <v>163.31300000000002</v>
      </c>
    </row>
    <row r="14" spans="2:6" ht="15" customHeight="1" x14ac:dyDescent="0.2">
      <c r="B14" s="42" t="s">
        <v>332</v>
      </c>
      <c r="C14" s="137">
        <f>'Section 10 chart data'!D41</f>
        <v>51.302</v>
      </c>
      <c r="D14" s="138">
        <f>'Section 10 chart data'!J41</f>
        <v>127.8</v>
      </c>
      <c r="E14" s="691">
        <f>'Section 10 chart data'!K41</f>
        <v>7.24</v>
      </c>
      <c r="F14" s="139">
        <f t="shared" si="0"/>
        <v>179.102</v>
      </c>
    </row>
    <row r="15" spans="2:6" ht="15" customHeight="1" x14ac:dyDescent="0.2">
      <c r="B15" s="42" t="s">
        <v>333</v>
      </c>
      <c r="C15" s="137">
        <f>'Section 10 chart data'!D42</f>
        <v>50.706000000000003</v>
      </c>
      <c r="D15" s="138">
        <f>'Section 10 chart data'!J42</f>
        <v>145.964</v>
      </c>
      <c r="E15" s="691">
        <f>'Section 10 chart data'!K42</f>
        <v>6.44</v>
      </c>
      <c r="F15" s="139">
        <f t="shared" si="0"/>
        <v>196.67000000000002</v>
      </c>
    </row>
    <row r="16" spans="2:6" ht="15" customHeight="1" x14ac:dyDescent="0.2">
      <c r="B16" s="42" t="s">
        <v>231</v>
      </c>
      <c r="C16" s="137">
        <f>'Section 10 chart data'!D43</f>
        <v>52.594999999999999</v>
      </c>
      <c r="D16" s="138">
        <f>'Section 10 chart data'!J43</f>
        <v>163.87200000000001</v>
      </c>
      <c r="E16" s="691">
        <f>'Section 10 chart data'!K43</f>
        <v>5.91</v>
      </c>
      <c r="F16" s="139">
        <f t="shared" si="0"/>
        <v>216.46700000000001</v>
      </c>
    </row>
    <row r="17" spans="2:6" ht="15" customHeight="1" x14ac:dyDescent="0.2">
      <c r="B17" s="46" t="s">
        <v>232</v>
      </c>
      <c r="C17" s="137">
        <f>'Section 10 chart data'!D44</f>
        <v>56.283999999999999</v>
      </c>
      <c r="D17" s="138">
        <f>'Section 10 chart data'!J44</f>
        <v>177.82400000000001</v>
      </c>
      <c r="E17" s="691">
        <f>'Section 10 chart data'!K44</f>
        <v>5.67</v>
      </c>
      <c r="F17" s="139">
        <f t="shared" si="0"/>
        <v>234.108</v>
      </c>
    </row>
    <row r="18" spans="2:6" ht="15" customHeight="1" x14ac:dyDescent="0.2">
      <c r="B18" s="46" t="s">
        <v>233</v>
      </c>
      <c r="C18" s="137">
        <f>'Section 10 chart data'!D45</f>
        <v>58.106999999999999</v>
      </c>
      <c r="D18" s="138">
        <f>'Section 10 chart data'!J45</f>
        <v>183.642</v>
      </c>
      <c r="E18" s="691">
        <f>'Section 10 chart data'!K45</f>
        <v>5.55</v>
      </c>
      <c r="F18" s="140">
        <f>SUM(C18,D18)</f>
        <v>241.749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topLeftCell="A10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2" t="s">
        <v>480</v>
      </c>
      <c r="C3" s="793"/>
      <c r="D3" s="793"/>
      <c r="E3" s="793"/>
      <c r="F3" s="794"/>
      <c r="H3" s="792" t="s">
        <v>480</v>
      </c>
      <c r="I3" s="795"/>
      <c r="J3" s="795"/>
      <c r="K3" s="795"/>
      <c r="L3" s="795"/>
      <c r="M3" s="795"/>
      <c r="N3" s="796"/>
      <c r="P3" s="792" t="s">
        <v>480</v>
      </c>
      <c r="Q3" s="793"/>
      <c r="R3" s="793"/>
      <c r="S3" s="793"/>
      <c r="T3" s="794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479</v>
      </c>
      <c r="E4" s="283" t="s">
        <v>477</v>
      </c>
      <c r="F4" s="281" t="s">
        <v>378</v>
      </c>
      <c r="H4" s="282" t="s">
        <v>308</v>
      </c>
      <c r="I4" s="283" t="s">
        <v>379</v>
      </c>
      <c r="J4" s="280" t="s">
        <v>479</v>
      </c>
      <c r="K4" s="283" t="s">
        <v>82</v>
      </c>
      <c r="L4" s="283" t="s">
        <v>309</v>
      </c>
      <c r="M4" s="283" t="s">
        <v>477</v>
      </c>
      <c r="N4" s="284" t="s">
        <v>378</v>
      </c>
      <c r="P4" s="279" t="s">
        <v>484</v>
      </c>
      <c r="Q4" s="280" t="s">
        <v>379</v>
      </c>
      <c r="R4" s="280" t="s">
        <v>479</v>
      </c>
      <c r="S4" s="283" t="s">
        <v>477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1422.7909999999999</v>
      </c>
      <c r="E5" s="327"/>
      <c r="F5" s="335"/>
      <c r="G5" s="319"/>
      <c r="H5" s="330" t="s">
        <v>92</v>
      </c>
      <c r="I5" s="298">
        <v>2013</v>
      </c>
      <c r="J5" s="274">
        <v>6223.7219999999998</v>
      </c>
      <c r="K5" s="274">
        <v>8.36</v>
      </c>
      <c r="L5" s="287">
        <f t="shared" ref="L5:L10" si="0">(K5*J5)/100</f>
        <v>520.30315919999998</v>
      </c>
      <c r="M5" s="327"/>
      <c r="N5" s="335"/>
      <c r="O5" s="319"/>
      <c r="P5" s="330" t="s">
        <v>92</v>
      </c>
      <c r="Q5" s="298">
        <v>2013</v>
      </c>
      <c r="R5" s="287">
        <f t="shared" ref="R5:R10" si="1">D5+J5</f>
        <v>7646.5129999999999</v>
      </c>
      <c r="S5" s="327"/>
      <c r="T5" s="335"/>
    </row>
    <row r="6" spans="1:20" x14ac:dyDescent="0.2">
      <c r="A6" s="271"/>
      <c r="B6" s="285"/>
      <c r="C6" s="286">
        <v>2017</v>
      </c>
      <c r="D6" s="277">
        <v>1504.5350000000001</v>
      </c>
      <c r="E6" s="328"/>
      <c r="F6" s="336"/>
      <c r="G6" s="319"/>
      <c r="H6" s="331"/>
      <c r="I6" s="286">
        <v>2017</v>
      </c>
      <c r="J6" s="275">
        <v>5410.38</v>
      </c>
      <c r="K6" s="275">
        <v>8.85</v>
      </c>
      <c r="L6" s="277">
        <f t="shared" si="0"/>
        <v>478.81862999999998</v>
      </c>
      <c r="M6" s="328"/>
      <c r="N6" s="336"/>
      <c r="O6" s="319"/>
      <c r="P6" s="331"/>
      <c r="Q6" s="286">
        <v>2017</v>
      </c>
      <c r="R6" s="277">
        <f t="shared" si="1"/>
        <v>6914.915</v>
      </c>
      <c r="S6" s="328"/>
      <c r="T6" s="336"/>
    </row>
    <row r="7" spans="1:20" x14ac:dyDescent="0.2">
      <c r="A7" s="271"/>
      <c r="B7" s="285"/>
      <c r="C7" s="286">
        <v>2022</v>
      </c>
      <c r="D7" s="277">
        <v>1583.827</v>
      </c>
      <c r="E7" s="328"/>
      <c r="F7" s="336"/>
      <c r="G7" s="319"/>
      <c r="H7" s="331"/>
      <c r="I7" s="286">
        <v>2022</v>
      </c>
      <c r="J7" s="275">
        <v>4515.6329999999998</v>
      </c>
      <c r="K7" s="275">
        <v>9.52</v>
      </c>
      <c r="L7" s="277">
        <f t="shared" si="0"/>
        <v>429.88826159999996</v>
      </c>
      <c r="M7" s="328"/>
      <c r="N7" s="336"/>
      <c r="O7" s="319"/>
      <c r="P7" s="331"/>
      <c r="Q7" s="286">
        <v>2022</v>
      </c>
      <c r="R7" s="277">
        <f t="shared" si="1"/>
        <v>6099.46</v>
      </c>
      <c r="S7" s="328"/>
      <c r="T7" s="336"/>
    </row>
    <row r="8" spans="1:20" x14ac:dyDescent="0.2">
      <c r="A8" s="271"/>
      <c r="B8" s="285"/>
      <c r="C8" s="286">
        <v>2027</v>
      </c>
      <c r="D8" s="277">
        <v>1625.567</v>
      </c>
      <c r="E8" s="328"/>
      <c r="F8" s="336"/>
      <c r="G8" s="319"/>
      <c r="H8" s="331"/>
      <c r="I8" s="286">
        <v>2027</v>
      </c>
      <c r="J8" s="275">
        <v>3831.1579999999999</v>
      </c>
      <c r="K8" s="275">
        <v>9.67</v>
      </c>
      <c r="L8" s="277">
        <f t="shared" si="0"/>
        <v>370.47297859999998</v>
      </c>
      <c r="M8" s="328"/>
      <c r="N8" s="336"/>
      <c r="O8" s="319"/>
      <c r="P8" s="331"/>
      <c r="Q8" s="286">
        <v>2027</v>
      </c>
      <c r="R8" s="277">
        <f t="shared" si="1"/>
        <v>5456.7250000000004</v>
      </c>
      <c r="S8" s="328"/>
      <c r="T8" s="336"/>
    </row>
    <row r="9" spans="1:20" x14ac:dyDescent="0.2">
      <c r="A9" s="271"/>
      <c r="B9" s="285"/>
      <c r="C9" s="286">
        <v>2032</v>
      </c>
      <c r="D9" s="277">
        <v>1590.9169999999999</v>
      </c>
      <c r="E9" s="328"/>
      <c r="F9" s="336"/>
      <c r="G9" s="319"/>
      <c r="H9" s="331"/>
      <c r="I9" s="286">
        <v>2032</v>
      </c>
      <c r="J9" s="275">
        <v>3104.6590000000001</v>
      </c>
      <c r="K9" s="275">
        <v>10.39</v>
      </c>
      <c r="L9" s="277">
        <f t="shared" si="0"/>
        <v>322.57407010000003</v>
      </c>
      <c r="M9" s="328"/>
      <c r="N9" s="336"/>
      <c r="O9" s="319"/>
      <c r="P9" s="331"/>
      <c r="Q9" s="286">
        <v>2032</v>
      </c>
      <c r="R9" s="277">
        <f t="shared" si="1"/>
        <v>4695.576</v>
      </c>
      <c r="S9" s="328"/>
      <c r="T9" s="336"/>
    </row>
    <row r="10" spans="1:20" ht="13.5" thickBot="1" x14ac:dyDescent="0.25">
      <c r="A10" s="271"/>
      <c r="B10" s="290"/>
      <c r="C10" s="291">
        <v>2037</v>
      </c>
      <c r="D10" s="292">
        <v>1592.6969999999999</v>
      </c>
      <c r="E10" s="329"/>
      <c r="F10" s="337"/>
      <c r="G10" s="319"/>
      <c r="H10" s="332"/>
      <c r="I10" s="291">
        <v>2037</v>
      </c>
      <c r="J10" s="333">
        <v>2657.1489999999999</v>
      </c>
      <c r="K10" s="333">
        <v>10.54</v>
      </c>
      <c r="L10" s="292">
        <f t="shared" si="0"/>
        <v>280.06350459999999</v>
      </c>
      <c r="M10" s="329"/>
      <c r="N10" s="337"/>
      <c r="O10" s="319"/>
      <c r="P10" s="332"/>
      <c r="Q10" s="291">
        <v>2037</v>
      </c>
      <c r="R10" s="292">
        <f t="shared" si="1"/>
        <v>4249.8459999999995</v>
      </c>
      <c r="S10" s="329"/>
      <c r="T10" s="337"/>
    </row>
    <row r="11" spans="1:20" x14ac:dyDescent="0.2">
      <c r="A11" s="271"/>
      <c r="B11" s="295"/>
      <c r="C11" s="296"/>
      <c r="D11" s="277"/>
      <c r="E11" s="277"/>
      <c r="F11" s="272"/>
      <c r="G11" s="319"/>
      <c r="H11" s="334"/>
      <c r="I11" s="296"/>
      <c r="J11" s="277"/>
      <c r="K11" s="277"/>
      <c r="L11" s="277"/>
      <c r="M11" s="277"/>
      <c r="N11" s="272"/>
      <c r="O11" s="319"/>
      <c r="P11" s="334"/>
      <c r="Q11" s="296"/>
      <c r="R11" s="277"/>
      <c r="S11" s="277"/>
      <c r="T11" s="272"/>
    </row>
    <row r="12" spans="1:20" ht="13.5" thickBot="1" x14ac:dyDescent="0.25"/>
    <row r="13" spans="1:20" x14ac:dyDescent="0.2">
      <c r="A13" s="271"/>
      <c r="B13" s="792" t="s">
        <v>481</v>
      </c>
      <c r="C13" s="797"/>
      <c r="D13" s="797"/>
      <c r="E13" s="797"/>
      <c r="F13" s="798"/>
      <c r="H13" s="792" t="s">
        <v>481</v>
      </c>
      <c r="I13" s="795"/>
      <c r="J13" s="795"/>
      <c r="K13" s="795"/>
      <c r="L13" s="795"/>
      <c r="M13" s="795"/>
      <c r="N13" s="796"/>
      <c r="P13" s="792" t="s">
        <v>481</v>
      </c>
      <c r="Q13" s="797"/>
      <c r="R13" s="797"/>
      <c r="S13" s="797"/>
      <c r="T13" s="798"/>
    </row>
    <row r="14" spans="1:20" ht="13.5" thickBot="1" x14ac:dyDescent="0.25">
      <c r="A14" s="271"/>
      <c r="B14" s="279" t="s">
        <v>78</v>
      </c>
      <c r="C14" s="280" t="s">
        <v>478</v>
      </c>
      <c r="D14" s="280" t="s">
        <v>377</v>
      </c>
      <c r="E14" s="283" t="s">
        <v>477</v>
      </c>
      <c r="F14" s="281" t="s">
        <v>378</v>
      </c>
      <c r="H14" s="282" t="s">
        <v>308</v>
      </c>
      <c r="I14" s="280" t="s">
        <v>478</v>
      </c>
      <c r="J14" s="280" t="s">
        <v>377</v>
      </c>
      <c r="K14" s="283" t="s">
        <v>82</v>
      </c>
      <c r="L14" s="283" t="s">
        <v>309</v>
      </c>
      <c r="M14" s="283" t="s">
        <v>477</v>
      </c>
      <c r="N14" s="284" t="s">
        <v>378</v>
      </c>
      <c r="P14" s="279" t="s">
        <v>484</v>
      </c>
      <c r="Q14" s="280" t="s">
        <v>478</v>
      </c>
      <c r="R14" s="280" t="s">
        <v>377</v>
      </c>
      <c r="S14" s="283" t="s">
        <v>477</v>
      </c>
      <c r="T14" s="281" t="s">
        <v>378</v>
      </c>
    </row>
    <row r="15" spans="1:20" x14ac:dyDescent="0.2">
      <c r="A15" s="271"/>
      <c r="B15" s="297" t="s">
        <v>92</v>
      </c>
      <c r="C15" s="298" t="s">
        <v>331</v>
      </c>
      <c r="D15" s="287">
        <v>1449.498</v>
      </c>
      <c r="E15" s="289">
        <v>4</v>
      </c>
      <c r="F15" s="325">
        <f t="shared" ref="F15:F20" si="2">D15*E15</f>
        <v>5797.9920000000002</v>
      </c>
      <c r="H15" s="297" t="s">
        <v>92</v>
      </c>
      <c r="I15" s="298" t="s">
        <v>331</v>
      </c>
      <c r="J15" s="288">
        <v>5627.7039999999997</v>
      </c>
      <c r="K15" s="288">
        <v>8.69</v>
      </c>
      <c r="L15" s="289">
        <f t="shared" ref="L15:L20" si="3">(K15*J15)/100</f>
        <v>489.04747759999998</v>
      </c>
      <c r="M15" s="289">
        <v>4</v>
      </c>
      <c r="N15" s="325">
        <f t="shared" ref="N15:N20" si="4">J15*M15</f>
        <v>22510.815999999999</v>
      </c>
      <c r="P15" s="297" t="s">
        <v>92</v>
      </c>
      <c r="Q15" s="298" t="s">
        <v>331</v>
      </c>
      <c r="R15" s="287">
        <f t="shared" ref="R15:R20" si="5">D15+J15</f>
        <v>7077.2019999999993</v>
      </c>
      <c r="S15" s="289">
        <v>4</v>
      </c>
      <c r="T15" s="325">
        <f t="shared" ref="T15:T20" si="6">R15*S15</f>
        <v>28308.807999999997</v>
      </c>
    </row>
    <row r="16" spans="1:20" x14ac:dyDescent="0.2">
      <c r="A16" s="271"/>
      <c r="B16" s="285"/>
      <c r="C16" s="286" t="s">
        <v>222</v>
      </c>
      <c r="D16" s="277">
        <v>1551.9390000000001</v>
      </c>
      <c r="E16" s="278">
        <v>5</v>
      </c>
      <c r="F16" s="276">
        <f t="shared" si="2"/>
        <v>7759.6950000000006</v>
      </c>
      <c r="H16" s="285"/>
      <c r="I16" s="286" t="s">
        <v>222</v>
      </c>
      <c r="J16" s="273">
        <v>4949.13</v>
      </c>
      <c r="K16" s="273">
        <v>9.0299999999999994</v>
      </c>
      <c r="L16" s="278">
        <f t="shared" si="3"/>
        <v>446.90643899999998</v>
      </c>
      <c r="M16" s="278">
        <v>5</v>
      </c>
      <c r="N16" s="276">
        <f t="shared" si="4"/>
        <v>24745.65</v>
      </c>
      <c r="P16" s="285"/>
      <c r="Q16" s="286" t="s">
        <v>222</v>
      </c>
      <c r="R16" s="277">
        <f t="shared" si="5"/>
        <v>6501.0690000000004</v>
      </c>
      <c r="S16" s="278">
        <v>5</v>
      </c>
      <c r="T16" s="276">
        <f t="shared" si="6"/>
        <v>32505.345000000001</v>
      </c>
    </row>
    <row r="17" spans="1:20" x14ac:dyDescent="0.2">
      <c r="A17" s="271"/>
      <c r="B17" s="285"/>
      <c r="C17" s="286" t="s">
        <v>225</v>
      </c>
      <c r="D17" s="277">
        <v>1602.952</v>
      </c>
      <c r="E17" s="278">
        <v>5</v>
      </c>
      <c r="F17" s="276">
        <f t="shared" si="2"/>
        <v>8014.76</v>
      </c>
      <c r="H17" s="285"/>
      <c r="I17" s="286" t="s">
        <v>225</v>
      </c>
      <c r="J17" s="273">
        <v>4144.3440000000001</v>
      </c>
      <c r="K17" s="273">
        <v>9.3699999999999992</v>
      </c>
      <c r="L17" s="278">
        <f t="shared" si="3"/>
        <v>388.32503279999997</v>
      </c>
      <c r="M17" s="278">
        <v>5</v>
      </c>
      <c r="N17" s="276">
        <f t="shared" si="4"/>
        <v>20721.72</v>
      </c>
      <c r="P17" s="285"/>
      <c r="Q17" s="286" t="s">
        <v>225</v>
      </c>
      <c r="R17" s="277">
        <f t="shared" si="5"/>
        <v>5747.2960000000003</v>
      </c>
      <c r="S17" s="278">
        <v>5</v>
      </c>
      <c r="T17" s="276">
        <f t="shared" si="6"/>
        <v>28736.480000000003</v>
      </c>
    </row>
    <row r="18" spans="1:20" x14ac:dyDescent="0.2">
      <c r="A18" s="271"/>
      <c r="B18" s="285"/>
      <c r="C18" s="286" t="s">
        <v>226</v>
      </c>
      <c r="D18" s="277">
        <v>1607.296</v>
      </c>
      <c r="E18" s="278">
        <v>5</v>
      </c>
      <c r="F18" s="276">
        <f t="shared" si="2"/>
        <v>8036.4800000000005</v>
      </c>
      <c r="H18" s="285"/>
      <c r="I18" s="286" t="s">
        <v>226</v>
      </c>
      <c r="J18" s="273">
        <v>3331.768</v>
      </c>
      <c r="K18" s="273">
        <v>10.09</v>
      </c>
      <c r="L18" s="278">
        <f t="shared" si="3"/>
        <v>336.17539120000004</v>
      </c>
      <c r="M18" s="278">
        <v>5</v>
      </c>
      <c r="N18" s="276">
        <f t="shared" si="4"/>
        <v>16658.84</v>
      </c>
      <c r="P18" s="285"/>
      <c r="Q18" s="286" t="s">
        <v>226</v>
      </c>
      <c r="R18" s="277">
        <f t="shared" si="5"/>
        <v>4939.0640000000003</v>
      </c>
      <c r="S18" s="278">
        <v>5</v>
      </c>
      <c r="T18" s="276">
        <f t="shared" si="6"/>
        <v>24695.32</v>
      </c>
    </row>
    <row r="19" spans="1:20" x14ac:dyDescent="0.2">
      <c r="A19" s="271"/>
      <c r="B19" s="285"/>
      <c r="C19" s="286" t="s">
        <v>227</v>
      </c>
      <c r="D19" s="277">
        <v>1589.191</v>
      </c>
      <c r="E19" s="278">
        <v>5</v>
      </c>
      <c r="F19" s="276">
        <f t="shared" si="2"/>
        <v>7945.9549999999999</v>
      </c>
      <c r="H19" s="285"/>
      <c r="I19" s="286" t="s">
        <v>227</v>
      </c>
      <c r="J19" s="273">
        <v>2767.5410000000002</v>
      </c>
      <c r="K19" s="273">
        <v>10.53</v>
      </c>
      <c r="L19" s="278">
        <f t="shared" si="3"/>
        <v>291.42206730000004</v>
      </c>
      <c r="M19" s="278">
        <v>5</v>
      </c>
      <c r="N19" s="276">
        <f t="shared" si="4"/>
        <v>13837.705000000002</v>
      </c>
      <c r="P19" s="285"/>
      <c r="Q19" s="286" t="s">
        <v>227</v>
      </c>
      <c r="R19" s="277">
        <f t="shared" si="5"/>
        <v>4356.732</v>
      </c>
      <c r="S19" s="278">
        <v>5</v>
      </c>
      <c r="T19" s="276">
        <f t="shared" si="6"/>
        <v>21783.66</v>
      </c>
    </row>
    <row r="20" spans="1:20" ht="13.5" thickBot="1" x14ac:dyDescent="0.25">
      <c r="A20" s="271"/>
      <c r="B20" s="290"/>
      <c r="C20" s="291" t="s">
        <v>228</v>
      </c>
      <c r="D20" s="292">
        <v>1575.873</v>
      </c>
      <c r="E20" s="294">
        <v>5</v>
      </c>
      <c r="F20" s="326">
        <f t="shared" si="2"/>
        <v>7879.3649999999998</v>
      </c>
      <c r="H20" s="290"/>
      <c r="I20" s="291" t="s">
        <v>228</v>
      </c>
      <c r="J20" s="293">
        <v>2552.422</v>
      </c>
      <c r="K20" s="293">
        <v>10.4</v>
      </c>
      <c r="L20" s="294">
        <f t="shared" si="3"/>
        <v>265.451888</v>
      </c>
      <c r="M20" s="294">
        <v>5</v>
      </c>
      <c r="N20" s="326">
        <f t="shared" si="4"/>
        <v>12762.11</v>
      </c>
      <c r="P20" s="290"/>
      <c r="Q20" s="291" t="s">
        <v>228</v>
      </c>
      <c r="R20" s="292">
        <f t="shared" si="5"/>
        <v>4128.2950000000001</v>
      </c>
      <c r="S20" s="294">
        <v>5</v>
      </c>
      <c r="T20" s="326">
        <f t="shared" si="6"/>
        <v>20641.474999999999</v>
      </c>
    </row>
    <row r="21" spans="1:20" x14ac:dyDescent="0.2">
      <c r="A21" s="271"/>
      <c r="B21" s="295"/>
      <c r="C21" s="296"/>
      <c r="D21" s="277"/>
      <c r="E21" s="278"/>
      <c r="F21" s="272"/>
      <c r="H21" s="295"/>
      <c r="I21" s="296"/>
      <c r="J21" s="278"/>
      <c r="K21" s="278"/>
      <c r="L21" s="278"/>
      <c r="M21" s="278"/>
      <c r="N21" s="272"/>
      <c r="P21" s="295"/>
      <c r="Q21" s="296"/>
      <c r="R21" s="277"/>
      <c r="S21" s="278"/>
      <c r="T21" s="272"/>
    </row>
    <row r="22" spans="1:20" ht="13.5" thickBot="1" x14ac:dyDescent="0.25"/>
    <row r="23" spans="1:20" x14ac:dyDescent="0.2">
      <c r="A23" s="271"/>
      <c r="B23" s="792" t="s">
        <v>482</v>
      </c>
      <c r="C23" s="793"/>
      <c r="D23" s="793"/>
      <c r="E23" s="793"/>
      <c r="F23" s="794"/>
      <c r="H23" s="792" t="s">
        <v>482</v>
      </c>
      <c r="I23" s="795"/>
      <c r="J23" s="795"/>
      <c r="K23" s="795"/>
      <c r="L23" s="795"/>
      <c r="M23" s="795"/>
      <c r="N23" s="796"/>
      <c r="P23" s="792" t="s">
        <v>482</v>
      </c>
      <c r="Q23" s="793"/>
      <c r="R23" s="793"/>
      <c r="S23" s="793"/>
      <c r="T23" s="794"/>
    </row>
    <row r="24" spans="1:20" ht="13.5" thickBot="1" x14ac:dyDescent="0.25">
      <c r="A24" s="271"/>
      <c r="B24" s="279" t="s">
        <v>78</v>
      </c>
      <c r="C24" s="280" t="s">
        <v>478</v>
      </c>
      <c r="D24" s="280" t="s">
        <v>377</v>
      </c>
      <c r="E24" s="283" t="s">
        <v>477</v>
      </c>
      <c r="F24" s="281" t="s">
        <v>378</v>
      </c>
      <c r="H24" s="282" t="s">
        <v>308</v>
      </c>
      <c r="I24" s="280" t="s">
        <v>478</v>
      </c>
      <c r="J24" s="280" t="s">
        <v>377</v>
      </c>
      <c r="K24" s="283" t="s">
        <v>82</v>
      </c>
      <c r="L24" s="283" t="s">
        <v>309</v>
      </c>
      <c r="M24" s="283" t="s">
        <v>477</v>
      </c>
      <c r="N24" s="284" t="s">
        <v>378</v>
      </c>
      <c r="P24" s="279" t="s">
        <v>484</v>
      </c>
      <c r="Q24" s="280" t="s">
        <v>478</v>
      </c>
      <c r="R24" s="280" t="s">
        <v>377</v>
      </c>
      <c r="S24" s="283" t="s">
        <v>477</v>
      </c>
      <c r="T24" s="281" t="s">
        <v>378</v>
      </c>
    </row>
    <row r="25" spans="1:20" x14ac:dyDescent="0.2">
      <c r="A25" s="271"/>
      <c r="B25" s="297" t="s">
        <v>92</v>
      </c>
      <c r="C25" s="298" t="s">
        <v>331</v>
      </c>
      <c r="D25" s="287">
        <v>65.933000000000007</v>
      </c>
      <c r="E25" s="289">
        <v>4</v>
      </c>
      <c r="F25" s="325">
        <f t="shared" ref="F25:F30" si="7">D25*E25</f>
        <v>263.73200000000003</v>
      </c>
      <c r="H25" s="297" t="s">
        <v>92</v>
      </c>
      <c r="I25" s="298" t="s">
        <v>331</v>
      </c>
      <c r="J25" s="288">
        <v>148.75800000000001</v>
      </c>
      <c r="K25" s="288">
        <v>7.28</v>
      </c>
      <c r="L25" s="289">
        <f t="shared" ref="L25:L30" si="8">(K25*J25)/100</f>
        <v>10.829582400000001</v>
      </c>
      <c r="M25" s="289">
        <v>4</v>
      </c>
      <c r="N25" s="325">
        <f t="shared" ref="N25:N30" si="9">J25*M25</f>
        <v>595.03200000000004</v>
      </c>
      <c r="P25" s="297" t="s">
        <v>92</v>
      </c>
      <c r="Q25" s="298" t="s">
        <v>331</v>
      </c>
      <c r="R25" s="287">
        <f t="shared" ref="R25:R30" si="10">D25+J25</f>
        <v>214.69100000000003</v>
      </c>
      <c r="S25" s="289">
        <v>4</v>
      </c>
      <c r="T25" s="325">
        <f t="shared" ref="T25:T30" si="11">R25*S25</f>
        <v>858.76400000000012</v>
      </c>
    </row>
    <row r="26" spans="1:20" x14ac:dyDescent="0.2">
      <c r="A26" s="271"/>
      <c r="B26" s="285"/>
      <c r="C26" s="286" t="s">
        <v>222</v>
      </c>
      <c r="D26" s="277">
        <v>66.332999999999998</v>
      </c>
      <c r="E26" s="278">
        <v>5</v>
      </c>
      <c r="F26" s="276">
        <f t="shared" si="7"/>
        <v>331.66499999999996</v>
      </c>
      <c r="H26" s="285"/>
      <c r="I26" s="286" t="s">
        <v>222</v>
      </c>
      <c r="J26" s="273">
        <v>133.48699999999999</v>
      </c>
      <c r="K26" s="273">
        <v>7.72</v>
      </c>
      <c r="L26" s="278">
        <f t="shared" si="8"/>
        <v>10.3051964</v>
      </c>
      <c r="M26" s="278">
        <v>5</v>
      </c>
      <c r="N26" s="276">
        <f t="shared" si="9"/>
        <v>667.43499999999995</v>
      </c>
      <c r="P26" s="285"/>
      <c r="Q26" s="286" t="s">
        <v>222</v>
      </c>
      <c r="R26" s="277">
        <f t="shared" si="10"/>
        <v>199.82</v>
      </c>
      <c r="S26" s="278">
        <v>5</v>
      </c>
      <c r="T26" s="276">
        <f t="shared" si="11"/>
        <v>999.09999999999991</v>
      </c>
    </row>
    <row r="27" spans="1:20" x14ac:dyDescent="0.2">
      <c r="A27" s="271"/>
      <c r="B27" s="285"/>
      <c r="C27" s="286" t="s">
        <v>225</v>
      </c>
      <c r="D27" s="277">
        <v>60.634</v>
      </c>
      <c r="E27" s="278">
        <v>5</v>
      </c>
      <c r="F27" s="276">
        <f t="shared" si="7"/>
        <v>303.17</v>
      </c>
      <c r="H27" s="285"/>
      <c r="I27" s="286" t="s">
        <v>225</v>
      </c>
      <c r="J27" s="273">
        <v>110.86499999999999</v>
      </c>
      <c r="K27" s="273">
        <v>8.44</v>
      </c>
      <c r="L27" s="278">
        <f t="shared" si="8"/>
        <v>9.3570059999999984</v>
      </c>
      <c r="M27" s="278">
        <v>5</v>
      </c>
      <c r="N27" s="276">
        <f t="shared" si="9"/>
        <v>554.32499999999993</v>
      </c>
      <c r="P27" s="285"/>
      <c r="Q27" s="286" t="s">
        <v>225</v>
      </c>
      <c r="R27" s="277">
        <f t="shared" si="10"/>
        <v>171.499</v>
      </c>
      <c r="S27" s="278">
        <v>5</v>
      </c>
      <c r="T27" s="276">
        <f t="shared" si="11"/>
        <v>857.495</v>
      </c>
    </row>
    <row r="28" spans="1:20" x14ac:dyDescent="0.2">
      <c r="A28" s="271"/>
      <c r="B28" s="285"/>
      <c r="C28" s="286" t="s">
        <v>226</v>
      </c>
      <c r="D28" s="277">
        <v>56.764000000000003</v>
      </c>
      <c r="E28" s="278">
        <v>5</v>
      </c>
      <c r="F28" s="276">
        <f t="shared" si="7"/>
        <v>283.82</v>
      </c>
      <c r="H28" s="285"/>
      <c r="I28" s="286" t="s">
        <v>226</v>
      </c>
      <c r="J28" s="273">
        <v>100.113</v>
      </c>
      <c r="K28" s="273">
        <v>8.26</v>
      </c>
      <c r="L28" s="278">
        <f t="shared" si="8"/>
        <v>8.2693338000000001</v>
      </c>
      <c r="M28" s="278">
        <v>5</v>
      </c>
      <c r="N28" s="276">
        <f t="shared" si="9"/>
        <v>500.565</v>
      </c>
      <c r="P28" s="285"/>
      <c r="Q28" s="286" t="s">
        <v>226</v>
      </c>
      <c r="R28" s="277">
        <f t="shared" si="10"/>
        <v>156.87700000000001</v>
      </c>
      <c r="S28" s="278">
        <v>5</v>
      </c>
      <c r="T28" s="276">
        <f t="shared" si="11"/>
        <v>784.38499999999999</v>
      </c>
    </row>
    <row r="29" spans="1:20" x14ac:dyDescent="0.2">
      <c r="A29" s="271"/>
      <c r="B29" s="285"/>
      <c r="C29" s="286" t="s">
        <v>227</v>
      </c>
      <c r="D29" s="277">
        <v>53.558999999999997</v>
      </c>
      <c r="E29" s="278">
        <v>5</v>
      </c>
      <c r="F29" s="276">
        <f t="shared" si="7"/>
        <v>267.79499999999996</v>
      </c>
      <c r="H29" s="285"/>
      <c r="I29" s="286" t="s">
        <v>227</v>
      </c>
      <c r="J29" s="273">
        <v>98.081999999999994</v>
      </c>
      <c r="K29" s="273">
        <v>8.31</v>
      </c>
      <c r="L29" s="278">
        <f t="shared" si="8"/>
        <v>8.1506141999999997</v>
      </c>
      <c r="M29" s="278">
        <v>5</v>
      </c>
      <c r="N29" s="276">
        <f t="shared" si="9"/>
        <v>490.40999999999997</v>
      </c>
      <c r="P29" s="285"/>
      <c r="Q29" s="286" t="s">
        <v>227</v>
      </c>
      <c r="R29" s="277">
        <f t="shared" si="10"/>
        <v>151.64099999999999</v>
      </c>
      <c r="S29" s="278">
        <v>5</v>
      </c>
      <c r="T29" s="276">
        <f t="shared" si="11"/>
        <v>758.20499999999993</v>
      </c>
    </row>
    <row r="30" spans="1:20" ht="13.5" thickBot="1" x14ac:dyDescent="0.25">
      <c r="A30" s="271"/>
      <c r="B30" s="290"/>
      <c r="C30" s="291" t="s">
        <v>228</v>
      </c>
      <c r="D30" s="292">
        <v>52.523000000000003</v>
      </c>
      <c r="E30" s="294">
        <v>5</v>
      </c>
      <c r="F30" s="326">
        <f t="shared" si="7"/>
        <v>262.61500000000001</v>
      </c>
      <c r="H30" s="290"/>
      <c r="I30" s="291" t="s">
        <v>228</v>
      </c>
      <c r="J30" s="293">
        <v>110.79</v>
      </c>
      <c r="K30" s="293">
        <v>8.02</v>
      </c>
      <c r="L30" s="294">
        <f t="shared" si="8"/>
        <v>8.8853580000000001</v>
      </c>
      <c r="M30" s="294">
        <v>5</v>
      </c>
      <c r="N30" s="326">
        <f t="shared" si="9"/>
        <v>553.95000000000005</v>
      </c>
      <c r="P30" s="290"/>
      <c r="Q30" s="291" t="s">
        <v>228</v>
      </c>
      <c r="R30" s="292">
        <f t="shared" si="10"/>
        <v>163.31300000000002</v>
      </c>
      <c r="S30" s="294">
        <v>5</v>
      </c>
      <c r="T30" s="326">
        <f t="shared" si="11"/>
        <v>816.56500000000005</v>
      </c>
    </row>
    <row r="32" spans="1:20" ht="13.5" thickBot="1" x14ac:dyDescent="0.25"/>
    <row r="33" spans="1:20" x14ac:dyDescent="0.2">
      <c r="A33" s="271"/>
      <c r="B33" s="792" t="s">
        <v>483</v>
      </c>
      <c r="C33" s="793"/>
      <c r="D33" s="793"/>
      <c r="E33" s="793"/>
      <c r="F33" s="794"/>
      <c r="H33" s="792" t="s">
        <v>483</v>
      </c>
      <c r="I33" s="795"/>
      <c r="J33" s="795"/>
      <c r="K33" s="795"/>
      <c r="L33" s="795"/>
      <c r="M33" s="795"/>
      <c r="N33" s="796"/>
      <c r="P33" s="792" t="s">
        <v>483</v>
      </c>
      <c r="Q33" s="793"/>
      <c r="R33" s="793"/>
      <c r="S33" s="793"/>
      <c r="T33" s="794"/>
    </row>
    <row r="34" spans="1:20" ht="13.5" thickBot="1" x14ac:dyDescent="0.25">
      <c r="A34" s="271"/>
      <c r="B34" s="279" t="s">
        <v>78</v>
      </c>
      <c r="C34" s="280" t="s">
        <v>478</v>
      </c>
      <c r="D34" s="280" t="s">
        <v>377</v>
      </c>
      <c r="E34" s="283" t="s">
        <v>477</v>
      </c>
      <c r="F34" s="281" t="s">
        <v>378</v>
      </c>
      <c r="H34" s="282" t="s">
        <v>308</v>
      </c>
      <c r="I34" s="280" t="s">
        <v>478</v>
      </c>
      <c r="J34" s="280" t="s">
        <v>377</v>
      </c>
      <c r="K34" s="283" t="s">
        <v>82</v>
      </c>
      <c r="L34" s="283" t="s">
        <v>309</v>
      </c>
      <c r="M34" s="283" t="s">
        <v>477</v>
      </c>
      <c r="N34" s="284" t="s">
        <v>378</v>
      </c>
      <c r="P34" s="279" t="s">
        <v>484</v>
      </c>
      <c r="Q34" s="280" t="s">
        <v>478</v>
      </c>
      <c r="R34" s="280" t="s">
        <v>377</v>
      </c>
      <c r="S34" s="283" t="s">
        <v>477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49.295000000000002</v>
      </c>
      <c r="E35" s="289">
        <v>4</v>
      </c>
      <c r="F35" s="325">
        <f t="shared" ref="F35:F40" si="12">D35*E35</f>
        <v>197.18</v>
      </c>
      <c r="H35" s="297" t="s">
        <v>92</v>
      </c>
      <c r="I35" s="298" t="s">
        <v>331</v>
      </c>
      <c r="J35" s="288">
        <v>352.09399999999999</v>
      </c>
      <c r="K35" s="288">
        <v>15.34</v>
      </c>
      <c r="L35" s="289">
        <f t="shared" ref="L35:L40" si="13">(K35*J35)/100</f>
        <v>54.011219599999997</v>
      </c>
      <c r="M35" s="289">
        <v>4</v>
      </c>
      <c r="N35" s="325">
        <f t="shared" ref="N35:N40" si="14">J35*M35</f>
        <v>1408.376</v>
      </c>
      <c r="P35" s="297" t="s">
        <v>92</v>
      </c>
      <c r="Q35" s="298" t="s">
        <v>331</v>
      </c>
      <c r="R35" s="287">
        <f t="shared" ref="R35:R40" si="15">D35+J35</f>
        <v>401.38900000000001</v>
      </c>
      <c r="S35" s="289">
        <v>4</v>
      </c>
      <c r="T35" s="325">
        <f t="shared" ref="T35:T40" si="16">R35*S35</f>
        <v>1605.556</v>
      </c>
    </row>
    <row r="36" spans="1:20" x14ac:dyDescent="0.2">
      <c r="A36" s="271"/>
      <c r="B36" s="285"/>
      <c r="C36" s="286" t="s">
        <v>222</v>
      </c>
      <c r="D36" s="277">
        <v>49.463000000000001</v>
      </c>
      <c r="E36" s="278">
        <v>5</v>
      </c>
      <c r="F36" s="276">
        <f t="shared" si="12"/>
        <v>247.315</v>
      </c>
      <c r="H36" s="285"/>
      <c r="I36" s="286" t="s">
        <v>222</v>
      </c>
      <c r="J36" s="273">
        <v>312.339</v>
      </c>
      <c r="K36" s="273">
        <v>13.78</v>
      </c>
      <c r="L36" s="278">
        <f t="shared" si="13"/>
        <v>43.04031419999999</v>
      </c>
      <c r="M36" s="278">
        <v>5</v>
      </c>
      <c r="N36" s="276">
        <f t="shared" si="14"/>
        <v>1561.6949999999999</v>
      </c>
      <c r="P36" s="285"/>
      <c r="Q36" s="286" t="s">
        <v>222</v>
      </c>
      <c r="R36" s="277">
        <f t="shared" si="15"/>
        <v>361.80200000000002</v>
      </c>
      <c r="S36" s="278">
        <v>5</v>
      </c>
      <c r="T36" s="276">
        <f t="shared" si="16"/>
        <v>1809.0100000000002</v>
      </c>
    </row>
    <row r="37" spans="1:20" x14ac:dyDescent="0.2">
      <c r="A37" s="271"/>
      <c r="B37" s="285"/>
      <c r="C37" s="286" t="s">
        <v>225</v>
      </c>
      <c r="D37" s="277">
        <v>51.792000000000002</v>
      </c>
      <c r="E37" s="278">
        <v>5</v>
      </c>
      <c r="F37" s="276">
        <f t="shared" si="12"/>
        <v>258.96000000000004</v>
      </c>
      <c r="H37" s="285"/>
      <c r="I37" s="286" t="s">
        <v>225</v>
      </c>
      <c r="J37" s="273">
        <v>247.75899999999999</v>
      </c>
      <c r="K37" s="273">
        <v>16.149999999999999</v>
      </c>
      <c r="L37" s="278">
        <f t="shared" si="13"/>
        <v>40.013078499999992</v>
      </c>
      <c r="M37" s="278">
        <v>5</v>
      </c>
      <c r="N37" s="276">
        <f t="shared" si="14"/>
        <v>1238.7949999999998</v>
      </c>
      <c r="P37" s="285"/>
      <c r="Q37" s="286" t="s">
        <v>225</v>
      </c>
      <c r="R37" s="277">
        <f t="shared" si="15"/>
        <v>299.55099999999999</v>
      </c>
      <c r="S37" s="278">
        <v>5</v>
      </c>
      <c r="T37" s="276">
        <f t="shared" si="16"/>
        <v>1497.7549999999999</v>
      </c>
    </row>
    <row r="38" spans="1:20" x14ac:dyDescent="0.2">
      <c r="A38" s="271"/>
      <c r="B38" s="285"/>
      <c r="C38" s="286" t="s">
        <v>226</v>
      </c>
      <c r="D38" s="277">
        <v>62.314999999999998</v>
      </c>
      <c r="E38" s="278">
        <v>5</v>
      </c>
      <c r="F38" s="276">
        <f t="shared" si="12"/>
        <v>311.57499999999999</v>
      </c>
      <c r="H38" s="285"/>
      <c r="I38" s="286" t="s">
        <v>226</v>
      </c>
      <c r="J38" s="273">
        <v>245.41300000000001</v>
      </c>
      <c r="K38" s="273">
        <v>12.48</v>
      </c>
      <c r="L38" s="278">
        <f t="shared" si="13"/>
        <v>30.627542400000003</v>
      </c>
      <c r="M38" s="278">
        <v>5</v>
      </c>
      <c r="N38" s="276">
        <f t="shared" si="14"/>
        <v>1227.0650000000001</v>
      </c>
      <c r="P38" s="285"/>
      <c r="Q38" s="286" t="s">
        <v>226</v>
      </c>
      <c r="R38" s="277">
        <f t="shared" si="15"/>
        <v>307.72800000000001</v>
      </c>
      <c r="S38" s="278">
        <v>5</v>
      </c>
      <c r="T38" s="276">
        <f t="shared" si="16"/>
        <v>1538.64</v>
      </c>
    </row>
    <row r="39" spans="1:20" x14ac:dyDescent="0.2">
      <c r="A39" s="271"/>
      <c r="B39" s="285"/>
      <c r="C39" s="286" t="s">
        <v>227</v>
      </c>
      <c r="D39" s="277">
        <v>53.054000000000002</v>
      </c>
      <c r="E39" s="278">
        <v>5</v>
      </c>
      <c r="F39" s="276">
        <f t="shared" si="12"/>
        <v>265.27</v>
      </c>
      <c r="H39" s="285"/>
      <c r="I39" s="286" t="s">
        <v>227</v>
      </c>
      <c r="J39" s="273">
        <v>187.584</v>
      </c>
      <c r="K39" s="273">
        <v>13.34</v>
      </c>
      <c r="L39" s="278">
        <f t="shared" si="13"/>
        <v>25.0237056</v>
      </c>
      <c r="M39" s="278">
        <v>5</v>
      </c>
      <c r="N39" s="276">
        <f t="shared" si="14"/>
        <v>937.92000000000007</v>
      </c>
      <c r="P39" s="285"/>
      <c r="Q39" s="286" t="s">
        <v>227</v>
      </c>
      <c r="R39" s="277">
        <f t="shared" si="15"/>
        <v>240.63800000000001</v>
      </c>
      <c r="S39" s="278">
        <v>5</v>
      </c>
      <c r="T39" s="276">
        <f t="shared" si="16"/>
        <v>1203.19</v>
      </c>
    </row>
    <row r="40" spans="1:20" ht="13.5" thickBot="1" x14ac:dyDescent="0.25">
      <c r="A40" s="271"/>
      <c r="B40" s="290"/>
      <c r="C40" s="291" t="s">
        <v>228</v>
      </c>
      <c r="D40" s="292">
        <v>60.503999999999998</v>
      </c>
      <c r="E40" s="294">
        <v>5</v>
      </c>
      <c r="F40" s="326">
        <f t="shared" si="12"/>
        <v>302.52</v>
      </c>
      <c r="H40" s="290"/>
      <c r="I40" s="291" t="s">
        <v>228</v>
      </c>
      <c r="J40" s="293">
        <v>155.52799999999999</v>
      </c>
      <c r="K40" s="293">
        <v>12.49</v>
      </c>
      <c r="L40" s="294">
        <f t="shared" si="13"/>
        <v>19.425447199999997</v>
      </c>
      <c r="M40" s="294">
        <v>5</v>
      </c>
      <c r="N40" s="326">
        <f t="shared" si="14"/>
        <v>777.64</v>
      </c>
      <c r="P40" s="290"/>
      <c r="Q40" s="291" t="s">
        <v>228</v>
      </c>
      <c r="R40" s="292">
        <f t="shared" si="15"/>
        <v>216.03199999999998</v>
      </c>
      <c r="S40" s="294">
        <v>5</v>
      </c>
      <c r="T40" s="326">
        <f t="shared" si="16"/>
        <v>1080.1599999999999</v>
      </c>
    </row>
    <row r="41" spans="1:20" x14ac:dyDescent="0.2">
      <c r="A41" s="271"/>
      <c r="B41" s="295"/>
      <c r="C41" s="296"/>
      <c r="D41" s="277"/>
      <c r="E41" s="278"/>
      <c r="F41" s="272"/>
      <c r="H41" s="295"/>
      <c r="I41" s="296"/>
      <c r="J41" s="278"/>
      <c r="K41" s="278"/>
      <c r="L41" s="278"/>
      <c r="M41" s="278"/>
      <c r="N41" s="272"/>
      <c r="P41" s="295"/>
      <c r="Q41" s="296"/>
      <c r="R41" s="277"/>
      <c r="S41" s="278"/>
      <c r="T41" s="272"/>
    </row>
    <row r="42" spans="1:20" x14ac:dyDescent="0.2">
      <c r="A42" s="271"/>
    </row>
    <row r="43" spans="1:20" x14ac:dyDescent="0.2">
      <c r="B43" s="783" t="s">
        <v>744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84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85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49.295000000000002</v>
      </c>
      <c r="D46" s="722">
        <v>49.463000000000001</v>
      </c>
      <c r="E46" s="722">
        <v>51.792000000000002</v>
      </c>
      <c r="F46" s="722">
        <v>62.314999999999998</v>
      </c>
      <c r="G46" s="722">
        <v>53.054000000000002</v>
      </c>
      <c r="H46" s="722">
        <v>60.503999999999998</v>
      </c>
      <c r="I46" s="722"/>
      <c r="J46" s="722"/>
      <c r="K46" s="722"/>
      <c r="L46" s="722"/>
      <c r="M46" s="723"/>
    </row>
    <row r="47" spans="1:20" x14ac:dyDescent="0.2">
      <c r="B47" s="724" t="s">
        <v>84</v>
      </c>
      <c r="C47" s="725">
        <v>6.91</v>
      </c>
      <c r="D47" s="725">
        <v>5.476</v>
      </c>
      <c r="E47" s="725">
        <v>11.387</v>
      </c>
      <c r="F47" s="725">
        <v>11.081</v>
      </c>
      <c r="G47" s="725">
        <v>12.118</v>
      </c>
      <c r="H47" s="725">
        <v>13.105</v>
      </c>
      <c r="I47" s="725"/>
      <c r="J47" s="725"/>
      <c r="K47" s="725"/>
      <c r="L47" s="725"/>
      <c r="M47" s="726"/>
    </row>
    <row r="48" spans="1:20" x14ac:dyDescent="0.2">
      <c r="B48" s="724" t="s">
        <v>85</v>
      </c>
      <c r="C48" s="725">
        <v>5.1319999999999997</v>
      </c>
      <c r="D48" s="725">
        <v>4.3840000000000003</v>
      </c>
      <c r="E48" s="725">
        <v>4.2649999999999997</v>
      </c>
      <c r="F48" s="725">
        <v>4.0830000000000002</v>
      </c>
      <c r="G48" s="725">
        <v>3.1019999999999999</v>
      </c>
      <c r="H48" s="725">
        <v>4.8070000000000004</v>
      </c>
      <c r="I48" s="725"/>
      <c r="J48" s="725"/>
      <c r="K48" s="725"/>
      <c r="L48" s="725"/>
      <c r="M48" s="726"/>
    </row>
    <row r="49" spans="2:24" x14ac:dyDescent="0.2">
      <c r="B49" s="724" t="s">
        <v>86</v>
      </c>
      <c r="C49" s="725">
        <v>21.309000000000001</v>
      </c>
      <c r="D49" s="725">
        <v>18.724</v>
      </c>
      <c r="E49" s="725">
        <v>17.443999999999999</v>
      </c>
      <c r="F49" s="725">
        <v>13.766</v>
      </c>
      <c r="G49" s="725">
        <v>13.61</v>
      </c>
      <c r="H49" s="725">
        <v>13.6</v>
      </c>
      <c r="I49" s="725"/>
      <c r="J49" s="725"/>
      <c r="K49" s="725"/>
      <c r="L49" s="725"/>
      <c r="M49" s="726"/>
    </row>
    <row r="50" spans="2:24" x14ac:dyDescent="0.2">
      <c r="B50" s="724" t="s">
        <v>87</v>
      </c>
      <c r="C50" s="725">
        <v>4.3769999999999998</v>
      </c>
      <c r="D50" s="725">
        <v>4.2350000000000003</v>
      </c>
      <c r="E50" s="725">
        <v>4.12</v>
      </c>
      <c r="F50" s="725">
        <v>6.4880000000000004</v>
      </c>
      <c r="G50" s="725">
        <v>3.5569999999999999</v>
      </c>
      <c r="H50" s="725">
        <v>3.782</v>
      </c>
      <c r="I50" s="725"/>
      <c r="J50" s="725"/>
      <c r="K50" s="725"/>
      <c r="L50" s="725"/>
      <c r="M50" s="726"/>
    </row>
    <row r="51" spans="2:24" x14ac:dyDescent="0.2">
      <c r="B51" s="724" t="s">
        <v>88</v>
      </c>
      <c r="C51" s="725">
        <v>2.4870000000000001</v>
      </c>
      <c r="D51" s="725">
        <v>2.9870000000000001</v>
      </c>
      <c r="E51" s="725">
        <v>2.9769999999999999</v>
      </c>
      <c r="F51" s="725">
        <v>3.734</v>
      </c>
      <c r="G51" s="725">
        <v>2.7090000000000001</v>
      </c>
      <c r="H51" s="725">
        <v>3.375</v>
      </c>
      <c r="I51" s="725"/>
      <c r="J51" s="725"/>
      <c r="K51" s="725"/>
      <c r="L51" s="725"/>
      <c r="M51" s="726"/>
    </row>
    <row r="52" spans="2:24" x14ac:dyDescent="0.2">
      <c r="B52" s="724" t="s">
        <v>89</v>
      </c>
      <c r="C52" s="725">
        <v>5.226</v>
      </c>
      <c r="D52" s="725">
        <v>5.5979999999999999</v>
      </c>
      <c r="E52" s="725">
        <v>8.2249999999999996</v>
      </c>
      <c r="F52" s="725">
        <v>15.404999999999999</v>
      </c>
      <c r="G52" s="725">
        <v>14.454000000000001</v>
      </c>
      <c r="H52" s="725">
        <v>15.215999999999999</v>
      </c>
      <c r="I52" s="725"/>
      <c r="J52" s="725"/>
      <c r="K52" s="725"/>
      <c r="L52" s="725"/>
      <c r="M52" s="726"/>
    </row>
    <row r="53" spans="2:24" x14ac:dyDescent="0.2">
      <c r="B53" s="724" t="s">
        <v>90</v>
      </c>
      <c r="C53" s="725">
        <v>0.43</v>
      </c>
      <c r="D53" s="725">
        <v>0.24399999999999999</v>
      </c>
      <c r="E53" s="725">
        <v>0.44800000000000001</v>
      </c>
      <c r="F53" s="725">
        <v>0.255</v>
      </c>
      <c r="G53" s="725">
        <v>0.30399999999999999</v>
      </c>
      <c r="H53" s="725">
        <v>0.10299999999999999</v>
      </c>
      <c r="I53" s="725"/>
      <c r="J53" s="725"/>
      <c r="K53" s="725"/>
      <c r="L53" s="725"/>
      <c r="M53" s="726"/>
    </row>
    <row r="54" spans="2:24" x14ac:dyDescent="0.2">
      <c r="B54" s="724" t="s">
        <v>91</v>
      </c>
      <c r="C54" s="725">
        <v>3.4239999999999999</v>
      </c>
      <c r="D54" s="725">
        <v>7.8150000000000004</v>
      </c>
      <c r="E54" s="725">
        <v>2.927</v>
      </c>
      <c r="F54" s="725">
        <v>7.5039999999999996</v>
      </c>
      <c r="G54" s="725">
        <v>3.2</v>
      </c>
      <c r="H54" s="725">
        <v>6.516</v>
      </c>
      <c r="I54" s="725"/>
      <c r="J54" s="725"/>
      <c r="K54" s="725"/>
      <c r="L54" s="725"/>
      <c r="M54" s="726"/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3" t="s">
        <v>744</v>
      </c>
      <c r="C60" s="786" t="s">
        <v>331</v>
      </c>
      <c r="D60" s="787"/>
      <c r="E60" s="786" t="s">
        <v>222</v>
      </c>
      <c r="F60" s="787"/>
      <c r="G60" s="786" t="s">
        <v>225</v>
      </c>
      <c r="H60" s="787"/>
      <c r="I60" s="786" t="s">
        <v>226</v>
      </c>
      <c r="J60" s="787"/>
      <c r="K60" s="786" t="s">
        <v>227</v>
      </c>
      <c r="L60" s="787"/>
      <c r="M60" s="786" t="s">
        <v>228</v>
      </c>
      <c r="N60" s="787"/>
      <c r="O60" s="786" t="s">
        <v>332</v>
      </c>
      <c r="P60" s="787"/>
      <c r="Q60" s="786" t="s">
        <v>333</v>
      </c>
      <c r="R60" s="787"/>
      <c r="S60" s="786" t="s">
        <v>231</v>
      </c>
      <c r="T60" s="787"/>
      <c r="U60" s="786" t="s">
        <v>232</v>
      </c>
      <c r="V60" s="787"/>
      <c r="W60" s="786" t="s">
        <v>233</v>
      </c>
      <c r="X60" s="788"/>
    </row>
    <row r="61" spans="2:24" x14ac:dyDescent="0.2">
      <c r="B61" s="784"/>
      <c r="C61" s="789" t="s">
        <v>79</v>
      </c>
      <c r="D61" s="790"/>
      <c r="E61" s="789" t="s">
        <v>79</v>
      </c>
      <c r="F61" s="790"/>
      <c r="G61" s="789" t="s">
        <v>79</v>
      </c>
      <c r="H61" s="790"/>
      <c r="I61" s="789" t="s">
        <v>79</v>
      </c>
      <c r="J61" s="790"/>
      <c r="K61" s="789" t="s">
        <v>79</v>
      </c>
      <c r="L61" s="790"/>
      <c r="M61" s="789" t="s">
        <v>79</v>
      </c>
      <c r="N61" s="790"/>
      <c r="O61" s="789"/>
      <c r="P61" s="790"/>
      <c r="Q61" s="789"/>
      <c r="R61" s="790"/>
      <c r="S61" s="789"/>
      <c r="T61" s="790"/>
      <c r="U61" s="789"/>
      <c r="V61" s="790"/>
      <c r="W61" s="789"/>
      <c r="X61" s="791"/>
    </row>
    <row r="62" spans="2:24" ht="41.25" thickBot="1" x14ac:dyDescent="0.25">
      <c r="B62" s="785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352.09399999999999</v>
      </c>
      <c r="D63" s="731">
        <v>15.34</v>
      </c>
      <c r="E63" s="722">
        <v>312.339</v>
      </c>
      <c r="F63" s="731">
        <v>13.78</v>
      </c>
      <c r="G63" s="722">
        <v>247.75899999999999</v>
      </c>
      <c r="H63" s="731">
        <v>16.149999999999999</v>
      </c>
      <c r="I63" s="722">
        <v>245.41300000000001</v>
      </c>
      <c r="J63" s="731">
        <v>12.48</v>
      </c>
      <c r="K63" s="722">
        <v>187.584</v>
      </c>
      <c r="L63" s="731">
        <v>13.34</v>
      </c>
      <c r="M63" s="722">
        <v>155.52799999999999</v>
      </c>
      <c r="N63" s="731">
        <v>12.49</v>
      </c>
      <c r="O63" s="722"/>
      <c r="P63" s="731"/>
      <c r="Q63" s="722"/>
      <c r="R63" s="731"/>
      <c r="S63" s="722"/>
      <c r="T63" s="731"/>
      <c r="U63" s="722"/>
      <c r="V63" s="731"/>
      <c r="W63" s="722"/>
      <c r="X63" s="732"/>
    </row>
    <row r="64" spans="2:24" x14ac:dyDescent="0.2">
      <c r="B64" s="724" t="s">
        <v>84</v>
      </c>
      <c r="C64" s="725">
        <v>8.2729999999999997</v>
      </c>
      <c r="D64" s="733">
        <v>49.93</v>
      </c>
      <c r="E64" s="725">
        <v>11.288</v>
      </c>
      <c r="F64" s="733">
        <v>47.46</v>
      </c>
      <c r="G64" s="725">
        <v>10.62</v>
      </c>
      <c r="H64" s="733">
        <v>49.59</v>
      </c>
      <c r="I64" s="725">
        <v>9.14</v>
      </c>
      <c r="J64" s="733">
        <v>53.57</v>
      </c>
      <c r="K64" s="725">
        <v>10.268000000000001</v>
      </c>
      <c r="L64" s="733">
        <v>47.46</v>
      </c>
      <c r="M64" s="725">
        <v>8.3260000000000005</v>
      </c>
      <c r="N64" s="733">
        <v>48.51</v>
      </c>
      <c r="O64" s="725"/>
      <c r="P64" s="733"/>
      <c r="Q64" s="725"/>
      <c r="R64" s="733"/>
      <c r="S64" s="725"/>
      <c r="T64" s="733"/>
      <c r="U64" s="725"/>
      <c r="V64" s="733"/>
      <c r="W64" s="725"/>
      <c r="X64" s="734"/>
    </row>
    <row r="65" spans="2:24" x14ac:dyDescent="0.2">
      <c r="B65" s="724" t="s">
        <v>85</v>
      </c>
      <c r="C65" s="725">
        <v>21.109000000000002</v>
      </c>
      <c r="D65" s="733">
        <v>21.6</v>
      </c>
      <c r="E65" s="725">
        <v>25.794</v>
      </c>
      <c r="F65" s="733">
        <v>19.670000000000002</v>
      </c>
      <c r="G65" s="725">
        <v>22.367999999999999</v>
      </c>
      <c r="H65" s="733">
        <v>19.510000000000002</v>
      </c>
      <c r="I65" s="725">
        <v>69.239000000000004</v>
      </c>
      <c r="J65" s="733">
        <v>26.01</v>
      </c>
      <c r="K65" s="725">
        <v>69.034000000000006</v>
      </c>
      <c r="L65" s="733">
        <v>27</v>
      </c>
      <c r="M65" s="725">
        <v>54.015999999999998</v>
      </c>
      <c r="N65" s="733">
        <v>23.62</v>
      </c>
      <c r="O65" s="725"/>
      <c r="P65" s="733"/>
      <c r="Q65" s="725"/>
      <c r="R65" s="733"/>
      <c r="S65" s="725"/>
      <c r="T65" s="733"/>
      <c r="U65" s="725"/>
      <c r="V65" s="733"/>
      <c r="W65" s="725"/>
      <c r="X65" s="734"/>
    </row>
    <row r="66" spans="2:24" x14ac:dyDescent="0.2">
      <c r="B66" s="724" t="s">
        <v>86</v>
      </c>
      <c r="C66" s="725">
        <v>70.912000000000006</v>
      </c>
      <c r="D66" s="733">
        <v>39.700000000000003</v>
      </c>
      <c r="E66" s="725">
        <v>29.526</v>
      </c>
      <c r="F66" s="733">
        <v>52.03</v>
      </c>
      <c r="G66" s="725">
        <v>13.669</v>
      </c>
      <c r="H66" s="733">
        <v>66.67</v>
      </c>
      <c r="I66" s="725">
        <v>3.508</v>
      </c>
      <c r="J66" s="733">
        <v>47.84</v>
      </c>
      <c r="K66" s="725">
        <v>3.4580000000000002</v>
      </c>
      <c r="L66" s="733">
        <v>48.08</v>
      </c>
      <c r="M66" s="725">
        <v>1.141</v>
      </c>
      <c r="N66" s="733">
        <v>36.840000000000003</v>
      </c>
      <c r="O66" s="725"/>
      <c r="P66" s="733"/>
      <c r="Q66" s="725"/>
      <c r="R66" s="733"/>
      <c r="S66" s="725"/>
      <c r="T66" s="733"/>
      <c r="U66" s="725"/>
      <c r="V66" s="733"/>
      <c r="W66" s="725"/>
      <c r="X66" s="734"/>
    </row>
    <row r="67" spans="2:24" x14ac:dyDescent="0.2">
      <c r="B67" s="724" t="s">
        <v>87</v>
      </c>
      <c r="C67" s="725">
        <v>18.635999999999999</v>
      </c>
      <c r="D67" s="733">
        <v>28.36</v>
      </c>
      <c r="E67" s="725">
        <v>40.156999999999996</v>
      </c>
      <c r="F67" s="733">
        <v>64.36</v>
      </c>
      <c r="G67" s="725">
        <v>49.671999999999997</v>
      </c>
      <c r="H67" s="733">
        <v>52.63</v>
      </c>
      <c r="I67" s="725">
        <v>42.610999999999997</v>
      </c>
      <c r="J67" s="733">
        <v>39.54</v>
      </c>
      <c r="K67" s="725">
        <v>10.141999999999999</v>
      </c>
      <c r="L67" s="733">
        <v>42.95</v>
      </c>
      <c r="M67" s="725">
        <v>7.32</v>
      </c>
      <c r="N67" s="733">
        <v>31.88</v>
      </c>
      <c r="O67" s="725"/>
      <c r="P67" s="733"/>
      <c r="Q67" s="725"/>
      <c r="R67" s="733"/>
      <c r="S67" s="725"/>
      <c r="T67" s="733"/>
      <c r="U67" s="725"/>
      <c r="V67" s="733"/>
      <c r="W67" s="725"/>
      <c r="X67" s="734"/>
    </row>
    <row r="68" spans="2:24" x14ac:dyDescent="0.2">
      <c r="B68" s="724" t="s">
        <v>88</v>
      </c>
      <c r="C68" s="725">
        <v>41.533999999999999</v>
      </c>
      <c r="D68" s="733">
        <v>17.64</v>
      </c>
      <c r="E68" s="725">
        <v>49.948</v>
      </c>
      <c r="F68" s="733">
        <v>21.03</v>
      </c>
      <c r="G68" s="725">
        <v>35.296999999999997</v>
      </c>
      <c r="H68" s="733">
        <v>24.92</v>
      </c>
      <c r="I68" s="725">
        <v>26.914000000000001</v>
      </c>
      <c r="J68" s="733">
        <v>21.6</v>
      </c>
      <c r="K68" s="725">
        <v>24.65</v>
      </c>
      <c r="L68" s="733">
        <v>22.94</v>
      </c>
      <c r="M68" s="725">
        <v>18.675000000000001</v>
      </c>
      <c r="N68" s="733">
        <v>24.86</v>
      </c>
      <c r="O68" s="725"/>
      <c r="P68" s="733"/>
      <c r="Q68" s="725"/>
      <c r="R68" s="733"/>
      <c r="S68" s="725"/>
      <c r="T68" s="733"/>
      <c r="U68" s="725"/>
      <c r="V68" s="733"/>
      <c r="W68" s="725"/>
      <c r="X68" s="734"/>
    </row>
    <row r="69" spans="2:24" x14ac:dyDescent="0.2">
      <c r="B69" s="724" t="s">
        <v>89</v>
      </c>
      <c r="C69" s="725">
        <v>129.09399999999999</v>
      </c>
      <c r="D69" s="733">
        <v>30.9</v>
      </c>
      <c r="E69" s="725">
        <v>95.793000000000006</v>
      </c>
      <c r="F69" s="733">
        <v>27.73</v>
      </c>
      <c r="G69" s="725">
        <v>49.231000000000002</v>
      </c>
      <c r="H69" s="733">
        <v>34.11</v>
      </c>
      <c r="I69" s="725">
        <v>63.16</v>
      </c>
      <c r="J69" s="733">
        <v>32.659999999999997</v>
      </c>
      <c r="K69" s="725">
        <v>49.866999999999997</v>
      </c>
      <c r="L69" s="733">
        <v>34.43</v>
      </c>
      <c r="M69" s="725">
        <v>30.164000000000001</v>
      </c>
      <c r="N69" s="733">
        <v>25.31</v>
      </c>
      <c r="O69" s="725"/>
      <c r="P69" s="733"/>
      <c r="Q69" s="725"/>
      <c r="R69" s="733"/>
      <c r="S69" s="725"/>
      <c r="T69" s="733"/>
      <c r="U69" s="725"/>
      <c r="V69" s="733"/>
      <c r="W69" s="725"/>
      <c r="X69" s="734"/>
    </row>
    <row r="70" spans="2:24" x14ac:dyDescent="0.2">
      <c r="B70" s="724" t="s">
        <v>90</v>
      </c>
      <c r="C70" s="725">
        <v>0.17899999999999999</v>
      </c>
      <c r="D70" s="733">
        <v>93.64</v>
      </c>
      <c r="E70" s="725">
        <v>0.13</v>
      </c>
      <c r="F70" s="733">
        <v>93.64</v>
      </c>
      <c r="G70" s="725">
        <v>1.161</v>
      </c>
      <c r="H70" s="733">
        <v>93.64</v>
      </c>
      <c r="I70" s="725">
        <v>6.2E-2</v>
      </c>
      <c r="J70" s="733">
        <v>93.64</v>
      </c>
      <c r="K70" s="725">
        <v>5.8000000000000003E-2</v>
      </c>
      <c r="L70" s="733">
        <v>93.64</v>
      </c>
      <c r="M70" s="725">
        <v>6.4000000000000001E-2</v>
      </c>
      <c r="N70" s="733">
        <v>78.39</v>
      </c>
      <c r="O70" s="725"/>
      <c r="P70" s="733"/>
      <c r="Q70" s="725"/>
      <c r="R70" s="733"/>
      <c r="S70" s="725"/>
      <c r="T70" s="733"/>
      <c r="U70" s="725"/>
      <c r="V70" s="733"/>
      <c r="W70" s="725"/>
      <c r="X70" s="734"/>
    </row>
    <row r="71" spans="2:24" x14ac:dyDescent="0.2">
      <c r="B71" s="724" t="s">
        <v>91</v>
      </c>
      <c r="C71" s="725">
        <v>62.357999999999997</v>
      </c>
      <c r="D71" s="733">
        <v>34.479999999999997</v>
      </c>
      <c r="E71" s="725">
        <v>59.703000000000003</v>
      </c>
      <c r="F71" s="733">
        <v>36.42</v>
      </c>
      <c r="G71" s="725">
        <v>65.742000000000004</v>
      </c>
      <c r="H71" s="733">
        <v>32.200000000000003</v>
      </c>
      <c r="I71" s="725">
        <v>30.779</v>
      </c>
      <c r="J71" s="733">
        <v>22.81</v>
      </c>
      <c r="K71" s="725">
        <v>20.106999999999999</v>
      </c>
      <c r="L71" s="733">
        <v>30.04</v>
      </c>
      <c r="M71" s="725">
        <v>35.822000000000003</v>
      </c>
      <c r="N71" s="733">
        <v>32.630000000000003</v>
      </c>
      <c r="O71" s="725"/>
      <c r="P71" s="733"/>
      <c r="Q71" s="725"/>
      <c r="R71" s="733"/>
      <c r="S71" s="725"/>
      <c r="T71" s="733"/>
      <c r="U71" s="725"/>
      <c r="V71" s="733"/>
      <c r="W71" s="725"/>
      <c r="X71" s="734"/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3" t="s">
        <v>744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84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85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352.09399999999999</v>
      </c>
      <c r="D80" s="754">
        <f t="shared" ref="D80:D88" si="18">E63</f>
        <v>312.339</v>
      </c>
      <c r="E80" s="754">
        <f t="shared" ref="E80:E88" si="19">G63</f>
        <v>247.75899999999999</v>
      </c>
      <c r="F80" s="754">
        <f t="shared" ref="F80:F88" si="20">I63</f>
        <v>245.41300000000001</v>
      </c>
      <c r="G80" s="754">
        <f t="shared" ref="G80:G88" si="21">K63</f>
        <v>187.584</v>
      </c>
      <c r="H80" s="754">
        <f t="shared" ref="H80:H88" si="22">M63</f>
        <v>155.52799999999999</v>
      </c>
      <c r="I80" s="754">
        <f t="shared" ref="I80:I88" si="23">O63</f>
        <v>0</v>
      </c>
      <c r="J80" s="754">
        <f t="shared" ref="J80:J88" si="24">Q63</f>
        <v>0</v>
      </c>
      <c r="K80" s="754">
        <f t="shared" ref="K80:K88" si="25">S63</f>
        <v>0</v>
      </c>
      <c r="L80" s="754">
        <f t="shared" ref="L80:L88" si="26">U63</f>
        <v>0</v>
      </c>
      <c r="M80" s="755">
        <f t="shared" ref="M80:M88" si="27">W63</f>
        <v>0</v>
      </c>
      <c r="N80" s="722"/>
    </row>
    <row r="81" spans="2:14" x14ac:dyDescent="0.2">
      <c r="B81" s="743" t="s">
        <v>84</v>
      </c>
      <c r="C81" s="744">
        <f t="shared" si="17"/>
        <v>8.2729999999999997</v>
      </c>
      <c r="D81" s="744">
        <f t="shared" si="18"/>
        <v>11.288</v>
      </c>
      <c r="E81" s="744">
        <f t="shared" si="19"/>
        <v>10.62</v>
      </c>
      <c r="F81" s="744">
        <f t="shared" si="20"/>
        <v>9.14</v>
      </c>
      <c r="G81" s="744">
        <f t="shared" si="21"/>
        <v>10.268000000000001</v>
      </c>
      <c r="H81" s="744">
        <f t="shared" si="22"/>
        <v>8.3260000000000005</v>
      </c>
      <c r="I81" s="744">
        <f t="shared" si="23"/>
        <v>0</v>
      </c>
      <c r="J81" s="744">
        <f t="shared" si="24"/>
        <v>0</v>
      </c>
      <c r="K81" s="744">
        <f t="shared" si="25"/>
        <v>0</v>
      </c>
      <c r="L81" s="744">
        <f t="shared" si="26"/>
        <v>0</v>
      </c>
      <c r="M81" s="745">
        <f t="shared" si="27"/>
        <v>0</v>
      </c>
      <c r="N81" s="725"/>
    </row>
    <row r="82" spans="2:14" x14ac:dyDescent="0.2">
      <c r="B82" s="743" t="s">
        <v>85</v>
      </c>
      <c r="C82" s="744">
        <f t="shared" si="17"/>
        <v>21.109000000000002</v>
      </c>
      <c r="D82" s="744">
        <f t="shared" si="18"/>
        <v>25.794</v>
      </c>
      <c r="E82" s="744">
        <f t="shared" si="19"/>
        <v>22.367999999999999</v>
      </c>
      <c r="F82" s="744">
        <f t="shared" si="20"/>
        <v>69.239000000000004</v>
      </c>
      <c r="G82" s="744">
        <f t="shared" si="21"/>
        <v>69.034000000000006</v>
      </c>
      <c r="H82" s="744">
        <f t="shared" si="22"/>
        <v>54.015999999999998</v>
      </c>
      <c r="I82" s="744">
        <f t="shared" si="23"/>
        <v>0</v>
      </c>
      <c r="J82" s="744">
        <f t="shared" si="24"/>
        <v>0</v>
      </c>
      <c r="K82" s="744">
        <f t="shared" si="25"/>
        <v>0</v>
      </c>
      <c r="L82" s="744">
        <f t="shared" si="26"/>
        <v>0</v>
      </c>
      <c r="M82" s="745">
        <f t="shared" si="27"/>
        <v>0</v>
      </c>
      <c r="N82" s="725"/>
    </row>
    <row r="83" spans="2:14" x14ac:dyDescent="0.2">
      <c r="B83" s="743" t="s">
        <v>86</v>
      </c>
      <c r="C83" s="744">
        <f t="shared" si="17"/>
        <v>70.912000000000006</v>
      </c>
      <c r="D83" s="744">
        <f t="shared" si="18"/>
        <v>29.526</v>
      </c>
      <c r="E83" s="744">
        <f t="shared" si="19"/>
        <v>13.669</v>
      </c>
      <c r="F83" s="744">
        <f t="shared" si="20"/>
        <v>3.508</v>
      </c>
      <c r="G83" s="744">
        <f t="shared" si="21"/>
        <v>3.4580000000000002</v>
      </c>
      <c r="H83" s="744">
        <f t="shared" si="22"/>
        <v>1.141</v>
      </c>
      <c r="I83" s="744">
        <f t="shared" si="23"/>
        <v>0</v>
      </c>
      <c r="J83" s="744">
        <f t="shared" si="24"/>
        <v>0</v>
      </c>
      <c r="K83" s="744">
        <f t="shared" si="25"/>
        <v>0</v>
      </c>
      <c r="L83" s="744">
        <f t="shared" si="26"/>
        <v>0</v>
      </c>
      <c r="M83" s="745">
        <f t="shared" si="27"/>
        <v>0</v>
      </c>
      <c r="N83" s="725"/>
    </row>
    <row r="84" spans="2:14" x14ac:dyDescent="0.2">
      <c r="B84" s="743" t="s">
        <v>87</v>
      </c>
      <c r="C84" s="744">
        <f t="shared" si="17"/>
        <v>18.635999999999999</v>
      </c>
      <c r="D84" s="744">
        <f t="shared" si="18"/>
        <v>40.156999999999996</v>
      </c>
      <c r="E84" s="744">
        <f t="shared" si="19"/>
        <v>49.671999999999997</v>
      </c>
      <c r="F84" s="744">
        <f t="shared" si="20"/>
        <v>42.610999999999997</v>
      </c>
      <c r="G84" s="744">
        <f t="shared" si="21"/>
        <v>10.141999999999999</v>
      </c>
      <c r="H84" s="744">
        <f t="shared" si="22"/>
        <v>7.32</v>
      </c>
      <c r="I84" s="744">
        <f t="shared" si="23"/>
        <v>0</v>
      </c>
      <c r="J84" s="744">
        <f t="shared" si="24"/>
        <v>0</v>
      </c>
      <c r="K84" s="744">
        <f t="shared" si="25"/>
        <v>0</v>
      </c>
      <c r="L84" s="744">
        <f t="shared" si="26"/>
        <v>0</v>
      </c>
      <c r="M84" s="745">
        <f t="shared" si="27"/>
        <v>0</v>
      </c>
      <c r="N84" s="725"/>
    </row>
    <row r="85" spans="2:14" x14ac:dyDescent="0.2">
      <c r="B85" s="743" t="s">
        <v>88</v>
      </c>
      <c r="C85" s="744">
        <f t="shared" si="17"/>
        <v>41.533999999999999</v>
      </c>
      <c r="D85" s="744">
        <f t="shared" si="18"/>
        <v>49.948</v>
      </c>
      <c r="E85" s="744">
        <f t="shared" si="19"/>
        <v>35.296999999999997</v>
      </c>
      <c r="F85" s="744">
        <f t="shared" si="20"/>
        <v>26.914000000000001</v>
      </c>
      <c r="G85" s="744">
        <f t="shared" si="21"/>
        <v>24.65</v>
      </c>
      <c r="H85" s="744">
        <f t="shared" si="22"/>
        <v>18.675000000000001</v>
      </c>
      <c r="I85" s="744">
        <f t="shared" si="23"/>
        <v>0</v>
      </c>
      <c r="J85" s="744">
        <f t="shared" si="24"/>
        <v>0</v>
      </c>
      <c r="K85" s="744">
        <f t="shared" si="25"/>
        <v>0</v>
      </c>
      <c r="L85" s="744">
        <f t="shared" si="26"/>
        <v>0</v>
      </c>
      <c r="M85" s="745">
        <f t="shared" si="27"/>
        <v>0</v>
      </c>
      <c r="N85" s="725"/>
    </row>
    <row r="86" spans="2:14" x14ac:dyDescent="0.2">
      <c r="B86" s="743" t="s">
        <v>89</v>
      </c>
      <c r="C86" s="744">
        <f t="shared" si="17"/>
        <v>129.09399999999999</v>
      </c>
      <c r="D86" s="744">
        <f t="shared" si="18"/>
        <v>95.793000000000006</v>
      </c>
      <c r="E86" s="744">
        <f t="shared" si="19"/>
        <v>49.231000000000002</v>
      </c>
      <c r="F86" s="744">
        <f t="shared" si="20"/>
        <v>63.16</v>
      </c>
      <c r="G86" s="744">
        <f t="shared" si="21"/>
        <v>49.866999999999997</v>
      </c>
      <c r="H86" s="744">
        <f t="shared" si="22"/>
        <v>30.164000000000001</v>
      </c>
      <c r="I86" s="744">
        <f t="shared" si="23"/>
        <v>0</v>
      </c>
      <c r="J86" s="744">
        <f t="shared" si="24"/>
        <v>0</v>
      </c>
      <c r="K86" s="744">
        <f t="shared" si="25"/>
        <v>0</v>
      </c>
      <c r="L86" s="744">
        <f t="shared" si="26"/>
        <v>0</v>
      </c>
      <c r="M86" s="745">
        <f t="shared" si="27"/>
        <v>0</v>
      </c>
      <c r="N86" s="725"/>
    </row>
    <row r="87" spans="2:14" x14ac:dyDescent="0.2">
      <c r="B87" s="743" t="s">
        <v>90</v>
      </c>
      <c r="C87" s="744">
        <f t="shared" si="17"/>
        <v>0.17899999999999999</v>
      </c>
      <c r="D87" s="744">
        <f t="shared" si="18"/>
        <v>0.13</v>
      </c>
      <c r="E87" s="744">
        <f t="shared" si="19"/>
        <v>1.161</v>
      </c>
      <c r="F87" s="744">
        <f t="shared" si="20"/>
        <v>6.2E-2</v>
      </c>
      <c r="G87" s="744">
        <f t="shared" si="21"/>
        <v>5.8000000000000003E-2</v>
      </c>
      <c r="H87" s="744">
        <f t="shared" si="22"/>
        <v>6.4000000000000001E-2</v>
      </c>
      <c r="I87" s="744">
        <f t="shared" si="23"/>
        <v>0</v>
      </c>
      <c r="J87" s="744">
        <f t="shared" si="24"/>
        <v>0</v>
      </c>
      <c r="K87" s="744">
        <f t="shared" si="25"/>
        <v>0</v>
      </c>
      <c r="L87" s="744">
        <f t="shared" si="26"/>
        <v>0</v>
      </c>
      <c r="M87" s="745">
        <f t="shared" si="27"/>
        <v>0</v>
      </c>
      <c r="N87" s="725"/>
    </row>
    <row r="88" spans="2:14" x14ac:dyDescent="0.2">
      <c r="B88" s="743" t="s">
        <v>91</v>
      </c>
      <c r="C88" s="744">
        <f t="shared" si="17"/>
        <v>62.357999999999997</v>
      </c>
      <c r="D88" s="744">
        <f t="shared" si="18"/>
        <v>59.703000000000003</v>
      </c>
      <c r="E88" s="744">
        <f t="shared" si="19"/>
        <v>65.742000000000004</v>
      </c>
      <c r="F88" s="744">
        <f t="shared" si="20"/>
        <v>30.779</v>
      </c>
      <c r="G88" s="744">
        <f t="shared" si="21"/>
        <v>20.106999999999999</v>
      </c>
      <c r="H88" s="744">
        <f t="shared" si="22"/>
        <v>35.822000000000003</v>
      </c>
      <c r="I88" s="744">
        <f t="shared" si="23"/>
        <v>0</v>
      </c>
      <c r="J88" s="744">
        <f t="shared" si="24"/>
        <v>0</v>
      </c>
      <c r="K88" s="744">
        <f t="shared" si="25"/>
        <v>0</v>
      </c>
      <c r="L88" s="744">
        <f t="shared" si="26"/>
        <v>0</v>
      </c>
      <c r="M88" s="745">
        <f t="shared" si="27"/>
        <v>0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3" t="s">
        <v>744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84"/>
      <c r="C95" s="715" t="s">
        <v>484</v>
      </c>
      <c r="D95" s="715" t="s">
        <v>484</v>
      </c>
      <c r="E95" s="715" t="s">
        <v>484</v>
      </c>
      <c r="F95" s="715" t="s">
        <v>484</v>
      </c>
      <c r="G95" s="715" t="s">
        <v>484</v>
      </c>
      <c r="H95" s="715" t="s">
        <v>484</v>
      </c>
      <c r="I95" s="715" t="s">
        <v>484</v>
      </c>
      <c r="J95" s="715" t="s">
        <v>484</v>
      </c>
      <c r="K95" s="715" t="s">
        <v>484</v>
      </c>
      <c r="L95" s="715" t="s">
        <v>484</v>
      </c>
      <c r="M95" s="716" t="s">
        <v>484</v>
      </c>
      <c r="N95" s="738"/>
    </row>
    <row r="96" spans="2:14" ht="41.25" thickBot="1" x14ac:dyDescent="0.25">
      <c r="B96" s="785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401.38900000000001</v>
      </c>
      <c r="D97" s="754">
        <f t="shared" ref="D97:D108" si="40">SUM(D46,E63)</f>
        <v>361.80200000000002</v>
      </c>
      <c r="E97" s="754">
        <f t="shared" ref="E97:E108" si="41">SUM(E46,G63)</f>
        <v>299.55099999999999</v>
      </c>
      <c r="F97" s="754">
        <f t="shared" ref="F97:F108" si="42">SUM(F46,I63)</f>
        <v>307.72800000000001</v>
      </c>
      <c r="G97" s="754">
        <f t="shared" ref="G97:G108" si="43">SUM(G46,K63)</f>
        <v>240.63800000000001</v>
      </c>
      <c r="H97" s="754">
        <f t="shared" ref="H97:H108" si="44">SUM(H46,M63)</f>
        <v>216.03199999999998</v>
      </c>
      <c r="I97" s="754">
        <f t="shared" ref="I97:I108" si="45">SUM(I46,O63)</f>
        <v>0</v>
      </c>
      <c r="J97" s="754">
        <f t="shared" ref="J97:J108" si="46">SUM(J46,Q63)</f>
        <v>0</v>
      </c>
      <c r="K97" s="754">
        <f t="shared" ref="K97:K108" si="47">SUM(K46,S63)</f>
        <v>0</v>
      </c>
      <c r="L97" s="754">
        <f t="shared" ref="L97:L108" si="48">SUM(L46,U63)</f>
        <v>0</v>
      </c>
      <c r="M97" s="755">
        <f t="shared" ref="M97:M108" si="49">SUM(M46,W63)</f>
        <v>0</v>
      </c>
      <c r="N97" s="722"/>
    </row>
    <row r="98" spans="1:14" x14ac:dyDescent="0.2">
      <c r="B98" s="743" t="s">
        <v>84</v>
      </c>
      <c r="C98" s="744">
        <f t="shared" si="39"/>
        <v>15.183</v>
      </c>
      <c r="D98" s="744">
        <f t="shared" si="40"/>
        <v>16.763999999999999</v>
      </c>
      <c r="E98" s="744">
        <f t="shared" si="41"/>
        <v>22.006999999999998</v>
      </c>
      <c r="F98" s="744">
        <f t="shared" si="42"/>
        <v>20.221</v>
      </c>
      <c r="G98" s="744">
        <f t="shared" si="43"/>
        <v>22.386000000000003</v>
      </c>
      <c r="H98" s="744">
        <f t="shared" si="44"/>
        <v>21.431000000000001</v>
      </c>
      <c r="I98" s="744">
        <f t="shared" si="45"/>
        <v>0</v>
      </c>
      <c r="J98" s="744">
        <f t="shared" si="46"/>
        <v>0</v>
      </c>
      <c r="K98" s="744">
        <f t="shared" si="47"/>
        <v>0</v>
      </c>
      <c r="L98" s="744">
        <f t="shared" si="48"/>
        <v>0</v>
      </c>
      <c r="M98" s="745">
        <f t="shared" si="49"/>
        <v>0</v>
      </c>
      <c r="N98" s="725"/>
    </row>
    <row r="99" spans="1:14" x14ac:dyDescent="0.2">
      <c r="B99" s="743" t="s">
        <v>85</v>
      </c>
      <c r="C99" s="744">
        <f t="shared" si="39"/>
        <v>26.241</v>
      </c>
      <c r="D99" s="744">
        <f t="shared" si="40"/>
        <v>30.178000000000001</v>
      </c>
      <c r="E99" s="744">
        <f t="shared" si="41"/>
        <v>26.632999999999999</v>
      </c>
      <c r="F99" s="744">
        <f t="shared" si="42"/>
        <v>73.322000000000003</v>
      </c>
      <c r="G99" s="744">
        <f t="shared" si="43"/>
        <v>72.13600000000001</v>
      </c>
      <c r="H99" s="744">
        <f t="shared" si="44"/>
        <v>58.823</v>
      </c>
      <c r="I99" s="744">
        <f t="shared" si="45"/>
        <v>0</v>
      </c>
      <c r="J99" s="744">
        <f t="shared" si="46"/>
        <v>0</v>
      </c>
      <c r="K99" s="744">
        <f t="shared" si="47"/>
        <v>0</v>
      </c>
      <c r="L99" s="744">
        <f t="shared" si="48"/>
        <v>0</v>
      </c>
      <c r="M99" s="745">
        <f t="shared" si="49"/>
        <v>0</v>
      </c>
      <c r="N99" s="725"/>
    </row>
    <row r="100" spans="1:14" x14ac:dyDescent="0.2">
      <c r="B100" s="743" t="s">
        <v>86</v>
      </c>
      <c r="C100" s="744">
        <f t="shared" si="39"/>
        <v>92.221000000000004</v>
      </c>
      <c r="D100" s="744">
        <f t="shared" si="40"/>
        <v>48.25</v>
      </c>
      <c r="E100" s="744">
        <f t="shared" si="41"/>
        <v>31.113</v>
      </c>
      <c r="F100" s="744">
        <f t="shared" si="42"/>
        <v>17.274000000000001</v>
      </c>
      <c r="G100" s="744">
        <f t="shared" si="43"/>
        <v>17.067999999999998</v>
      </c>
      <c r="H100" s="744">
        <f t="shared" si="44"/>
        <v>14.741</v>
      </c>
      <c r="I100" s="744">
        <f t="shared" si="45"/>
        <v>0</v>
      </c>
      <c r="J100" s="744">
        <f t="shared" si="46"/>
        <v>0</v>
      </c>
      <c r="K100" s="744">
        <f t="shared" si="47"/>
        <v>0</v>
      </c>
      <c r="L100" s="744">
        <f t="shared" si="48"/>
        <v>0</v>
      </c>
      <c r="M100" s="745">
        <f t="shared" si="49"/>
        <v>0</v>
      </c>
      <c r="N100" s="725"/>
    </row>
    <row r="101" spans="1:14" x14ac:dyDescent="0.2">
      <c r="B101" s="743" t="s">
        <v>87</v>
      </c>
      <c r="C101" s="744">
        <f t="shared" si="39"/>
        <v>23.012999999999998</v>
      </c>
      <c r="D101" s="744">
        <f t="shared" si="40"/>
        <v>44.391999999999996</v>
      </c>
      <c r="E101" s="744">
        <f t="shared" si="41"/>
        <v>53.791999999999994</v>
      </c>
      <c r="F101" s="744">
        <f t="shared" si="42"/>
        <v>49.098999999999997</v>
      </c>
      <c r="G101" s="744">
        <f t="shared" si="43"/>
        <v>13.699</v>
      </c>
      <c r="H101" s="744">
        <f t="shared" si="44"/>
        <v>11.102</v>
      </c>
      <c r="I101" s="744">
        <f t="shared" si="45"/>
        <v>0</v>
      </c>
      <c r="J101" s="744">
        <f t="shared" si="46"/>
        <v>0</v>
      </c>
      <c r="K101" s="744">
        <f t="shared" si="47"/>
        <v>0</v>
      </c>
      <c r="L101" s="744">
        <f t="shared" si="48"/>
        <v>0</v>
      </c>
      <c r="M101" s="745">
        <f t="shared" si="49"/>
        <v>0</v>
      </c>
      <c r="N101" s="725"/>
    </row>
    <row r="102" spans="1:14" x14ac:dyDescent="0.2">
      <c r="B102" s="743" t="s">
        <v>88</v>
      </c>
      <c r="C102" s="744">
        <f t="shared" si="39"/>
        <v>44.021000000000001</v>
      </c>
      <c r="D102" s="744">
        <f t="shared" si="40"/>
        <v>52.935000000000002</v>
      </c>
      <c r="E102" s="744">
        <f t="shared" si="41"/>
        <v>38.273999999999994</v>
      </c>
      <c r="F102" s="744">
        <f t="shared" si="42"/>
        <v>30.648000000000003</v>
      </c>
      <c r="G102" s="744">
        <f t="shared" si="43"/>
        <v>27.358999999999998</v>
      </c>
      <c r="H102" s="744">
        <f t="shared" si="44"/>
        <v>22.05</v>
      </c>
      <c r="I102" s="744">
        <f t="shared" si="45"/>
        <v>0</v>
      </c>
      <c r="J102" s="744">
        <f t="shared" si="46"/>
        <v>0</v>
      </c>
      <c r="K102" s="744">
        <f t="shared" si="47"/>
        <v>0</v>
      </c>
      <c r="L102" s="744">
        <f t="shared" si="48"/>
        <v>0</v>
      </c>
      <c r="M102" s="745">
        <f t="shared" si="49"/>
        <v>0</v>
      </c>
      <c r="N102" s="725"/>
    </row>
    <row r="103" spans="1:14" x14ac:dyDescent="0.2">
      <c r="B103" s="743" t="s">
        <v>89</v>
      </c>
      <c r="C103" s="744">
        <f t="shared" si="39"/>
        <v>134.32</v>
      </c>
      <c r="D103" s="744">
        <f t="shared" si="40"/>
        <v>101.39100000000001</v>
      </c>
      <c r="E103" s="744">
        <f t="shared" si="41"/>
        <v>57.456000000000003</v>
      </c>
      <c r="F103" s="744">
        <f t="shared" si="42"/>
        <v>78.564999999999998</v>
      </c>
      <c r="G103" s="744">
        <f t="shared" si="43"/>
        <v>64.320999999999998</v>
      </c>
      <c r="H103" s="744">
        <f t="shared" si="44"/>
        <v>45.38</v>
      </c>
      <c r="I103" s="744">
        <f t="shared" si="45"/>
        <v>0</v>
      </c>
      <c r="J103" s="744">
        <f t="shared" si="46"/>
        <v>0</v>
      </c>
      <c r="K103" s="744">
        <f t="shared" si="47"/>
        <v>0</v>
      </c>
      <c r="L103" s="744">
        <f t="shared" si="48"/>
        <v>0</v>
      </c>
      <c r="M103" s="745">
        <f t="shared" si="49"/>
        <v>0</v>
      </c>
      <c r="N103" s="725"/>
    </row>
    <row r="104" spans="1:14" x14ac:dyDescent="0.2">
      <c r="B104" s="743" t="s">
        <v>90</v>
      </c>
      <c r="C104" s="744">
        <f t="shared" si="39"/>
        <v>0.60899999999999999</v>
      </c>
      <c r="D104" s="744">
        <f t="shared" si="40"/>
        <v>0.374</v>
      </c>
      <c r="E104" s="744">
        <f t="shared" si="41"/>
        <v>1.609</v>
      </c>
      <c r="F104" s="744">
        <f t="shared" si="42"/>
        <v>0.317</v>
      </c>
      <c r="G104" s="744">
        <f t="shared" si="43"/>
        <v>0.36199999999999999</v>
      </c>
      <c r="H104" s="744">
        <f t="shared" si="44"/>
        <v>0.16699999999999998</v>
      </c>
      <c r="I104" s="744">
        <f t="shared" si="45"/>
        <v>0</v>
      </c>
      <c r="J104" s="744">
        <f t="shared" si="46"/>
        <v>0</v>
      </c>
      <c r="K104" s="744">
        <f t="shared" si="47"/>
        <v>0</v>
      </c>
      <c r="L104" s="744">
        <f t="shared" si="48"/>
        <v>0</v>
      </c>
      <c r="M104" s="745">
        <f t="shared" si="49"/>
        <v>0</v>
      </c>
      <c r="N104" s="725"/>
    </row>
    <row r="105" spans="1:14" x14ac:dyDescent="0.2">
      <c r="B105" s="743" t="s">
        <v>91</v>
      </c>
      <c r="C105" s="744">
        <f t="shared" si="39"/>
        <v>65.781999999999996</v>
      </c>
      <c r="D105" s="744">
        <f t="shared" si="40"/>
        <v>67.518000000000001</v>
      </c>
      <c r="E105" s="744">
        <f t="shared" si="41"/>
        <v>68.669000000000011</v>
      </c>
      <c r="F105" s="744">
        <f t="shared" si="42"/>
        <v>38.283000000000001</v>
      </c>
      <c r="G105" s="744">
        <f t="shared" si="43"/>
        <v>23.306999999999999</v>
      </c>
      <c r="H105" s="744">
        <f t="shared" si="44"/>
        <v>42.338000000000001</v>
      </c>
      <c r="I105" s="744">
        <f t="shared" si="45"/>
        <v>0</v>
      </c>
      <c r="J105" s="744">
        <f t="shared" si="46"/>
        <v>0</v>
      </c>
      <c r="K105" s="744">
        <f t="shared" si="47"/>
        <v>0</v>
      </c>
      <c r="L105" s="744">
        <f t="shared" si="48"/>
        <v>0</v>
      </c>
      <c r="M105" s="745">
        <f t="shared" si="49"/>
        <v>0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1"/>
    </row>
    <row r="111" spans="1:14" x14ac:dyDescent="0.2">
      <c r="B111" s="783" t="s">
        <v>744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84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85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8.6760000000000002</v>
      </c>
      <c r="D114" s="725">
        <v>7.9</v>
      </c>
      <c r="E114" s="725">
        <v>6.4039999999999999</v>
      </c>
      <c r="F114" s="725">
        <v>5.8529999999999998</v>
      </c>
      <c r="G114" s="725">
        <v>5.6390000000000002</v>
      </c>
      <c r="H114" s="725">
        <v>6.431</v>
      </c>
      <c r="I114" s="725"/>
      <c r="J114" s="725"/>
      <c r="K114" s="725"/>
      <c r="L114" s="725"/>
      <c r="M114" s="726"/>
    </row>
    <row r="115" spans="2:24" x14ac:dyDescent="0.2">
      <c r="B115" s="724" t="s">
        <v>215</v>
      </c>
      <c r="C115" s="725">
        <v>2.802</v>
      </c>
      <c r="D115" s="725">
        <v>2.77</v>
      </c>
      <c r="E115" s="725">
        <v>2.419</v>
      </c>
      <c r="F115" s="725">
        <v>2.548</v>
      </c>
      <c r="G115" s="725">
        <v>2.0070000000000001</v>
      </c>
      <c r="H115" s="725">
        <v>2.2170000000000001</v>
      </c>
      <c r="I115" s="725"/>
      <c r="J115" s="725"/>
      <c r="K115" s="725"/>
      <c r="L115" s="725"/>
      <c r="M115" s="726"/>
    </row>
    <row r="116" spans="2:24" x14ac:dyDescent="0.2">
      <c r="B116" s="724" t="s">
        <v>216</v>
      </c>
      <c r="C116" s="725">
        <v>2.972</v>
      </c>
      <c r="D116" s="725">
        <v>3.0310000000000001</v>
      </c>
      <c r="E116" s="725">
        <v>2.6589999999999998</v>
      </c>
      <c r="F116" s="725">
        <v>3.109</v>
      </c>
      <c r="G116" s="725">
        <v>2.3239999999999998</v>
      </c>
      <c r="H116" s="725">
        <v>2.536</v>
      </c>
      <c r="I116" s="725"/>
      <c r="J116" s="725"/>
      <c r="K116" s="725"/>
      <c r="L116" s="725"/>
      <c r="M116" s="726"/>
    </row>
    <row r="117" spans="2:24" x14ac:dyDescent="0.2">
      <c r="B117" s="724" t="s">
        <v>217</v>
      </c>
      <c r="C117" s="725">
        <v>9.8629999999999995</v>
      </c>
      <c r="D117" s="725">
        <v>10.228</v>
      </c>
      <c r="E117" s="725">
        <v>9.4649999999999999</v>
      </c>
      <c r="F117" s="725">
        <v>11.975</v>
      </c>
      <c r="G117" s="725">
        <v>9.7059999999999995</v>
      </c>
      <c r="H117" s="725">
        <v>10.977</v>
      </c>
      <c r="I117" s="725"/>
      <c r="J117" s="725"/>
      <c r="K117" s="725"/>
      <c r="L117" s="725"/>
      <c r="M117" s="726"/>
    </row>
    <row r="118" spans="2:24" x14ac:dyDescent="0.2">
      <c r="B118" s="724" t="s">
        <v>218</v>
      </c>
      <c r="C118" s="725">
        <v>13.738</v>
      </c>
      <c r="D118" s="725">
        <v>14.295</v>
      </c>
      <c r="E118" s="725">
        <v>15.481999999999999</v>
      </c>
      <c r="F118" s="725">
        <v>17.507000000000001</v>
      </c>
      <c r="G118" s="725">
        <v>15.747999999999999</v>
      </c>
      <c r="H118" s="725">
        <v>18.731999999999999</v>
      </c>
      <c r="I118" s="725"/>
      <c r="J118" s="725"/>
      <c r="K118" s="725"/>
      <c r="L118" s="725"/>
      <c r="M118" s="726"/>
    </row>
    <row r="119" spans="2:24" x14ac:dyDescent="0.2">
      <c r="B119" s="724" t="s">
        <v>219</v>
      </c>
      <c r="C119" s="725">
        <v>6.5170000000000003</v>
      </c>
      <c r="D119" s="725">
        <v>6.5019999999999998</v>
      </c>
      <c r="E119" s="725">
        <v>8.3889999999999993</v>
      </c>
      <c r="F119" s="725">
        <v>9.5449999999999999</v>
      </c>
      <c r="G119" s="725">
        <v>8.4079999999999995</v>
      </c>
      <c r="H119" s="725">
        <v>9.4939999999999998</v>
      </c>
      <c r="I119" s="725"/>
      <c r="J119" s="725"/>
      <c r="K119" s="725"/>
      <c r="L119" s="725"/>
      <c r="M119" s="726"/>
    </row>
    <row r="120" spans="2:24" x14ac:dyDescent="0.2">
      <c r="B120" s="724" t="s">
        <v>220</v>
      </c>
      <c r="C120" s="725">
        <v>3.1320000000000001</v>
      </c>
      <c r="D120" s="725">
        <v>2.89</v>
      </c>
      <c r="E120" s="725">
        <v>4.2859999999999996</v>
      </c>
      <c r="F120" s="725">
        <v>5.0789999999999997</v>
      </c>
      <c r="G120" s="725">
        <v>4.2679999999999998</v>
      </c>
      <c r="H120" s="725">
        <v>4.75</v>
      </c>
      <c r="I120" s="725"/>
      <c r="J120" s="725"/>
      <c r="K120" s="725"/>
      <c r="L120" s="725"/>
      <c r="M120" s="726"/>
    </row>
    <row r="121" spans="2:24" x14ac:dyDescent="0.2">
      <c r="B121" s="724" t="s">
        <v>221</v>
      </c>
      <c r="C121" s="725">
        <v>1.595</v>
      </c>
      <c r="D121" s="725">
        <v>1.8480000000000001</v>
      </c>
      <c r="E121" s="725">
        <v>2.6869999999999998</v>
      </c>
      <c r="F121" s="725">
        <v>6.6989999999999998</v>
      </c>
      <c r="G121" s="725">
        <v>4.9560000000000004</v>
      </c>
      <c r="H121" s="725">
        <v>5.3680000000000003</v>
      </c>
      <c r="I121" s="725"/>
      <c r="J121" s="725"/>
      <c r="K121" s="725"/>
      <c r="L121" s="725"/>
      <c r="M121" s="726"/>
    </row>
    <row r="122" spans="2:24" ht="13.5" thickBot="1" x14ac:dyDescent="0.25">
      <c r="B122" s="762" t="s">
        <v>80</v>
      </c>
      <c r="C122" s="763">
        <v>49.295000000000002</v>
      </c>
      <c r="D122" s="763">
        <v>49.463000000000001</v>
      </c>
      <c r="E122" s="763">
        <v>51.792000000000002</v>
      </c>
      <c r="F122" s="763">
        <v>62.314999999999998</v>
      </c>
      <c r="G122" s="763">
        <v>53.054000000000002</v>
      </c>
      <c r="H122" s="763">
        <v>60.503999999999998</v>
      </c>
      <c r="I122" s="763"/>
      <c r="J122" s="763"/>
      <c r="K122" s="763"/>
      <c r="L122" s="763"/>
      <c r="M122" s="766"/>
    </row>
    <row r="125" spans="2:24" x14ac:dyDescent="0.2">
      <c r="B125" s="783" t="s">
        <v>744</v>
      </c>
      <c r="C125" s="786" t="s">
        <v>331</v>
      </c>
      <c r="D125" s="787"/>
      <c r="E125" s="786" t="s">
        <v>222</v>
      </c>
      <c r="F125" s="787"/>
      <c r="G125" s="786" t="s">
        <v>225</v>
      </c>
      <c r="H125" s="787"/>
      <c r="I125" s="786" t="s">
        <v>226</v>
      </c>
      <c r="J125" s="787"/>
      <c r="K125" s="786" t="s">
        <v>227</v>
      </c>
      <c r="L125" s="787"/>
      <c r="M125" s="786" t="s">
        <v>228</v>
      </c>
      <c r="N125" s="787"/>
      <c r="O125" s="786" t="s">
        <v>332</v>
      </c>
      <c r="P125" s="787"/>
      <c r="Q125" s="786" t="s">
        <v>333</v>
      </c>
      <c r="R125" s="787"/>
      <c r="S125" s="786" t="s">
        <v>231</v>
      </c>
      <c r="T125" s="787"/>
      <c r="U125" s="786" t="s">
        <v>232</v>
      </c>
      <c r="V125" s="787"/>
      <c r="W125" s="786" t="s">
        <v>233</v>
      </c>
      <c r="X125" s="788"/>
    </row>
    <row r="126" spans="2:24" x14ac:dyDescent="0.2">
      <c r="B126" s="784"/>
      <c r="C126" s="789" t="s">
        <v>79</v>
      </c>
      <c r="D126" s="790"/>
      <c r="E126" s="789" t="s">
        <v>79</v>
      </c>
      <c r="F126" s="790"/>
      <c r="G126" s="789" t="s">
        <v>79</v>
      </c>
      <c r="H126" s="790"/>
      <c r="I126" s="789" t="s">
        <v>79</v>
      </c>
      <c r="J126" s="790"/>
      <c r="K126" s="789" t="s">
        <v>79</v>
      </c>
      <c r="L126" s="790"/>
      <c r="M126" s="789" t="s">
        <v>79</v>
      </c>
      <c r="N126" s="790"/>
      <c r="O126" s="789"/>
      <c r="P126" s="790"/>
      <c r="Q126" s="789"/>
      <c r="R126" s="790"/>
      <c r="S126" s="789"/>
      <c r="T126" s="790"/>
      <c r="U126" s="789"/>
      <c r="V126" s="790"/>
      <c r="W126" s="789"/>
      <c r="X126" s="791"/>
    </row>
    <row r="127" spans="2:24" ht="41.25" thickBot="1" x14ac:dyDescent="0.25">
      <c r="B127" s="785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20.303999999999998</v>
      </c>
      <c r="D128" s="731">
        <v>11.31</v>
      </c>
      <c r="E128" s="722">
        <v>17.87</v>
      </c>
      <c r="F128" s="731">
        <v>11.65</v>
      </c>
      <c r="G128" s="722">
        <v>13.13</v>
      </c>
      <c r="H128" s="731">
        <v>15.1</v>
      </c>
      <c r="I128" s="722">
        <v>10.505000000000001</v>
      </c>
      <c r="J128" s="731">
        <v>11.96</v>
      </c>
      <c r="K128" s="722">
        <v>10.962999999999999</v>
      </c>
      <c r="L128" s="731">
        <v>13.91</v>
      </c>
      <c r="M128" s="722">
        <v>21.173999999999999</v>
      </c>
      <c r="N128" s="731">
        <v>13.51</v>
      </c>
      <c r="O128" s="722"/>
      <c r="P128" s="731"/>
      <c r="Q128" s="722"/>
      <c r="R128" s="731"/>
      <c r="S128" s="722"/>
      <c r="T128" s="731"/>
      <c r="U128" s="722"/>
      <c r="V128" s="731"/>
      <c r="W128" s="722"/>
      <c r="X128" s="732"/>
    </row>
    <row r="129" spans="2:24" x14ac:dyDescent="0.2">
      <c r="B129" s="724" t="s">
        <v>215</v>
      </c>
      <c r="C129" s="725">
        <v>9.86</v>
      </c>
      <c r="D129" s="733">
        <v>11.24</v>
      </c>
      <c r="E129" s="725">
        <v>9.0749999999999993</v>
      </c>
      <c r="F129" s="733">
        <v>12.84</v>
      </c>
      <c r="G129" s="725">
        <v>6.1159999999999997</v>
      </c>
      <c r="H129" s="733">
        <v>14.87</v>
      </c>
      <c r="I129" s="725">
        <v>5.0019999999999998</v>
      </c>
      <c r="J129" s="733">
        <v>12.68</v>
      </c>
      <c r="K129" s="725">
        <v>4.2350000000000003</v>
      </c>
      <c r="L129" s="733">
        <v>15.82</v>
      </c>
      <c r="M129" s="725">
        <v>4.7270000000000003</v>
      </c>
      <c r="N129" s="733">
        <v>13.62</v>
      </c>
      <c r="O129" s="725"/>
      <c r="P129" s="733"/>
      <c r="Q129" s="725"/>
      <c r="R129" s="733"/>
      <c r="S129" s="725"/>
      <c r="T129" s="733"/>
      <c r="U129" s="725"/>
      <c r="V129" s="733"/>
      <c r="W129" s="725"/>
      <c r="X129" s="734"/>
    </row>
    <row r="130" spans="2:24" x14ac:dyDescent="0.2">
      <c r="B130" s="724" t="s">
        <v>216</v>
      </c>
      <c r="C130" s="725">
        <v>12.016999999999999</v>
      </c>
      <c r="D130" s="733">
        <v>12.89</v>
      </c>
      <c r="E130" s="725">
        <v>11.2</v>
      </c>
      <c r="F130" s="733">
        <v>12.73</v>
      </c>
      <c r="G130" s="725">
        <v>8.2539999999999996</v>
      </c>
      <c r="H130" s="733">
        <v>17.11</v>
      </c>
      <c r="I130" s="725">
        <v>5.9489999999999998</v>
      </c>
      <c r="J130" s="733">
        <v>13.11</v>
      </c>
      <c r="K130" s="725">
        <v>4.9249999999999998</v>
      </c>
      <c r="L130" s="733">
        <v>19.02</v>
      </c>
      <c r="M130" s="725">
        <v>4.7460000000000004</v>
      </c>
      <c r="N130" s="733">
        <v>16.98</v>
      </c>
      <c r="O130" s="725"/>
      <c r="P130" s="733"/>
      <c r="Q130" s="725"/>
      <c r="R130" s="733"/>
      <c r="S130" s="725"/>
      <c r="T130" s="733"/>
      <c r="U130" s="725"/>
      <c r="V130" s="733"/>
      <c r="W130" s="725"/>
      <c r="X130" s="734"/>
    </row>
    <row r="131" spans="2:24" x14ac:dyDescent="0.2">
      <c r="B131" s="724" t="s">
        <v>217</v>
      </c>
      <c r="C131" s="725">
        <v>58.347999999999999</v>
      </c>
      <c r="D131" s="733">
        <v>16</v>
      </c>
      <c r="E131" s="725">
        <v>48.475000000000001</v>
      </c>
      <c r="F131" s="733">
        <v>11.31</v>
      </c>
      <c r="G131" s="725">
        <v>42.277999999999999</v>
      </c>
      <c r="H131" s="733">
        <v>17.12</v>
      </c>
      <c r="I131" s="725">
        <v>30.867000000000001</v>
      </c>
      <c r="J131" s="733">
        <v>13.3</v>
      </c>
      <c r="K131" s="725">
        <v>25.841000000000001</v>
      </c>
      <c r="L131" s="733">
        <v>18.559999999999999</v>
      </c>
      <c r="M131" s="725">
        <v>20.798999999999999</v>
      </c>
      <c r="N131" s="733">
        <v>18.14</v>
      </c>
      <c r="O131" s="725"/>
      <c r="P131" s="733"/>
      <c r="Q131" s="725"/>
      <c r="R131" s="733"/>
      <c r="S131" s="725"/>
      <c r="T131" s="733"/>
      <c r="U131" s="725"/>
      <c r="V131" s="733"/>
      <c r="W131" s="725"/>
      <c r="X131" s="734"/>
    </row>
    <row r="132" spans="2:24" x14ac:dyDescent="0.2">
      <c r="B132" s="724" t="s">
        <v>218</v>
      </c>
      <c r="C132" s="725">
        <v>113.643</v>
      </c>
      <c r="D132" s="733">
        <v>16.489999999999998</v>
      </c>
      <c r="E132" s="725">
        <v>93.197999999999993</v>
      </c>
      <c r="F132" s="733">
        <v>15.32</v>
      </c>
      <c r="G132" s="725">
        <v>85.650999999999996</v>
      </c>
      <c r="H132" s="733">
        <v>18.96</v>
      </c>
      <c r="I132" s="725">
        <v>77.141000000000005</v>
      </c>
      <c r="J132" s="733">
        <v>13.8</v>
      </c>
      <c r="K132" s="725">
        <v>57.18</v>
      </c>
      <c r="L132" s="733">
        <v>14.81</v>
      </c>
      <c r="M132" s="725">
        <v>45.292999999999999</v>
      </c>
      <c r="N132" s="733">
        <v>15.63</v>
      </c>
      <c r="O132" s="725"/>
      <c r="P132" s="733"/>
      <c r="Q132" s="725"/>
      <c r="R132" s="733"/>
      <c r="S132" s="725"/>
      <c r="T132" s="733"/>
      <c r="U132" s="725"/>
      <c r="V132" s="733"/>
      <c r="W132" s="725"/>
      <c r="X132" s="734"/>
    </row>
    <row r="133" spans="2:24" x14ac:dyDescent="0.2">
      <c r="B133" s="724" t="s">
        <v>219</v>
      </c>
      <c r="C133" s="725">
        <v>62.530999999999999</v>
      </c>
      <c r="D133" s="733">
        <v>19.02</v>
      </c>
      <c r="E133" s="725">
        <v>58.991999999999997</v>
      </c>
      <c r="F133" s="733">
        <v>18.39</v>
      </c>
      <c r="G133" s="725">
        <v>46.256</v>
      </c>
      <c r="H133" s="733">
        <v>19.63</v>
      </c>
      <c r="I133" s="725">
        <v>50.94</v>
      </c>
      <c r="J133" s="733">
        <v>14.41</v>
      </c>
      <c r="K133" s="725">
        <v>36.484999999999999</v>
      </c>
      <c r="L133" s="733">
        <v>15.22</v>
      </c>
      <c r="M133" s="725">
        <v>27.265999999999998</v>
      </c>
      <c r="N133" s="733">
        <v>14.52</v>
      </c>
      <c r="O133" s="725"/>
      <c r="P133" s="733"/>
      <c r="Q133" s="725"/>
      <c r="R133" s="733"/>
      <c r="S133" s="725"/>
      <c r="T133" s="733"/>
      <c r="U133" s="725"/>
      <c r="V133" s="733"/>
      <c r="W133" s="725"/>
      <c r="X133" s="734"/>
    </row>
    <row r="134" spans="2:24" x14ac:dyDescent="0.2">
      <c r="B134" s="724" t="s">
        <v>220</v>
      </c>
      <c r="C134" s="725">
        <v>32.462000000000003</v>
      </c>
      <c r="D134" s="733">
        <v>23.47</v>
      </c>
      <c r="E134" s="725">
        <v>32.194000000000003</v>
      </c>
      <c r="F134" s="733">
        <v>20.71</v>
      </c>
      <c r="G134" s="725">
        <v>22.068000000000001</v>
      </c>
      <c r="H134" s="733">
        <v>20.41</v>
      </c>
      <c r="I134" s="725">
        <v>28.454000000000001</v>
      </c>
      <c r="J134" s="733">
        <v>15.76</v>
      </c>
      <c r="K134" s="725">
        <v>19.724</v>
      </c>
      <c r="L134" s="733">
        <v>16.68</v>
      </c>
      <c r="M134" s="725">
        <v>13.462999999999999</v>
      </c>
      <c r="N134" s="733">
        <v>16.239999999999998</v>
      </c>
      <c r="O134" s="725"/>
      <c r="P134" s="733"/>
      <c r="Q134" s="725"/>
      <c r="R134" s="733"/>
      <c r="S134" s="725"/>
      <c r="T134" s="733"/>
      <c r="U134" s="725"/>
      <c r="V134" s="733"/>
      <c r="W134" s="725"/>
      <c r="X134" s="734"/>
    </row>
    <row r="135" spans="2:24" x14ac:dyDescent="0.2">
      <c r="B135" s="724" t="s">
        <v>221</v>
      </c>
      <c r="C135" s="725">
        <v>42.929000000000002</v>
      </c>
      <c r="D135" s="733">
        <v>29.37</v>
      </c>
      <c r="E135" s="725">
        <v>41.335999999999999</v>
      </c>
      <c r="F135" s="733">
        <v>25.97</v>
      </c>
      <c r="G135" s="725">
        <v>24.006</v>
      </c>
      <c r="H135" s="733">
        <v>31.9</v>
      </c>
      <c r="I135" s="725">
        <v>36.555</v>
      </c>
      <c r="J135" s="733">
        <v>23.5</v>
      </c>
      <c r="K135" s="725">
        <v>28.231000000000002</v>
      </c>
      <c r="L135" s="733">
        <v>27.26</v>
      </c>
      <c r="M135" s="725">
        <v>18.059000000000001</v>
      </c>
      <c r="N135" s="733">
        <v>25.72</v>
      </c>
      <c r="O135" s="725"/>
      <c r="P135" s="733"/>
      <c r="Q135" s="725"/>
      <c r="R135" s="733"/>
      <c r="S135" s="725"/>
      <c r="T135" s="733"/>
      <c r="U135" s="725"/>
      <c r="V135" s="733"/>
      <c r="W135" s="725"/>
      <c r="X135" s="734"/>
    </row>
    <row r="136" spans="2:24" ht="13.5" thickBot="1" x14ac:dyDescent="0.25">
      <c r="B136" s="762" t="s">
        <v>80</v>
      </c>
      <c r="C136" s="763">
        <v>352.09399999999999</v>
      </c>
      <c r="D136" s="764">
        <v>15.34</v>
      </c>
      <c r="E136" s="763">
        <v>312.339</v>
      </c>
      <c r="F136" s="764">
        <v>13.78</v>
      </c>
      <c r="G136" s="763">
        <v>247.75899999999999</v>
      </c>
      <c r="H136" s="764">
        <v>16.149999999999999</v>
      </c>
      <c r="I136" s="763">
        <v>245.41300000000001</v>
      </c>
      <c r="J136" s="764">
        <v>12.48</v>
      </c>
      <c r="K136" s="763">
        <v>187.584</v>
      </c>
      <c r="L136" s="764">
        <v>13.34</v>
      </c>
      <c r="M136" s="763">
        <v>155.52799999999999</v>
      </c>
      <c r="N136" s="764">
        <v>12.49</v>
      </c>
      <c r="O136" s="763"/>
      <c r="P136" s="764"/>
      <c r="Q136" s="763"/>
      <c r="R136" s="764"/>
      <c r="S136" s="763"/>
      <c r="T136" s="764"/>
      <c r="U136" s="763"/>
      <c r="V136" s="764"/>
      <c r="W136" s="763"/>
      <c r="X136" s="765"/>
    </row>
    <row r="139" spans="2:24" x14ac:dyDescent="0.2">
      <c r="B139" s="783" t="s">
        <v>744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84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85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20.303999999999998</v>
      </c>
      <c r="D142" s="744">
        <f t="shared" ref="D142:D149" si="51">E128</f>
        <v>17.87</v>
      </c>
      <c r="E142" s="744">
        <f t="shared" ref="E142:E149" si="52">G128</f>
        <v>13.13</v>
      </c>
      <c r="F142" s="744">
        <f t="shared" ref="F142:F149" si="53">I128</f>
        <v>10.505000000000001</v>
      </c>
      <c r="G142" s="744">
        <f t="shared" ref="G142:G149" si="54">K128</f>
        <v>10.962999999999999</v>
      </c>
      <c r="H142" s="744">
        <f t="shared" ref="H142:H150" si="55">M128</f>
        <v>21.173999999999999</v>
      </c>
      <c r="I142" s="744">
        <f t="shared" ref="I142:I149" si="56">O128</f>
        <v>0</v>
      </c>
      <c r="J142" s="744">
        <f t="shared" ref="J142:J149" si="57">Q128</f>
        <v>0</v>
      </c>
      <c r="K142" s="744">
        <f t="shared" ref="K142:K149" si="58">S128</f>
        <v>0</v>
      </c>
      <c r="L142" s="744">
        <f t="shared" ref="L142:L149" si="59">U128</f>
        <v>0</v>
      </c>
      <c r="M142" s="745">
        <f t="shared" ref="M142:M149" si="60">W128</f>
        <v>0</v>
      </c>
      <c r="N142" s="722"/>
    </row>
    <row r="143" spans="2:24" x14ac:dyDescent="0.2">
      <c r="B143" s="743" t="s">
        <v>215</v>
      </c>
      <c r="C143" s="744">
        <f t="shared" si="50"/>
        <v>9.86</v>
      </c>
      <c r="D143" s="744">
        <f t="shared" si="51"/>
        <v>9.0749999999999993</v>
      </c>
      <c r="E143" s="744">
        <f t="shared" si="52"/>
        <v>6.1159999999999997</v>
      </c>
      <c r="F143" s="744">
        <f t="shared" si="53"/>
        <v>5.0019999999999998</v>
      </c>
      <c r="G143" s="744">
        <f t="shared" si="54"/>
        <v>4.2350000000000003</v>
      </c>
      <c r="H143" s="744">
        <f t="shared" si="55"/>
        <v>4.7270000000000003</v>
      </c>
      <c r="I143" s="744">
        <f t="shared" si="56"/>
        <v>0</v>
      </c>
      <c r="J143" s="744">
        <f t="shared" si="57"/>
        <v>0</v>
      </c>
      <c r="K143" s="744">
        <f t="shared" si="58"/>
        <v>0</v>
      </c>
      <c r="L143" s="744">
        <f t="shared" si="59"/>
        <v>0</v>
      </c>
      <c r="M143" s="745">
        <f t="shared" si="60"/>
        <v>0</v>
      </c>
      <c r="N143" s="725"/>
    </row>
    <row r="144" spans="2:24" x14ac:dyDescent="0.2">
      <c r="B144" s="743" t="s">
        <v>216</v>
      </c>
      <c r="C144" s="744">
        <f t="shared" si="50"/>
        <v>12.016999999999999</v>
      </c>
      <c r="D144" s="744">
        <f t="shared" si="51"/>
        <v>11.2</v>
      </c>
      <c r="E144" s="744">
        <f t="shared" si="52"/>
        <v>8.2539999999999996</v>
      </c>
      <c r="F144" s="744">
        <f t="shared" si="53"/>
        <v>5.9489999999999998</v>
      </c>
      <c r="G144" s="744">
        <f t="shared" si="54"/>
        <v>4.9249999999999998</v>
      </c>
      <c r="H144" s="744">
        <f t="shared" si="55"/>
        <v>4.7460000000000004</v>
      </c>
      <c r="I144" s="744">
        <f t="shared" si="56"/>
        <v>0</v>
      </c>
      <c r="J144" s="744">
        <f t="shared" si="57"/>
        <v>0</v>
      </c>
      <c r="K144" s="744">
        <f t="shared" si="58"/>
        <v>0</v>
      </c>
      <c r="L144" s="744">
        <f t="shared" si="59"/>
        <v>0</v>
      </c>
      <c r="M144" s="745">
        <f t="shared" si="60"/>
        <v>0</v>
      </c>
      <c r="N144" s="725"/>
    </row>
    <row r="145" spans="2:14" x14ac:dyDescent="0.2">
      <c r="B145" s="743" t="s">
        <v>217</v>
      </c>
      <c r="C145" s="744">
        <f t="shared" si="50"/>
        <v>58.347999999999999</v>
      </c>
      <c r="D145" s="744">
        <f t="shared" si="51"/>
        <v>48.475000000000001</v>
      </c>
      <c r="E145" s="744">
        <f t="shared" si="52"/>
        <v>42.277999999999999</v>
      </c>
      <c r="F145" s="744">
        <f t="shared" si="53"/>
        <v>30.867000000000001</v>
      </c>
      <c r="G145" s="744">
        <f t="shared" si="54"/>
        <v>25.841000000000001</v>
      </c>
      <c r="H145" s="744">
        <f t="shared" si="55"/>
        <v>20.798999999999999</v>
      </c>
      <c r="I145" s="744">
        <f t="shared" si="56"/>
        <v>0</v>
      </c>
      <c r="J145" s="744">
        <f t="shared" si="57"/>
        <v>0</v>
      </c>
      <c r="K145" s="744">
        <f t="shared" si="58"/>
        <v>0</v>
      </c>
      <c r="L145" s="744">
        <f t="shared" si="59"/>
        <v>0</v>
      </c>
      <c r="M145" s="745">
        <f t="shared" si="60"/>
        <v>0</v>
      </c>
      <c r="N145" s="725"/>
    </row>
    <row r="146" spans="2:14" x14ac:dyDescent="0.2">
      <c r="B146" s="743" t="s">
        <v>218</v>
      </c>
      <c r="C146" s="744">
        <f t="shared" si="50"/>
        <v>113.643</v>
      </c>
      <c r="D146" s="744">
        <f t="shared" si="51"/>
        <v>93.197999999999993</v>
      </c>
      <c r="E146" s="744">
        <f t="shared" si="52"/>
        <v>85.650999999999996</v>
      </c>
      <c r="F146" s="744">
        <f t="shared" si="53"/>
        <v>77.141000000000005</v>
      </c>
      <c r="G146" s="744">
        <f t="shared" si="54"/>
        <v>57.18</v>
      </c>
      <c r="H146" s="744">
        <f t="shared" si="55"/>
        <v>45.292999999999999</v>
      </c>
      <c r="I146" s="744">
        <f t="shared" si="56"/>
        <v>0</v>
      </c>
      <c r="J146" s="744">
        <f t="shared" si="57"/>
        <v>0</v>
      </c>
      <c r="K146" s="744">
        <f t="shared" si="58"/>
        <v>0</v>
      </c>
      <c r="L146" s="744">
        <f t="shared" si="59"/>
        <v>0</v>
      </c>
      <c r="M146" s="745">
        <f t="shared" si="60"/>
        <v>0</v>
      </c>
      <c r="N146" s="725"/>
    </row>
    <row r="147" spans="2:14" x14ac:dyDescent="0.2">
      <c r="B147" s="743" t="s">
        <v>219</v>
      </c>
      <c r="C147" s="744">
        <f t="shared" si="50"/>
        <v>62.530999999999999</v>
      </c>
      <c r="D147" s="744">
        <f t="shared" si="51"/>
        <v>58.991999999999997</v>
      </c>
      <c r="E147" s="744">
        <f t="shared" si="52"/>
        <v>46.256</v>
      </c>
      <c r="F147" s="744">
        <f t="shared" si="53"/>
        <v>50.94</v>
      </c>
      <c r="G147" s="744">
        <f t="shared" si="54"/>
        <v>36.484999999999999</v>
      </c>
      <c r="H147" s="744">
        <f t="shared" si="55"/>
        <v>27.265999999999998</v>
      </c>
      <c r="I147" s="744">
        <f t="shared" si="56"/>
        <v>0</v>
      </c>
      <c r="J147" s="744">
        <f t="shared" si="57"/>
        <v>0</v>
      </c>
      <c r="K147" s="744">
        <f t="shared" si="58"/>
        <v>0</v>
      </c>
      <c r="L147" s="744">
        <f t="shared" si="59"/>
        <v>0</v>
      </c>
      <c r="M147" s="745">
        <f t="shared" si="60"/>
        <v>0</v>
      </c>
      <c r="N147" s="725"/>
    </row>
    <row r="148" spans="2:14" x14ac:dyDescent="0.2">
      <c r="B148" s="743" t="s">
        <v>220</v>
      </c>
      <c r="C148" s="744">
        <f t="shared" si="50"/>
        <v>32.462000000000003</v>
      </c>
      <c r="D148" s="744">
        <f t="shared" si="51"/>
        <v>32.194000000000003</v>
      </c>
      <c r="E148" s="744">
        <f t="shared" si="52"/>
        <v>22.068000000000001</v>
      </c>
      <c r="F148" s="744">
        <f t="shared" si="53"/>
        <v>28.454000000000001</v>
      </c>
      <c r="G148" s="744">
        <f t="shared" si="54"/>
        <v>19.724</v>
      </c>
      <c r="H148" s="744">
        <f t="shared" si="55"/>
        <v>13.462999999999999</v>
      </c>
      <c r="I148" s="744">
        <f t="shared" si="56"/>
        <v>0</v>
      </c>
      <c r="J148" s="744">
        <f t="shared" si="57"/>
        <v>0</v>
      </c>
      <c r="K148" s="744">
        <f t="shared" si="58"/>
        <v>0</v>
      </c>
      <c r="L148" s="744">
        <f t="shared" si="59"/>
        <v>0</v>
      </c>
      <c r="M148" s="745">
        <f t="shared" si="60"/>
        <v>0</v>
      </c>
      <c r="N148" s="725"/>
    </row>
    <row r="149" spans="2:14" x14ac:dyDescent="0.2">
      <c r="B149" s="743" t="s">
        <v>221</v>
      </c>
      <c r="C149" s="744">
        <f t="shared" si="50"/>
        <v>42.929000000000002</v>
      </c>
      <c r="D149" s="744">
        <f t="shared" si="51"/>
        <v>41.335999999999999</v>
      </c>
      <c r="E149" s="744">
        <f t="shared" si="52"/>
        <v>24.006</v>
      </c>
      <c r="F149" s="744">
        <f t="shared" si="53"/>
        <v>36.555</v>
      </c>
      <c r="G149" s="744">
        <f t="shared" si="54"/>
        <v>28.231000000000002</v>
      </c>
      <c r="H149" s="744">
        <f t="shared" si="55"/>
        <v>18.059000000000001</v>
      </c>
      <c r="I149" s="744">
        <f t="shared" si="56"/>
        <v>0</v>
      </c>
      <c r="J149" s="744">
        <f t="shared" si="57"/>
        <v>0</v>
      </c>
      <c r="K149" s="744">
        <f t="shared" si="58"/>
        <v>0</v>
      </c>
      <c r="L149" s="744">
        <f t="shared" si="59"/>
        <v>0</v>
      </c>
      <c r="M149" s="745">
        <f t="shared" si="60"/>
        <v>0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352.09399999999999</v>
      </c>
      <c r="D150" s="760">
        <f t="shared" ref="D150" si="62">E136</f>
        <v>312.339</v>
      </c>
      <c r="E150" s="760">
        <f t="shared" ref="E150" si="63">G136</f>
        <v>247.75899999999999</v>
      </c>
      <c r="F150" s="760">
        <f t="shared" ref="F150" si="64">I136</f>
        <v>245.41300000000001</v>
      </c>
      <c r="G150" s="760">
        <f t="shared" ref="G150" si="65">K136</f>
        <v>187.584</v>
      </c>
      <c r="H150" s="760">
        <f t="shared" si="55"/>
        <v>155.52799999999999</v>
      </c>
      <c r="I150" s="760">
        <f t="shared" ref="I150" si="66">O136</f>
        <v>0</v>
      </c>
      <c r="J150" s="760">
        <f t="shared" ref="J150" si="67">Q136</f>
        <v>0</v>
      </c>
      <c r="K150" s="760">
        <f t="shared" ref="K150" si="68">S136</f>
        <v>0</v>
      </c>
      <c r="L150" s="760">
        <f t="shared" ref="L150" si="69">U136</f>
        <v>0</v>
      </c>
      <c r="M150" s="761">
        <f t="shared" ref="M150" si="70">W136</f>
        <v>0</v>
      </c>
      <c r="N150" s="725"/>
    </row>
    <row r="153" spans="2:14" x14ac:dyDescent="0.2">
      <c r="B153" s="783" t="s">
        <v>744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84"/>
      <c r="C154" s="717" t="s">
        <v>484</v>
      </c>
      <c r="D154" s="717" t="s">
        <v>484</v>
      </c>
      <c r="E154" s="717" t="s">
        <v>484</v>
      </c>
      <c r="F154" s="717" t="s">
        <v>484</v>
      </c>
      <c r="G154" s="717" t="s">
        <v>484</v>
      </c>
      <c r="H154" s="717" t="s">
        <v>484</v>
      </c>
      <c r="I154" s="717" t="s">
        <v>484</v>
      </c>
      <c r="J154" s="717" t="s">
        <v>484</v>
      </c>
      <c r="K154" s="717" t="s">
        <v>484</v>
      </c>
      <c r="L154" s="717" t="s">
        <v>484</v>
      </c>
      <c r="M154" s="719" t="s">
        <v>484</v>
      </c>
      <c r="N154" s="738"/>
    </row>
    <row r="155" spans="2:14" ht="41.25" thickBot="1" x14ac:dyDescent="0.25">
      <c r="B155" s="785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28.979999999999997</v>
      </c>
      <c r="D156" s="744">
        <f t="shared" ref="D156:D164" si="72">SUM(D114,E128)</f>
        <v>25.770000000000003</v>
      </c>
      <c r="E156" s="744">
        <f t="shared" ref="E156:E164" si="73">SUM(E114,G128)</f>
        <v>19.533999999999999</v>
      </c>
      <c r="F156" s="744">
        <f t="shared" ref="F156:F164" si="74">SUM(F114,I128)</f>
        <v>16.358000000000001</v>
      </c>
      <c r="G156" s="744">
        <f t="shared" ref="G156:G164" si="75">SUM(G114,K128)</f>
        <v>16.602</v>
      </c>
      <c r="H156" s="744">
        <f t="shared" ref="H156:H164" si="76">SUM(H114,M128)</f>
        <v>27.605</v>
      </c>
      <c r="I156" s="744">
        <f t="shared" ref="I156:I164" si="77">SUM(I114,O128)</f>
        <v>0</v>
      </c>
      <c r="J156" s="744">
        <f t="shared" ref="J156:J164" si="78">SUM(J114,Q128)</f>
        <v>0</v>
      </c>
      <c r="K156" s="744">
        <f t="shared" ref="K156:K164" si="79">SUM(K114,S128)</f>
        <v>0</v>
      </c>
      <c r="L156" s="744">
        <f t="shared" ref="L156:L164" si="80">SUM(L114,U128)</f>
        <v>0</v>
      </c>
      <c r="M156" s="745">
        <f t="shared" ref="M156:M164" si="81">SUM(M114,W128)</f>
        <v>0</v>
      </c>
      <c r="N156" s="722"/>
    </row>
    <row r="157" spans="2:14" x14ac:dyDescent="0.2">
      <c r="B157" s="743" t="s">
        <v>215</v>
      </c>
      <c r="C157" s="744">
        <f t="shared" si="71"/>
        <v>12.661999999999999</v>
      </c>
      <c r="D157" s="744">
        <f t="shared" si="72"/>
        <v>11.844999999999999</v>
      </c>
      <c r="E157" s="744">
        <f t="shared" si="73"/>
        <v>8.5350000000000001</v>
      </c>
      <c r="F157" s="744">
        <f t="shared" si="74"/>
        <v>7.55</v>
      </c>
      <c r="G157" s="744">
        <f t="shared" si="75"/>
        <v>6.2420000000000009</v>
      </c>
      <c r="H157" s="744">
        <f t="shared" si="76"/>
        <v>6.9440000000000008</v>
      </c>
      <c r="I157" s="744">
        <f t="shared" si="77"/>
        <v>0</v>
      </c>
      <c r="J157" s="744">
        <f t="shared" si="78"/>
        <v>0</v>
      </c>
      <c r="K157" s="744">
        <f t="shared" si="79"/>
        <v>0</v>
      </c>
      <c r="L157" s="744">
        <f t="shared" si="80"/>
        <v>0</v>
      </c>
      <c r="M157" s="745">
        <f t="shared" si="81"/>
        <v>0</v>
      </c>
      <c r="N157" s="725"/>
    </row>
    <row r="158" spans="2:14" x14ac:dyDescent="0.2">
      <c r="B158" s="743" t="s">
        <v>216</v>
      </c>
      <c r="C158" s="744">
        <f t="shared" si="71"/>
        <v>14.988999999999999</v>
      </c>
      <c r="D158" s="744">
        <f t="shared" si="72"/>
        <v>14.231</v>
      </c>
      <c r="E158" s="744">
        <f t="shared" si="73"/>
        <v>10.913</v>
      </c>
      <c r="F158" s="744">
        <f t="shared" si="74"/>
        <v>9.0579999999999998</v>
      </c>
      <c r="G158" s="744">
        <f t="shared" si="75"/>
        <v>7.2489999999999997</v>
      </c>
      <c r="H158" s="744">
        <f t="shared" si="76"/>
        <v>7.282</v>
      </c>
      <c r="I158" s="744">
        <f t="shared" si="77"/>
        <v>0</v>
      </c>
      <c r="J158" s="744">
        <f t="shared" si="78"/>
        <v>0</v>
      </c>
      <c r="K158" s="744">
        <f t="shared" si="79"/>
        <v>0</v>
      </c>
      <c r="L158" s="744">
        <f t="shared" si="80"/>
        <v>0</v>
      </c>
      <c r="M158" s="745">
        <f t="shared" si="81"/>
        <v>0</v>
      </c>
      <c r="N158" s="725"/>
    </row>
    <row r="159" spans="2:14" x14ac:dyDescent="0.2">
      <c r="B159" s="743" t="s">
        <v>217</v>
      </c>
      <c r="C159" s="744">
        <f t="shared" si="71"/>
        <v>68.210999999999999</v>
      </c>
      <c r="D159" s="744">
        <f t="shared" si="72"/>
        <v>58.703000000000003</v>
      </c>
      <c r="E159" s="744">
        <f t="shared" si="73"/>
        <v>51.742999999999995</v>
      </c>
      <c r="F159" s="744">
        <f t="shared" si="74"/>
        <v>42.841999999999999</v>
      </c>
      <c r="G159" s="744">
        <f t="shared" si="75"/>
        <v>35.546999999999997</v>
      </c>
      <c r="H159" s="744">
        <f t="shared" si="76"/>
        <v>31.776</v>
      </c>
      <c r="I159" s="744">
        <f t="shared" si="77"/>
        <v>0</v>
      </c>
      <c r="J159" s="744">
        <f t="shared" si="78"/>
        <v>0</v>
      </c>
      <c r="K159" s="744">
        <f t="shared" si="79"/>
        <v>0</v>
      </c>
      <c r="L159" s="744">
        <f t="shared" si="80"/>
        <v>0</v>
      </c>
      <c r="M159" s="745">
        <f t="shared" si="81"/>
        <v>0</v>
      </c>
      <c r="N159" s="725"/>
    </row>
    <row r="160" spans="2:14" x14ac:dyDescent="0.2">
      <c r="B160" s="743" t="s">
        <v>218</v>
      </c>
      <c r="C160" s="744">
        <f t="shared" si="71"/>
        <v>127.381</v>
      </c>
      <c r="D160" s="744">
        <f t="shared" si="72"/>
        <v>107.49299999999999</v>
      </c>
      <c r="E160" s="744">
        <f t="shared" si="73"/>
        <v>101.133</v>
      </c>
      <c r="F160" s="744">
        <f t="shared" si="74"/>
        <v>94.64800000000001</v>
      </c>
      <c r="G160" s="744">
        <f t="shared" si="75"/>
        <v>72.927999999999997</v>
      </c>
      <c r="H160" s="744">
        <f t="shared" si="76"/>
        <v>64.025000000000006</v>
      </c>
      <c r="I160" s="744">
        <f t="shared" si="77"/>
        <v>0</v>
      </c>
      <c r="J160" s="744">
        <f t="shared" si="78"/>
        <v>0</v>
      </c>
      <c r="K160" s="744">
        <f t="shared" si="79"/>
        <v>0</v>
      </c>
      <c r="L160" s="744">
        <f t="shared" si="80"/>
        <v>0</v>
      </c>
      <c r="M160" s="745">
        <f t="shared" si="81"/>
        <v>0</v>
      </c>
      <c r="N160" s="725"/>
    </row>
    <row r="161" spans="2:14" x14ac:dyDescent="0.2">
      <c r="B161" s="743" t="s">
        <v>219</v>
      </c>
      <c r="C161" s="744">
        <f t="shared" si="71"/>
        <v>69.048000000000002</v>
      </c>
      <c r="D161" s="744">
        <f t="shared" si="72"/>
        <v>65.494</v>
      </c>
      <c r="E161" s="744">
        <f t="shared" si="73"/>
        <v>54.644999999999996</v>
      </c>
      <c r="F161" s="744">
        <f t="shared" si="74"/>
        <v>60.484999999999999</v>
      </c>
      <c r="G161" s="744">
        <f t="shared" si="75"/>
        <v>44.893000000000001</v>
      </c>
      <c r="H161" s="744">
        <f t="shared" si="76"/>
        <v>36.76</v>
      </c>
      <c r="I161" s="744">
        <f t="shared" si="77"/>
        <v>0</v>
      </c>
      <c r="J161" s="744">
        <f t="shared" si="78"/>
        <v>0</v>
      </c>
      <c r="K161" s="744">
        <f t="shared" si="79"/>
        <v>0</v>
      </c>
      <c r="L161" s="744">
        <f t="shared" si="80"/>
        <v>0</v>
      </c>
      <c r="M161" s="745">
        <f t="shared" si="81"/>
        <v>0</v>
      </c>
      <c r="N161" s="725"/>
    </row>
    <row r="162" spans="2:14" x14ac:dyDescent="0.2">
      <c r="B162" s="743" t="s">
        <v>220</v>
      </c>
      <c r="C162" s="744">
        <f t="shared" si="71"/>
        <v>35.594000000000001</v>
      </c>
      <c r="D162" s="744">
        <f t="shared" si="72"/>
        <v>35.084000000000003</v>
      </c>
      <c r="E162" s="744">
        <f t="shared" si="73"/>
        <v>26.353999999999999</v>
      </c>
      <c r="F162" s="744">
        <f t="shared" si="74"/>
        <v>33.533000000000001</v>
      </c>
      <c r="G162" s="744">
        <f t="shared" si="75"/>
        <v>23.992000000000001</v>
      </c>
      <c r="H162" s="744">
        <f t="shared" si="76"/>
        <v>18.213000000000001</v>
      </c>
      <c r="I162" s="744">
        <f t="shared" si="77"/>
        <v>0</v>
      </c>
      <c r="J162" s="744">
        <f t="shared" si="78"/>
        <v>0</v>
      </c>
      <c r="K162" s="744">
        <f t="shared" si="79"/>
        <v>0</v>
      </c>
      <c r="L162" s="744">
        <f t="shared" si="80"/>
        <v>0</v>
      </c>
      <c r="M162" s="745">
        <f t="shared" si="81"/>
        <v>0</v>
      </c>
      <c r="N162" s="725"/>
    </row>
    <row r="163" spans="2:14" x14ac:dyDescent="0.2">
      <c r="B163" s="743" t="s">
        <v>221</v>
      </c>
      <c r="C163" s="744">
        <f t="shared" si="71"/>
        <v>44.524000000000001</v>
      </c>
      <c r="D163" s="744">
        <f t="shared" si="72"/>
        <v>43.183999999999997</v>
      </c>
      <c r="E163" s="744">
        <f t="shared" si="73"/>
        <v>26.693000000000001</v>
      </c>
      <c r="F163" s="744">
        <f t="shared" si="74"/>
        <v>43.253999999999998</v>
      </c>
      <c r="G163" s="744">
        <f t="shared" si="75"/>
        <v>33.187000000000005</v>
      </c>
      <c r="H163" s="744">
        <f t="shared" si="76"/>
        <v>23.427</v>
      </c>
      <c r="I163" s="744">
        <f t="shared" si="77"/>
        <v>0</v>
      </c>
      <c r="J163" s="744">
        <f t="shared" si="78"/>
        <v>0</v>
      </c>
      <c r="K163" s="744">
        <f t="shared" si="79"/>
        <v>0</v>
      </c>
      <c r="L163" s="744">
        <f t="shared" si="80"/>
        <v>0</v>
      </c>
      <c r="M163" s="745">
        <f t="shared" si="81"/>
        <v>0</v>
      </c>
      <c r="N163" s="725"/>
    </row>
    <row r="164" spans="2:14" ht="13.5" thickBot="1" x14ac:dyDescent="0.25">
      <c r="B164" s="759" t="s">
        <v>80</v>
      </c>
      <c r="C164" s="760">
        <f t="shared" si="71"/>
        <v>401.38900000000001</v>
      </c>
      <c r="D164" s="760">
        <f t="shared" si="72"/>
        <v>361.80200000000002</v>
      </c>
      <c r="E164" s="760">
        <f t="shared" si="73"/>
        <v>299.55099999999999</v>
      </c>
      <c r="F164" s="760">
        <f t="shared" si="74"/>
        <v>307.72800000000001</v>
      </c>
      <c r="G164" s="760">
        <f t="shared" si="75"/>
        <v>240.63800000000001</v>
      </c>
      <c r="H164" s="760">
        <f t="shared" si="76"/>
        <v>216.03199999999998</v>
      </c>
      <c r="I164" s="760">
        <f t="shared" si="77"/>
        <v>0</v>
      </c>
      <c r="J164" s="760">
        <f t="shared" si="78"/>
        <v>0</v>
      </c>
      <c r="K164" s="760">
        <f t="shared" si="79"/>
        <v>0</v>
      </c>
      <c r="L164" s="760">
        <f t="shared" si="80"/>
        <v>0</v>
      </c>
      <c r="M164" s="761">
        <f t="shared" si="81"/>
        <v>0</v>
      </c>
      <c r="N164" s="725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757</v>
      </c>
    </row>
    <row r="5" spans="2:6" ht="15" customHeight="1" x14ac:dyDescent="0.2">
      <c r="B5" s="890" t="s">
        <v>229</v>
      </c>
      <c r="C5" s="14" t="s">
        <v>78</v>
      </c>
      <c r="D5" s="836" t="s">
        <v>79</v>
      </c>
      <c r="E5" s="836"/>
      <c r="F5" s="15" t="s">
        <v>80</v>
      </c>
    </row>
    <row r="6" spans="2:6" ht="30" customHeight="1" x14ac:dyDescent="0.2">
      <c r="B6" s="891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Wessex</v>
      </c>
      <c r="C7" s="774"/>
      <c r="D7" s="774"/>
      <c r="E7" s="774"/>
      <c r="F7" s="774"/>
    </row>
    <row r="8" spans="2:6" ht="15" customHeight="1" x14ac:dyDescent="0.2">
      <c r="B8" s="145" t="s">
        <v>331</v>
      </c>
      <c r="C8" s="137">
        <f>'Section 11 chart data'!D50</f>
        <v>19.036000000000001</v>
      </c>
      <c r="D8" s="138">
        <f>'Section 11 chart data'!J50</f>
        <v>148.99799999999999</v>
      </c>
      <c r="E8" s="691">
        <f>'Section 11 chart data'!K50</f>
        <v>23.12</v>
      </c>
      <c r="F8" s="139">
        <f>SUM(C8,D8)</f>
        <v>168.03399999999999</v>
      </c>
    </row>
    <row r="9" spans="2:6" ht="15" customHeight="1" x14ac:dyDescent="0.2">
      <c r="B9" s="145" t="s">
        <v>222</v>
      </c>
      <c r="C9" s="137">
        <f>'Section 11 chart data'!D51</f>
        <v>5.9370000000000003</v>
      </c>
      <c r="D9" s="138">
        <f>'Section 11 chart data'!J51</f>
        <v>175.642</v>
      </c>
      <c r="E9" s="691">
        <f>'Section 11 chart data'!K51</f>
        <v>42.29</v>
      </c>
      <c r="F9" s="139">
        <f t="shared" ref="F9:F18" si="0">SUM(C9,D9)</f>
        <v>181.57900000000001</v>
      </c>
    </row>
    <row r="10" spans="2:6" ht="15" customHeight="1" x14ac:dyDescent="0.2">
      <c r="B10" s="145" t="s">
        <v>225</v>
      </c>
      <c r="C10" s="137">
        <f>'Section 11 chart data'!D52</f>
        <v>15.96</v>
      </c>
      <c r="D10" s="138">
        <f>'Section 11 chart data'!J52</f>
        <v>60.945</v>
      </c>
      <c r="E10" s="691">
        <f>'Section 11 chart data'!K52</f>
        <v>20.43</v>
      </c>
      <c r="F10" s="139">
        <f t="shared" si="0"/>
        <v>76.905000000000001</v>
      </c>
    </row>
    <row r="11" spans="2:6" ht="15" customHeight="1" x14ac:dyDescent="0.2">
      <c r="B11" s="145" t="s">
        <v>226</v>
      </c>
      <c r="C11" s="137">
        <f>'Section 11 chart data'!D53</f>
        <v>8.5139999999999993</v>
      </c>
      <c r="D11" s="138">
        <f>'Section 11 chart data'!J53</f>
        <v>47.072000000000003</v>
      </c>
      <c r="E11" s="691">
        <f>'Section 11 chart data'!K53</f>
        <v>18.809999999999999</v>
      </c>
      <c r="F11" s="139">
        <f t="shared" si="0"/>
        <v>55.585999999999999</v>
      </c>
    </row>
    <row r="12" spans="2:6" ht="15" customHeight="1" x14ac:dyDescent="0.2">
      <c r="B12" s="145" t="s">
        <v>227</v>
      </c>
      <c r="C12" s="137">
        <f>'Section 11 chart data'!D54</f>
        <v>18.622</v>
      </c>
      <c r="D12" s="138">
        <f>'Section 11 chart data'!J54</f>
        <v>66.308000000000007</v>
      </c>
      <c r="E12" s="691">
        <f>'Section 11 chart data'!K54</f>
        <v>28.15</v>
      </c>
      <c r="F12" s="139">
        <f t="shared" si="0"/>
        <v>84.93</v>
      </c>
    </row>
    <row r="13" spans="2:6" ht="15" customHeight="1" x14ac:dyDescent="0.2">
      <c r="B13" s="145" t="s">
        <v>228</v>
      </c>
      <c r="C13" s="137">
        <f>'Section 11 chart data'!D55</f>
        <v>10.87</v>
      </c>
      <c r="D13" s="138">
        <f>'Section 11 chart data'!J55</f>
        <v>62.664000000000001</v>
      </c>
      <c r="E13" s="691">
        <f>'Section 11 chart data'!K55</f>
        <v>23.63</v>
      </c>
      <c r="F13" s="139">
        <f t="shared" si="0"/>
        <v>73.534000000000006</v>
      </c>
    </row>
    <row r="14" spans="2:6" ht="15" customHeight="1" x14ac:dyDescent="0.2">
      <c r="B14" s="145" t="s">
        <v>332</v>
      </c>
      <c r="C14" s="137">
        <f>'Section 11 chart data'!D56</f>
        <v>23.564</v>
      </c>
      <c r="D14" s="138">
        <f>'Section 11 chart data'!J56</f>
        <v>84.242000000000004</v>
      </c>
      <c r="E14" s="691">
        <f>'Section 11 chart data'!K56</f>
        <v>23.06</v>
      </c>
      <c r="F14" s="139">
        <f t="shared" si="0"/>
        <v>107.80600000000001</v>
      </c>
    </row>
    <row r="15" spans="2:6" ht="15" customHeight="1" x14ac:dyDescent="0.2">
      <c r="B15" s="145" t="s">
        <v>333</v>
      </c>
      <c r="C15" s="137">
        <f>'Section 11 chart data'!D57</f>
        <v>15.847</v>
      </c>
      <c r="D15" s="138">
        <f>'Section 11 chart data'!J57</f>
        <v>62.595999999999997</v>
      </c>
      <c r="E15" s="691">
        <f>'Section 11 chart data'!K57</f>
        <v>10.81</v>
      </c>
      <c r="F15" s="139">
        <f t="shared" si="0"/>
        <v>78.442999999999998</v>
      </c>
    </row>
    <row r="16" spans="2:6" ht="15" customHeight="1" x14ac:dyDescent="0.2">
      <c r="B16" s="145" t="s">
        <v>231</v>
      </c>
      <c r="C16" s="137">
        <f>'Section 11 chart data'!D58</f>
        <v>19.018000000000001</v>
      </c>
      <c r="D16" s="138">
        <f>'Section 11 chart data'!J58</f>
        <v>70.582999999999998</v>
      </c>
      <c r="E16" s="691">
        <f>'Section 11 chart data'!K58</f>
        <v>11.55</v>
      </c>
      <c r="F16" s="139">
        <f t="shared" si="0"/>
        <v>89.600999999999999</v>
      </c>
    </row>
    <row r="17" spans="2:6" ht="15" customHeight="1" x14ac:dyDescent="0.2">
      <c r="B17" s="145" t="s">
        <v>232</v>
      </c>
      <c r="C17" s="137">
        <f>'Section 11 chart data'!D59</f>
        <v>12.138</v>
      </c>
      <c r="D17" s="138">
        <f>'Section 11 chart data'!J59</f>
        <v>83.888000000000005</v>
      </c>
      <c r="E17" s="691">
        <f>'Section 11 chart data'!K59</f>
        <v>20.27</v>
      </c>
      <c r="F17" s="139">
        <f t="shared" si="0"/>
        <v>96.02600000000001</v>
      </c>
    </row>
    <row r="18" spans="2:6" ht="15" customHeight="1" x14ac:dyDescent="0.2">
      <c r="B18" s="146" t="s">
        <v>233</v>
      </c>
      <c r="C18" s="137">
        <f>'Section 11 chart data'!D60</f>
        <v>22.643000000000001</v>
      </c>
      <c r="D18" s="138">
        <f>'Section 11 chart data'!J60</f>
        <v>71.281999999999996</v>
      </c>
      <c r="E18" s="691">
        <f>'Section 11 chart data'!K60</f>
        <v>19.93</v>
      </c>
      <c r="F18" s="140">
        <f t="shared" si="0"/>
        <v>93.924999999999997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489</v>
      </c>
    </row>
    <row r="5" spans="2:35" ht="15" customHeight="1" x14ac:dyDescent="0.2">
      <c r="B5" s="896" t="s">
        <v>77</v>
      </c>
      <c r="C5" s="898" t="s">
        <v>331</v>
      </c>
      <c r="D5" s="899"/>
      <c r="E5" s="901"/>
      <c r="F5" s="898" t="s">
        <v>222</v>
      </c>
      <c r="G5" s="899"/>
      <c r="H5" s="901"/>
      <c r="I5" s="898" t="s">
        <v>225</v>
      </c>
      <c r="J5" s="899"/>
      <c r="K5" s="901"/>
      <c r="L5" s="898" t="s">
        <v>226</v>
      </c>
      <c r="M5" s="899"/>
      <c r="N5" s="901"/>
      <c r="O5" s="898" t="s">
        <v>227</v>
      </c>
      <c r="P5" s="899"/>
      <c r="Q5" s="901"/>
      <c r="R5" s="898" t="s">
        <v>228</v>
      </c>
      <c r="S5" s="899"/>
      <c r="T5" s="901"/>
      <c r="U5" s="898" t="s">
        <v>332</v>
      </c>
      <c r="V5" s="899"/>
      <c r="W5" s="901"/>
      <c r="X5" s="898" t="s">
        <v>333</v>
      </c>
      <c r="Y5" s="899"/>
      <c r="Z5" s="901"/>
      <c r="AA5" s="898" t="s">
        <v>231</v>
      </c>
      <c r="AB5" s="899"/>
      <c r="AC5" s="901"/>
      <c r="AD5" s="898" t="s">
        <v>232</v>
      </c>
      <c r="AE5" s="899"/>
      <c r="AF5" s="901"/>
      <c r="AG5" s="898" t="s">
        <v>233</v>
      </c>
      <c r="AH5" s="899"/>
      <c r="AI5" s="899"/>
    </row>
    <row r="6" spans="2:35" ht="15" customHeight="1" x14ac:dyDescent="0.2">
      <c r="B6" s="896"/>
      <c r="C6" s="633" t="s">
        <v>78</v>
      </c>
      <c r="D6" s="892" t="s">
        <v>79</v>
      </c>
      <c r="E6" s="900"/>
      <c r="F6" s="633" t="s">
        <v>78</v>
      </c>
      <c r="G6" s="892" t="s">
        <v>79</v>
      </c>
      <c r="H6" s="900"/>
      <c r="I6" s="633" t="s">
        <v>78</v>
      </c>
      <c r="J6" s="892" t="s">
        <v>79</v>
      </c>
      <c r="K6" s="900"/>
      <c r="L6" s="633" t="s">
        <v>78</v>
      </c>
      <c r="M6" s="892" t="s">
        <v>79</v>
      </c>
      <c r="N6" s="900"/>
      <c r="O6" s="633" t="s">
        <v>78</v>
      </c>
      <c r="P6" s="892" t="s">
        <v>79</v>
      </c>
      <c r="Q6" s="900"/>
      <c r="R6" s="633" t="s">
        <v>78</v>
      </c>
      <c r="S6" s="892" t="s">
        <v>79</v>
      </c>
      <c r="T6" s="900"/>
      <c r="U6" s="633" t="s">
        <v>78</v>
      </c>
      <c r="V6" s="892" t="s">
        <v>79</v>
      </c>
      <c r="W6" s="900"/>
      <c r="X6" s="633" t="s">
        <v>78</v>
      </c>
      <c r="Y6" s="892" t="s">
        <v>79</v>
      </c>
      <c r="Z6" s="900"/>
      <c r="AA6" s="633" t="s">
        <v>78</v>
      </c>
      <c r="AB6" s="892" t="s">
        <v>79</v>
      </c>
      <c r="AC6" s="900"/>
      <c r="AD6" s="633" t="s">
        <v>78</v>
      </c>
      <c r="AE6" s="892" t="s">
        <v>79</v>
      </c>
      <c r="AF6" s="900"/>
      <c r="AG6" s="633" t="s">
        <v>78</v>
      </c>
      <c r="AH6" s="892" t="s">
        <v>79</v>
      </c>
      <c r="AI6" s="893"/>
    </row>
    <row r="7" spans="2:35" ht="30" customHeight="1" x14ac:dyDescent="0.2">
      <c r="B7" s="897"/>
      <c r="C7" s="894" t="s">
        <v>325</v>
      </c>
      <c r="D7" s="895"/>
      <c r="E7" s="16" t="s">
        <v>82</v>
      </c>
      <c r="F7" s="894" t="s">
        <v>325</v>
      </c>
      <c r="G7" s="895"/>
      <c r="H7" s="16" t="s">
        <v>82</v>
      </c>
      <c r="I7" s="894" t="s">
        <v>325</v>
      </c>
      <c r="J7" s="895"/>
      <c r="K7" s="16" t="s">
        <v>82</v>
      </c>
      <c r="L7" s="894" t="s">
        <v>325</v>
      </c>
      <c r="M7" s="895"/>
      <c r="N7" s="16" t="s">
        <v>82</v>
      </c>
      <c r="O7" s="894" t="s">
        <v>325</v>
      </c>
      <c r="P7" s="895"/>
      <c r="Q7" s="16" t="s">
        <v>82</v>
      </c>
      <c r="R7" s="894" t="s">
        <v>325</v>
      </c>
      <c r="S7" s="895"/>
      <c r="T7" s="16" t="s">
        <v>82</v>
      </c>
      <c r="U7" s="894" t="s">
        <v>325</v>
      </c>
      <c r="V7" s="895"/>
      <c r="W7" s="16" t="s">
        <v>82</v>
      </c>
      <c r="X7" s="894" t="s">
        <v>325</v>
      </c>
      <c r="Y7" s="895"/>
      <c r="Z7" s="16" t="s">
        <v>82</v>
      </c>
      <c r="AA7" s="894" t="s">
        <v>325</v>
      </c>
      <c r="AB7" s="895"/>
      <c r="AC7" s="16" t="s">
        <v>82</v>
      </c>
      <c r="AD7" s="894" t="s">
        <v>325</v>
      </c>
      <c r="AE7" s="895"/>
      <c r="AF7" s="16" t="s">
        <v>82</v>
      </c>
      <c r="AG7" s="894" t="s">
        <v>325</v>
      </c>
      <c r="AH7" s="895"/>
      <c r="AI7" s="17" t="s">
        <v>82</v>
      </c>
    </row>
    <row r="8" spans="2:35" ht="15" customHeight="1" x14ac:dyDescent="0.2">
      <c r="B8" s="152" t="str">
        <f>Index!$B$4</f>
        <v>Wessex</v>
      </c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</row>
    <row r="9" spans="2:35" ht="15" customHeight="1" x14ac:dyDescent="0.2">
      <c r="B9" s="2" t="s">
        <v>105</v>
      </c>
      <c r="C9" s="108">
        <f>'Section 11 chart data'!$C$66</f>
        <v>19.036000000000001</v>
      </c>
      <c r="D9" s="108">
        <f>'Section 11 chart data'!$C$83</f>
        <v>148.99799999999999</v>
      </c>
      <c r="E9" s="119">
        <f>'Section 11 chart data'!$D$83</f>
        <v>23.12</v>
      </c>
      <c r="F9" s="108">
        <f>'Section 11 chart data'!$D$66</f>
        <v>5.9370000000000003</v>
      </c>
      <c r="G9" s="108">
        <f>'Section 11 chart data'!$E$83</f>
        <v>175.642</v>
      </c>
      <c r="H9" s="119">
        <f>'Section 11 chart data'!$F$83</f>
        <v>42.29</v>
      </c>
      <c r="I9" s="108">
        <f>'Section 11 chart data'!$E$66</f>
        <v>15.96</v>
      </c>
      <c r="J9" s="108">
        <f>'Section 11 chart data'!$G$83</f>
        <v>60.945</v>
      </c>
      <c r="K9" s="119">
        <f>'Section 11 chart data'!$H$83</f>
        <v>20.43</v>
      </c>
      <c r="L9" s="108">
        <f>'Section 11 chart data'!$F$66</f>
        <v>8.5139999999999993</v>
      </c>
      <c r="M9" s="108">
        <f>'Section 11 chart data'!$I$83</f>
        <v>47.072000000000003</v>
      </c>
      <c r="N9" s="119">
        <f>'Section 11 chart data'!$J$83</f>
        <v>18.809999999999999</v>
      </c>
      <c r="O9" s="108">
        <f>'Section 11 chart data'!$G$66</f>
        <v>18.622</v>
      </c>
      <c r="P9" s="108">
        <f>'Section 11 chart data'!$K$83</f>
        <v>66.308000000000007</v>
      </c>
      <c r="Q9" s="119">
        <f>'Section 11 chart data'!$L$83</f>
        <v>28.15</v>
      </c>
      <c r="R9" s="108">
        <f>'Section 11 chart data'!$H$66</f>
        <v>10.87</v>
      </c>
      <c r="S9" s="108">
        <f>'Section 11 chart data'!$M$83</f>
        <v>62.664000000000001</v>
      </c>
      <c r="T9" s="119">
        <f>'Section 11 chart data'!$N$83</f>
        <v>23.63</v>
      </c>
      <c r="U9" s="108">
        <f>'Section 11 chart data'!$I$66</f>
        <v>23.564</v>
      </c>
      <c r="V9" s="108">
        <f>'Section 11 chart data'!$O$83</f>
        <v>84.242000000000004</v>
      </c>
      <c r="W9" s="119">
        <f>'Section 11 chart data'!$P$83</f>
        <v>23.06</v>
      </c>
      <c r="X9" s="108">
        <f>'Section 11 chart data'!$J$66</f>
        <v>15.847</v>
      </c>
      <c r="Y9" s="108">
        <f>'Section 11 chart data'!$Q$83</f>
        <v>62.595999999999997</v>
      </c>
      <c r="Z9" s="119">
        <f>'Section 11 chart data'!$R$83</f>
        <v>10.81</v>
      </c>
      <c r="AA9" s="108">
        <f>'Section 11 chart data'!$K$66</f>
        <v>19.018000000000001</v>
      </c>
      <c r="AB9" s="108">
        <f>'Section 11 chart data'!$S$83</f>
        <v>70.582999999999998</v>
      </c>
      <c r="AC9" s="119">
        <f>'Section 11 chart data'!$T$83</f>
        <v>11.55</v>
      </c>
      <c r="AD9" s="108">
        <f>'Section 11 chart data'!$L$66</f>
        <v>12.138</v>
      </c>
      <c r="AE9" s="108">
        <f>'Section 11 chart data'!$U$83</f>
        <v>83.888000000000005</v>
      </c>
      <c r="AF9" s="119">
        <f>'Section 11 chart data'!$V$83</f>
        <v>20.27</v>
      </c>
      <c r="AG9" s="108">
        <f>'Section 11 chart data'!$M$66</f>
        <v>22.643000000000001</v>
      </c>
      <c r="AH9" s="108">
        <f>'Section 11 chart data'!$W$83</f>
        <v>71.281999999999996</v>
      </c>
      <c r="AI9" s="120">
        <f>'Section 11 chart data'!$X$83</f>
        <v>19.93</v>
      </c>
    </row>
    <row r="10" spans="2:35" ht="15" customHeight="1" x14ac:dyDescent="0.2">
      <c r="B10" s="1" t="s">
        <v>94</v>
      </c>
      <c r="C10" s="110">
        <f>'Section 11 chart data'!$C$67</f>
        <v>2.137</v>
      </c>
      <c r="D10" s="110">
        <f>'Section 11 chart data'!$C$84</f>
        <v>23.634</v>
      </c>
      <c r="E10" s="111">
        <f>'Section 11 chart data'!$D$84</f>
        <v>46.6</v>
      </c>
      <c r="F10" s="110">
        <f>'Section 11 chart data'!$D$67</f>
        <v>0.80700000000000005</v>
      </c>
      <c r="G10" s="110">
        <f>'Section 11 chart data'!$E$84</f>
        <v>13.872</v>
      </c>
      <c r="H10" s="111">
        <f>'Section 11 chart data'!$F$84</f>
        <v>29.25</v>
      </c>
      <c r="I10" s="110">
        <f>'Section 11 chart data'!$E$67</f>
        <v>2.1019999999999999</v>
      </c>
      <c r="J10" s="110">
        <f>'Section 11 chart data'!$G$84</f>
        <v>6.4219999999999997</v>
      </c>
      <c r="K10" s="111">
        <f>'Section 11 chart data'!$H$84</f>
        <v>23.19</v>
      </c>
      <c r="L10" s="110">
        <f>'Section 11 chart data'!$F$67</f>
        <v>0.57599999999999996</v>
      </c>
      <c r="M10" s="110">
        <f>'Section 11 chart data'!$I$84</f>
        <v>5.93</v>
      </c>
      <c r="N10" s="111">
        <f>'Section 11 chart data'!$J$84</f>
        <v>25.91</v>
      </c>
      <c r="O10" s="110">
        <f>'Section 11 chart data'!$G$67</f>
        <v>2.0590000000000002</v>
      </c>
      <c r="P10" s="110">
        <f>'Section 11 chart data'!$K$84</f>
        <v>5.0780000000000003</v>
      </c>
      <c r="Q10" s="111">
        <f>'Section 11 chart data'!$L$84</f>
        <v>25.16</v>
      </c>
      <c r="R10" s="110">
        <f>'Section 11 chart data'!$H$67</f>
        <v>1.8560000000000001</v>
      </c>
      <c r="S10" s="110">
        <f>'Section 11 chart data'!$M$84</f>
        <v>6.633</v>
      </c>
      <c r="T10" s="111">
        <f>'Section 11 chart data'!$N$84</f>
        <v>24.27</v>
      </c>
      <c r="U10" s="110">
        <f>'Section 11 chart data'!$I$67</f>
        <v>3.3839999999999999</v>
      </c>
      <c r="V10" s="110">
        <f>'Section 11 chart data'!$O$84</f>
        <v>10.233000000000001</v>
      </c>
      <c r="W10" s="111">
        <f>'Section 11 chart data'!$P$84</f>
        <v>49.63</v>
      </c>
      <c r="X10" s="110">
        <f>'Section 11 chart data'!$J$67</f>
        <v>3.169</v>
      </c>
      <c r="Y10" s="110">
        <f>'Section 11 chart data'!$Q$84</f>
        <v>4.0119999999999996</v>
      </c>
      <c r="Z10" s="111">
        <f>'Section 11 chart data'!$R$84</f>
        <v>21.11</v>
      </c>
      <c r="AA10" s="110">
        <f>'Section 11 chart data'!$K$67</f>
        <v>2.452</v>
      </c>
      <c r="AB10" s="110">
        <f>'Section 11 chart data'!$S$84</f>
        <v>8.4770000000000003</v>
      </c>
      <c r="AC10" s="111">
        <f>'Section 11 chart data'!$T$84</f>
        <v>38.369999999999997</v>
      </c>
      <c r="AD10" s="110">
        <f>'Section 11 chart data'!$L$67</f>
        <v>2.0110000000000001</v>
      </c>
      <c r="AE10" s="110">
        <f>'Section 11 chart data'!$U$84</f>
        <v>3.6019999999999999</v>
      </c>
      <c r="AF10" s="111">
        <f>'Section 11 chart data'!$V$84</f>
        <v>16.53</v>
      </c>
      <c r="AG10" s="110">
        <f>'Section 11 chart data'!$M$67</f>
        <v>2.9340000000000002</v>
      </c>
      <c r="AH10" s="110">
        <f>'Section 11 chart data'!$W$84</f>
        <v>3.8149999999999999</v>
      </c>
      <c r="AI10" s="112">
        <f>'Section 11 chart data'!$X$84</f>
        <v>14.19</v>
      </c>
    </row>
    <row r="11" spans="2:35" ht="15" customHeight="1" x14ac:dyDescent="0.2">
      <c r="B11" s="1" t="s">
        <v>95</v>
      </c>
      <c r="C11" s="110">
        <f>'Section 11 chart data'!$C$68</f>
        <v>12.211</v>
      </c>
      <c r="D11" s="110">
        <f>'Section 11 chart data'!$C$85</f>
        <v>14.739000000000001</v>
      </c>
      <c r="E11" s="111">
        <f>'Section 11 chart data'!$D$85</f>
        <v>25.09</v>
      </c>
      <c r="F11" s="110">
        <f>'Section 11 chart data'!$D$68</f>
        <v>2.9129999999999998</v>
      </c>
      <c r="G11" s="110">
        <f>'Section 11 chart data'!$E$85</f>
        <v>107.443</v>
      </c>
      <c r="H11" s="111">
        <f>'Section 11 chart data'!$F$85</f>
        <v>63.3</v>
      </c>
      <c r="I11" s="110">
        <f>'Section 11 chart data'!$E$68</f>
        <v>9.8190000000000008</v>
      </c>
      <c r="J11" s="110">
        <f>'Section 11 chart data'!$G$85</f>
        <v>28.864999999999998</v>
      </c>
      <c r="K11" s="111">
        <f>'Section 11 chart data'!$H$85</f>
        <v>39.36</v>
      </c>
      <c r="L11" s="110">
        <f>'Section 11 chart data'!$F$68</f>
        <v>4.4980000000000002</v>
      </c>
      <c r="M11" s="110">
        <f>'Section 11 chart data'!$I$85</f>
        <v>17.899999999999999</v>
      </c>
      <c r="N11" s="111">
        <f>'Section 11 chart data'!$J$85</f>
        <v>39.35</v>
      </c>
      <c r="O11" s="110">
        <f>'Section 11 chart data'!$G$68</f>
        <v>11.587</v>
      </c>
      <c r="P11" s="110">
        <f>'Section 11 chart data'!$K$85</f>
        <v>35.930999999999997</v>
      </c>
      <c r="Q11" s="111">
        <f>'Section 11 chart data'!$L$85</f>
        <v>49.92</v>
      </c>
      <c r="R11" s="110">
        <f>'Section 11 chart data'!$H$68</f>
        <v>5.1340000000000003</v>
      </c>
      <c r="S11" s="110">
        <f>'Section 11 chart data'!$M$85</f>
        <v>29.670999999999999</v>
      </c>
      <c r="T11" s="111">
        <f>'Section 11 chart data'!$N$85</f>
        <v>47.99</v>
      </c>
      <c r="U11" s="110">
        <f>'Section 11 chart data'!$I$68</f>
        <v>12.345000000000001</v>
      </c>
      <c r="V11" s="110">
        <f>'Section 11 chart data'!$O$85</f>
        <v>33.582999999999998</v>
      </c>
      <c r="W11" s="111">
        <f>'Section 11 chart data'!$P$85</f>
        <v>53.71</v>
      </c>
      <c r="X11" s="110">
        <f>'Section 11 chart data'!$J$68</f>
        <v>7.0220000000000002</v>
      </c>
      <c r="Y11" s="110">
        <f>'Section 11 chart data'!$Q$85</f>
        <v>10.199999999999999</v>
      </c>
      <c r="Z11" s="111">
        <f>'Section 11 chart data'!$R$85</f>
        <v>25.96</v>
      </c>
      <c r="AA11" s="110">
        <f>'Section 11 chart data'!$K$68</f>
        <v>11.385999999999999</v>
      </c>
      <c r="AB11" s="110">
        <f>'Section 11 chart data'!$S$85</f>
        <v>12.454000000000001</v>
      </c>
      <c r="AC11" s="111">
        <f>'Section 11 chart data'!$T$85</f>
        <v>24.64</v>
      </c>
      <c r="AD11" s="110">
        <f>'Section 11 chart data'!$L$68</f>
        <v>5.3849999999999998</v>
      </c>
      <c r="AE11" s="110">
        <f>'Section 11 chart data'!$U$85</f>
        <v>36.683</v>
      </c>
      <c r="AF11" s="111">
        <f>'Section 11 chart data'!$V$85</f>
        <v>39.700000000000003</v>
      </c>
      <c r="AG11" s="110">
        <f>'Section 11 chart data'!$M$68</f>
        <v>15.03</v>
      </c>
      <c r="AH11" s="110">
        <f>'Section 11 chart data'!$W$85</f>
        <v>34.167000000000002</v>
      </c>
      <c r="AI11" s="112">
        <f>'Section 11 chart data'!$X$85</f>
        <v>37.94</v>
      </c>
    </row>
    <row r="12" spans="2:35" ht="15" customHeight="1" x14ac:dyDescent="0.2">
      <c r="B12" s="1" t="s">
        <v>96</v>
      </c>
      <c r="C12" s="110">
        <f>'Section 11 chart data'!$C$69</f>
        <v>0.67700000000000005</v>
      </c>
      <c r="D12" s="110">
        <f>'Section 11 chart data'!$C$86</f>
        <v>22.312999999999999</v>
      </c>
      <c r="E12" s="111">
        <f>'Section 11 chart data'!$D$86</f>
        <v>40.67</v>
      </c>
      <c r="F12" s="110">
        <f>'Section 11 chart data'!$D$69</f>
        <v>9.1999999999999998E-2</v>
      </c>
      <c r="G12" s="110">
        <f>'Section 11 chart data'!$E$86</f>
        <v>9.4789999999999992</v>
      </c>
      <c r="H12" s="111">
        <f>'Section 11 chart data'!$F$86</f>
        <v>53.97</v>
      </c>
      <c r="I12" s="110">
        <f>'Section 11 chart data'!$E$69</f>
        <v>0.59099999999999997</v>
      </c>
      <c r="J12" s="110">
        <f>'Section 11 chart data'!$G$86</f>
        <v>3.1</v>
      </c>
      <c r="K12" s="111">
        <f>'Section 11 chart data'!$H$86</f>
        <v>35.200000000000003</v>
      </c>
      <c r="L12" s="110">
        <f>'Section 11 chart data'!$F$69</f>
        <v>0.29099999999999998</v>
      </c>
      <c r="M12" s="110">
        <f>'Section 11 chart data'!$I$86</f>
        <v>3.5209999999999999</v>
      </c>
      <c r="N12" s="111">
        <f>'Section 11 chart data'!$J$86</f>
        <v>26.59</v>
      </c>
      <c r="O12" s="110">
        <f>'Section 11 chart data'!$G$69</f>
        <v>0.69399999999999995</v>
      </c>
      <c r="P12" s="110">
        <f>'Section 11 chart data'!$K$86</f>
        <v>3.1640000000000001</v>
      </c>
      <c r="Q12" s="111">
        <f>'Section 11 chart data'!$L$86</f>
        <v>24.11</v>
      </c>
      <c r="R12" s="110">
        <f>'Section 11 chart data'!$H$69</f>
        <v>0.28000000000000003</v>
      </c>
      <c r="S12" s="110">
        <f>'Section 11 chart data'!$M$86</f>
        <v>3.8740000000000001</v>
      </c>
      <c r="T12" s="111">
        <f>'Section 11 chart data'!$N$86</f>
        <v>21.75</v>
      </c>
      <c r="U12" s="110">
        <f>'Section 11 chart data'!$I$69</f>
        <v>0.80500000000000005</v>
      </c>
      <c r="V12" s="110">
        <f>'Section 11 chart data'!$O$86</f>
        <v>6.4530000000000003</v>
      </c>
      <c r="W12" s="111">
        <f>'Section 11 chart data'!$P$86</f>
        <v>23.64</v>
      </c>
      <c r="X12" s="110">
        <f>'Section 11 chart data'!$J$69</f>
        <v>0.63</v>
      </c>
      <c r="Y12" s="110">
        <f>'Section 11 chart data'!$Q$86</f>
        <v>6.617</v>
      </c>
      <c r="Z12" s="111">
        <f>'Section 11 chart data'!$R$86</f>
        <v>33.01</v>
      </c>
      <c r="AA12" s="110">
        <f>'Section 11 chart data'!$K$69</f>
        <v>0.70199999999999996</v>
      </c>
      <c r="AB12" s="110">
        <f>'Section 11 chart data'!$S$86</f>
        <v>9.468</v>
      </c>
      <c r="AC12" s="111">
        <f>'Section 11 chart data'!$T$86</f>
        <v>29.18</v>
      </c>
      <c r="AD12" s="110">
        <f>'Section 11 chart data'!$L$69</f>
        <v>0.311</v>
      </c>
      <c r="AE12" s="110">
        <f>'Section 11 chart data'!$U$86</f>
        <v>4.7329999999999997</v>
      </c>
      <c r="AF12" s="111">
        <f>'Section 11 chart data'!$V$86</f>
        <v>44.62</v>
      </c>
      <c r="AG12" s="110">
        <f>'Section 11 chart data'!$M$69</f>
        <v>0.40300000000000002</v>
      </c>
      <c r="AH12" s="110">
        <f>'Section 11 chart data'!$W$86</f>
        <v>2.964</v>
      </c>
      <c r="AI12" s="112">
        <f>'Section 11 chart data'!$X$86</f>
        <v>40.57</v>
      </c>
    </row>
    <row r="13" spans="2:35" ht="15" customHeight="1" x14ac:dyDescent="0.2">
      <c r="B13" s="1" t="s">
        <v>97</v>
      </c>
      <c r="C13" s="110">
        <f>'Section 11 chart data'!$C$70</f>
        <v>1.113</v>
      </c>
      <c r="D13" s="110">
        <f>'Section 11 chart data'!$C$87</f>
        <v>50.595999999999997</v>
      </c>
      <c r="E13" s="111">
        <f>'Section 11 chart data'!$D$87</f>
        <v>36.86</v>
      </c>
      <c r="F13" s="110">
        <f>'Section 11 chart data'!$D$70</f>
        <v>0.54600000000000004</v>
      </c>
      <c r="G13" s="110">
        <f>'Section 11 chart data'!$E$87</f>
        <v>34.573999999999998</v>
      </c>
      <c r="H13" s="111">
        <f>'Section 11 chart data'!$F$87</f>
        <v>29.07</v>
      </c>
      <c r="I13" s="110">
        <f>'Section 11 chart data'!$E$70</f>
        <v>1.0780000000000001</v>
      </c>
      <c r="J13" s="110">
        <f>'Section 11 chart data'!$G$87</f>
        <v>10.707000000000001</v>
      </c>
      <c r="K13" s="111">
        <f>'Section 11 chart data'!$H$87</f>
        <v>22.34</v>
      </c>
      <c r="L13" s="110">
        <f>'Section 11 chart data'!$F$70</f>
        <v>1.08</v>
      </c>
      <c r="M13" s="110">
        <f>'Section 11 chart data'!$I$87</f>
        <v>9.0950000000000006</v>
      </c>
      <c r="N13" s="111">
        <f>'Section 11 chart data'!$J$87</f>
        <v>48.49</v>
      </c>
      <c r="O13" s="110">
        <f>'Section 11 chart data'!$G$70</f>
        <v>1.286</v>
      </c>
      <c r="P13" s="110">
        <f>'Section 11 chart data'!$K$87</f>
        <v>7.0780000000000003</v>
      </c>
      <c r="Q13" s="111">
        <f>'Section 11 chart data'!$L$87</f>
        <v>19.29</v>
      </c>
      <c r="R13" s="110">
        <f>'Section 11 chart data'!$H$70</f>
        <v>0.88700000000000001</v>
      </c>
      <c r="S13" s="110">
        <f>'Section 11 chart data'!$M$87</f>
        <v>8.2639999999999993</v>
      </c>
      <c r="T13" s="111">
        <f>'Section 11 chart data'!$N$87</f>
        <v>18.920000000000002</v>
      </c>
      <c r="U13" s="110">
        <f>'Section 11 chart data'!$I$70</f>
        <v>3.1139999999999999</v>
      </c>
      <c r="V13" s="110">
        <f>'Section 11 chart data'!$O$87</f>
        <v>14.084</v>
      </c>
      <c r="W13" s="111">
        <f>'Section 11 chart data'!$P$87</f>
        <v>18.21</v>
      </c>
      <c r="X13" s="110">
        <f>'Section 11 chart data'!$J$70</f>
        <v>1.5169999999999999</v>
      </c>
      <c r="Y13" s="110">
        <f>'Section 11 chart data'!$Q$87</f>
        <v>15.537000000000001</v>
      </c>
      <c r="Z13" s="111">
        <f>'Section 11 chart data'!$R$87</f>
        <v>23.24</v>
      </c>
      <c r="AA13" s="110">
        <f>'Section 11 chart data'!$K$70</f>
        <v>1.3620000000000001</v>
      </c>
      <c r="AB13" s="110">
        <f>'Section 11 chart data'!$S$87</f>
        <v>19.141999999999999</v>
      </c>
      <c r="AC13" s="111">
        <f>'Section 11 chart data'!$T$87</f>
        <v>21.23</v>
      </c>
      <c r="AD13" s="110">
        <f>'Section 11 chart data'!$L$70</f>
        <v>1.194</v>
      </c>
      <c r="AE13" s="110">
        <f>'Section 11 chart data'!$U$87</f>
        <v>15.512</v>
      </c>
      <c r="AF13" s="111">
        <f>'Section 11 chart data'!$V$87</f>
        <v>28.31</v>
      </c>
      <c r="AG13" s="110">
        <f>'Section 11 chart data'!$M$70</f>
        <v>1.161</v>
      </c>
      <c r="AH13" s="110">
        <f>'Section 11 chart data'!$W$87</f>
        <v>15.821</v>
      </c>
      <c r="AI13" s="112">
        <f>'Section 11 chart data'!$X$87</f>
        <v>31.73</v>
      </c>
    </row>
    <row r="14" spans="2:35" ht="15" customHeight="1" x14ac:dyDescent="0.2">
      <c r="B14" s="1" t="s">
        <v>98</v>
      </c>
      <c r="C14" s="110">
        <f>'Section 11 chart data'!$C$71</f>
        <v>0.27100000000000002</v>
      </c>
      <c r="D14" s="110">
        <f>'Section 11 chart data'!$C$88</f>
        <v>4.2130000000000001</v>
      </c>
      <c r="E14" s="111">
        <f>'Section 11 chart data'!$D$88</f>
        <v>51.75</v>
      </c>
      <c r="F14" s="110">
        <f>'Section 11 chart data'!$D$71</f>
        <v>0.17100000000000001</v>
      </c>
      <c r="G14" s="110">
        <f>'Section 11 chart data'!$E$88</f>
        <v>4.4859999999999998</v>
      </c>
      <c r="H14" s="111">
        <f>'Section 11 chart data'!$F$88</f>
        <v>49.81</v>
      </c>
      <c r="I14" s="110">
        <f>'Section 11 chart data'!$E$71</f>
        <v>0.314</v>
      </c>
      <c r="J14" s="110">
        <f>'Section 11 chart data'!$G$88</f>
        <v>4.0590000000000002</v>
      </c>
      <c r="K14" s="111">
        <f>'Section 11 chart data'!$H$88</f>
        <v>49.39</v>
      </c>
      <c r="L14" s="110">
        <f>'Section 11 chart data'!$F$71</f>
        <v>0.27</v>
      </c>
      <c r="M14" s="110">
        <f>'Section 11 chart data'!$I$88</f>
        <v>2.367</v>
      </c>
      <c r="N14" s="111">
        <f>'Section 11 chart data'!$J$88</f>
        <v>47.37</v>
      </c>
      <c r="O14" s="110">
        <f>'Section 11 chart data'!$G$71</f>
        <v>0.29299999999999998</v>
      </c>
      <c r="P14" s="110">
        <f>'Section 11 chart data'!$K$88</f>
        <v>1.5209999999999999</v>
      </c>
      <c r="Q14" s="111">
        <f>'Section 11 chart data'!$L$88</f>
        <v>24.3</v>
      </c>
      <c r="R14" s="110">
        <f>'Section 11 chart data'!$H$71</f>
        <v>0.28899999999999998</v>
      </c>
      <c r="S14" s="110">
        <f>'Section 11 chart data'!$M$88</f>
        <v>2.99</v>
      </c>
      <c r="T14" s="111">
        <f>'Section 11 chart data'!$N$88</f>
        <v>41.74</v>
      </c>
      <c r="U14" s="110">
        <f>'Section 11 chart data'!$I$71</f>
        <v>0.53700000000000003</v>
      </c>
      <c r="V14" s="110">
        <f>'Section 11 chart data'!$O$88</f>
        <v>4.5739999999999998</v>
      </c>
      <c r="W14" s="111">
        <f>'Section 11 chart data'!$P$88</f>
        <v>36.21</v>
      </c>
      <c r="X14" s="110">
        <f>'Section 11 chart data'!$J$71</f>
        <v>0.36299999999999999</v>
      </c>
      <c r="Y14" s="110">
        <f>'Section 11 chart data'!$Q$88</f>
        <v>4.2069999999999999</v>
      </c>
      <c r="Z14" s="111">
        <f>'Section 11 chart data'!$R$88</f>
        <v>23.47</v>
      </c>
      <c r="AA14" s="110">
        <f>'Section 11 chart data'!$K$71</f>
        <v>0.496</v>
      </c>
      <c r="AB14" s="110">
        <f>'Section 11 chart data'!$S$88</f>
        <v>3.1629999999999998</v>
      </c>
      <c r="AC14" s="111">
        <f>'Section 11 chart data'!$T$88</f>
        <v>29.32</v>
      </c>
      <c r="AD14" s="110">
        <f>'Section 11 chart data'!$L$71</f>
        <v>0.63500000000000001</v>
      </c>
      <c r="AE14" s="110">
        <f>'Section 11 chart data'!$U$88</f>
        <v>3.9009999999999998</v>
      </c>
      <c r="AF14" s="111">
        <f>'Section 11 chart data'!$V$88</f>
        <v>32.1</v>
      </c>
      <c r="AG14" s="110">
        <f>'Section 11 chart data'!$M$71</f>
        <v>0.65</v>
      </c>
      <c r="AH14" s="110">
        <f>'Section 11 chart data'!$W$88</f>
        <v>3.512</v>
      </c>
      <c r="AI14" s="112">
        <f>'Section 11 chart data'!$X$88</f>
        <v>23.02</v>
      </c>
    </row>
    <row r="15" spans="2:35" ht="15" customHeight="1" x14ac:dyDescent="0.2">
      <c r="B15" s="1" t="s">
        <v>99</v>
      </c>
      <c r="C15" s="110">
        <f>'Section 11 chart data'!$C$72</f>
        <v>0.16600000000000001</v>
      </c>
      <c r="D15" s="110">
        <f>'Section 11 chart data'!$C$89</f>
        <v>24.803000000000001</v>
      </c>
      <c r="E15" s="111">
        <f>'Section 11 chart data'!$D$89</f>
        <v>94.74</v>
      </c>
      <c r="F15" s="110">
        <f>'Section 11 chart data'!$D$72</f>
        <v>2.9000000000000001E-2</v>
      </c>
      <c r="G15" s="110">
        <f>'Section 11 chart data'!$E$89</f>
        <v>1.1679999999999999</v>
      </c>
      <c r="H15" s="111">
        <f>'Section 11 chart data'!$F$89</f>
        <v>46.92</v>
      </c>
      <c r="I15" s="110">
        <f>'Section 11 chart data'!$E$72</f>
        <v>0.114</v>
      </c>
      <c r="J15" s="110">
        <f>'Section 11 chart data'!$G$89</f>
        <v>2.3239999999999998</v>
      </c>
      <c r="K15" s="111">
        <f>'Section 11 chart data'!$H$89</f>
        <v>64.06</v>
      </c>
      <c r="L15" s="110">
        <f>'Section 11 chart data'!$F$72</f>
        <v>0.122</v>
      </c>
      <c r="M15" s="110">
        <f>'Section 11 chart data'!$I$89</f>
        <v>1.9970000000000001</v>
      </c>
      <c r="N15" s="111">
        <f>'Section 11 chart data'!$J$89</f>
        <v>57.78</v>
      </c>
      <c r="O15" s="110">
        <f>'Section 11 chart data'!$G$72</f>
        <v>0.19600000000000001</v>
      </c>
      <c r="P15" s="110">
        <f>'Section 11 chart data'!$K$89</f>
        <v>5.6760000000000002</v>
      </c>
      <c r="Q15" s="111">
        <f>'Section 11 chart data'!$L$89</f>
        <v>69.91</v>
      </c>
      <c r="R15" s="110">
        <f>'Section 11 chart data'!$H$72</f>
        <v>0.107</v>
      </c>
      <c r="S15" s="110">
        <f>'Section 11 chart data'!$M$89</f>
        <v>0.66200000000000003</v>
      </c>
      <c r="T15" s="111">
        <f>'Section 11 chart data'!$N$89</f>
        <v>60.95</v>
      </c>
      <c r="U15" s="110">
        <f>'Section 11 chart data'!$I$72</f>
        <v>0.157</v>
      </c>
      <c r="V15" s="110">
        <f>'Section 11 chart data'!$O$89</f>
        <v>0.89800000000000002</v>
      </c>
      <c r="W15" s="111">
        <f>'Section 11 chart data'!$P$89</f>
        <v>51.83</v>
      </c>
      <c r="X15" s="110">
        <f>'Section 11 chart data'!$J$72</f>
        <v>4.1000000000000002E-2</v>
      </c>
      <c r="Y15" s="110">
        <f>'Section 11 chart data'!$Q$89</f>
        <v>2.6139999999999999</v>
      </c>
      <c r="Z15" s="111">
        <f>'Section 11 chart data'!$R$89</f>
        <v>47.79</v>
      </c>
      <c r="AA15" s="110">
        <f>'Section 11 chart data'!$K$72</f>
        <v>0.17899999999999999</v>
      </c>
      <c r="AB15" s="110">
        <f>'Section 11 chart data'!$S$89</f>
        <v>1.552</v>
      </c>
      <c r="AC15" s="111">
        <f>'Section 11 chart data'!$T$89</f>
        <v>65.27</v>
      </c>
      <c r="AD15" s="110">
        <f>'Section 11 chart data'!$L$72</f>
        <v>2.8000000000000001E-2</v>
      </c>
      <c r="AE15" s="110">
        <f>'Section 11 chart data'!$U$89</f>
        <v>8.3979999999999997</v>
      </c>
      <c r="AF15" s="111">
        <f>'Section 11 chart data'!$V$89</f>
        <v>80.97</v>
      </c>
      <c r="AG15" s="110">
        <f>'Section 11 chart data'!$M$72</f>
        <v>0.124</v>
      </c>
      <c r="AH15" s="110">
        <f>'Section 11 chart data'!$W$89</f>
        <v>1.339</v>
      </c>
      <c r="AI15" s="112">
        <f>'Section 11 chart data'!$X$89</f>
        <v>70.28</v>
      </c>
    </row>
    <row r="16" spans="2:35" ht="15" customHeight="1" x14ac:dyDescent="0.2">
      <c r="B16" s="1" t="s">
        <v>100</v>
      </c>
      <c r="C16" s="110">
        <f>'Section 11 chart data'!$C$73</f>
        <v>1E-3</v>
      </c>
      <c r="D16" s="110">
        <f>'Section 11 chart data'!$C$90</f>
        <v>0.71099999999999997</v>
      </c>
      <c r="E16" s="111">
        <f>'Section 11 chart data'!$D$90</f>
        <v>27.11</v>
      </c>
      <c r="F16" s="110">
        <f>'Section 11 chart data'!$D$73</f>
        <v>1E-3</v>
      </c>
      <c r="G16" s="110">
        <f>'Section 11 chart data'!$E$90</f>
        <v>0.90900000000000003</v>
      </c>
      <c r="H16" s="111">
        <f>'Section 11 chart data'!$F$90</f>
        <v>20.66</v>
      </c>
      <c r="I16" s="110">
        <f>'Section 11 chart data'!$E$73</f>
        <v>1E-3</v>
      </c>
      <c r="J16" s="110">
        <f>'Section 11 chart data'!$G$90</f>
        <v>1.9370000000000001</v>
      </c>
      <c r="K16" s="111">
        <f>'Section 11 chart data'!$H$90</f>
        <v>26.57</v>
      </c>
      <c r="L16" s="110">
        <f>'Section 11 chart data'!$F$73</f>
        <v>5.0000000000000001E-3</v>
      </c>
      <c r="M16" s="110">
        <f>'Section 11 chart data'!$I$90</f>
        <v>1.3140000000000001</v>
      </c>
      <c r="N16" s="111">
        <f>'Section 11 chart data'!$J$90</f>
        <v>25.72</v>
      </c>
      <c r="O16" s="110">
        <f>'Section 11 chart data'!$G$73</f>
        <v>1E-3</v>
      </c>
      <c r="P16" s="110">
        <f>'Section 11 chart data'!$K$90</f>
        <v>1.3959999999999999</v>
      </c>
      <c r="Q16" s="111">
        <f>'Section 11 chart data'!$L$90</f>
        <v>24.21</v>
      </c>
      <c r="R16" s="110">
        <f>'Section 11 chart data'!$H$73</f>
        <v>1E-3</v>
      </c>
      <c r="S16" s="110">
        <f>'Section 11 chart data'!$M$90</f>
        <v>2.7490000000000001</v>
      </c>
      <c r="T16" s="111">
        <f>'Section 11 chart data'!$N$90</f>
        <v>25.94</v>
      </c>
      <c r="U16" s="110">
        <f>'Section 11 chart data'!$I$73</f>
        <v>1E-3</v>
      </c>
      <c r="V16" s="110">
        <f>'Section 11 chart data'!$O$90</f>
        <v>3.7370000000000001</v>
      </c>
      <c r="W16" s="111">
        <f>'Section 11 chart data'!$P$90</f>
        <v>29.25</v>
      </c>
      <c r="X16" s="110">
        <f>'Section 11 chart data'!$J$73</f>
        <v>1E-3</v>
      </c>
      <c r="Y16" s="110">
        <f>'Section 11 chart data'!$Q$90</f>
        <v>7.6779999999999999</v>
      </c>
      <c r="Z16" s="111">
        <f>'Section 11 chart data'!$R$90</f>
        <v>35.42</v>
      </c>
      <c r="AA16" s="110">
        <f>'Section 11 chart data'!$K$73</f>
        <v>3.0000000000000001E-3</v>
      </c>
      <c r="AB16" s="110">
        <f>'Section 11 chart data'!$S$90</f>
        <v>2.177</v>
      </c>
      <c r="AC16" s="111">
        <f>'Section 11 chart data'!$T$90</f>
        <v>26.64</v>
      </c>
      <c r="AD16" s="110">
        <f>'Section 11 chart data'!$L$73</f>
        <v>1E-3</v>
      </c>
      <c r="AE16" s="110">
        <f>'Section 11 chart data'!$U$90</f>
        <v>1.7150000000000001</v>
      </c>
      <c r="AF16" s="111">
        <f>'Section 11 chart data'!$V$90</f>
        <v>26.54</v>
      </c>
      <c r="AG16" s="110">
        <f>'Section 11 chart data'!$M$73</f>
        <v>5.0000000000000001E-3</v>
      </c>
      <c r="AH16" s="110">
        <f>'Section 11 chart data'!$W$90</f>
        <v>1.893</v>
      </c>
      <c r="AI16" s="112">
        <f>'Section 11 chart data'!$X$90</f>
        <v>46.19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0.29099999999999998</v>
      </c>
      <c r="E17" s="111">
        <f>'Section 11 chart data'!$D$91</f>
        <v>50.94</v>
      </c>
      <c r="F17" s="110">
        <f>'Section 11 chart data'!$D$74</f>
        <v>0</v>
      </c>
      <c r="G17" s="110">
        <f>'Section 11 chart data'!$E$91</f>
        <v>0.53500000000000003</v>
      </c>
      <c r="H17" s="111">
        <f>'Section 11 chart data'!$F$91</f>
        <v>36.200000000000003</v>
      </c>
      <c r="I17" s="110">
        <f>'Section 11 chart data'!$E$74</f>
        <v>0</v>
      </c>
      <c r="J17" s="110">
        <f>'Section 11 chart data'!$G$91</f>
        <v>0.46800000000000003</v>
      </c>
      <c r="K17" s="111">
        <f>'Section 11 chart data'!$H$91</f>
        <v>29.45</v>
      </c>
      <c r="L17" s="110">
        <f>'Section 11 chart data'!$F$74</f>
        <v>0</v>
      </c>
      <c r="M17" s="110">
        <f>'Section 11 chart data'!$I$91</f>
        <v>0.59699999999999998</v>
      </c>
      <c r="N17" s="111">
        <f>'Section 11 chart data'!$J$91</f>
        <v>24.65</v>
      </c>
      <c r="O17" s="110">
        <f>'Section 11 chart data'!$G$74</f>
        <v>0</v>
      </c>
      <c r="P17" s="110">
        <f>'Section 11 chart data'!$K$91</f>
        <v>0.92400000000000004</v>
      </c>
      <c r="Q17" s="111">
        <f>'Section 11 chart data'!$L$91</f>
        <v>19.46</v>
      </c>
      <c r="R17" s="110">
        <f>'Section 11 chart data'!$H$74</f>
        <v>0</v>
      </c>
      <c r="S17" s="110">
        <f>'Section 11 chart data'!$M$91</f>
        <v>1.1910000000000001</v>
      </c>
      <c r="T17" s="111">
        <f>'Section 11 chart data'!$N$91</f>
        <v>17.899999999999999</v>
      </c>
      <c r="U17" s="110">
        <f>'Section 11 chart data'!$I$74</f>
        <v>0</v>
      </c>
      <c r="V17" s="110">
        <f>'Section 11 chart data'!$O$91</f>
        <v>1.27</v>
      </c>
      <c r="W17" s="111">
        <f>'Section 11 chart data'!$P$91</f>
        <v>16.96</v>
      </c>
      <c r="X17" s="110">
        <f>'Section 11 chart data'!$J$74</f>
        <v>0</v>
      </c>
      <c r="Y17" s="110">
        <f>'Section 11 chart data'!$Q$91</f>
        <v>1.252</v>
      </c>
      <c r="Z17" s="111">
        <f>'Section 11 chart data'!$R$91</f>
        <v>17.02</v>
      </c>
      <c r="AA17" s="110">
        <f>'Section 11 chart data'!$K$74</f>
        <v>0</v>
      </c>
      <c r="AB17" s="110">
        <f>'Section 11 chart data'!$S$91</f>
        <v>1.278</v>
      </c>
      <c r="AC17" s="111">
        <f>'Section 11 chart data'!$T$91</f>
        <v>16.79</v>
      </c>
      <c r="AD17" s="110">
        <f>'Section 11 chart data'!$L$74</f>
        <v>0</v>
      </c>
      <c r="AE17" s="110">
        <f>'Section 11 chart data'!$U$91</f>
        <v>2.67</v>
      </c>
      <c r="AF17" s="111">
        <f>'Section 11 chart data'!$V$91</f>
        <v>52.78</v>
      </c>
      <c r="AG17" s="110">
        <f>'Section 11 chart data'!$M$74</f>
        <v>0</v>
      </c>
      <c r="AH17" s="110">
        <f>'Section 11 chart data'!$W$91</f>
        <v>2.024</v>
      </c>
      <c r="AI17" s="112">
        <f>'Section 11 chart data'!$X$91</f>
        <v>18.73</v>
      </c>
    </row>
    <row r="18" spans="2:35" ht="15" customHeight="1" x14ac:dyDescent="0.2">
      <c r="B18" s="1" t="s">
        <v>102</v>
      </c>
      <c r="C18" s="110">
        <f>'Section 11 chart data'!$C$75</f>
        <v>5.0000000000000001E-3</v>
      </c>
      <c r="D18" s="110">
        <f>'Section 11 chart data'!$C$92</f>
        <v>9.4E-2</v>
      </c>
      <c r="E18" s="111">
        <f>'Section 11 chart data'!$D$92</f>
        <v>72.84</v>
      </c>
      <c r="F18" s="110">
        <f>'Section 11 chart data'!$D$75</f>
        <v>0.02</v>
      </c>
      <c r="G18" s="110">
        <f>'Section 11 chart data'!$E$92</f>
        <v>0.128</v>
      </c>
      <c r="H18" s="111">
        <f>'Section 11 chart data'!$F$92</f>
        <v>58.43</v>
      </c>
      <c r="I18" s="110">
        <f>'Section 11 chart data'!$E$75</f>
        <v>2.4E-2</v>
      </c>
      <c r="J18" s="110">
        <f>'Section 11 chart data'!$G$92</f>
        <v>0.153</v>
      </c>
      <c r="K18" s="111">
        <f>'Section 11 chart data'!$H$92</f>
        <v>32.99</v>
      </c>
      <c r="L18" s="110">
        <f>'Section 11 chart data'!$F$75</f>
        <v>2.5999999999999999E-2</v>
      </c>
      <c r="M18" s="110">
        <f>'Section 11 chart data'!$I$92</f>
        <v>0.17899999999999999</v>
      </c>
      <c r="N18" s="111">
        <f>'Section 11 chart data'!$J$92</f>
        <v>37.630000000000003</v>
      </c>
      <c r="O18" s="110">
        <f>'Section 11 chart data'!$G$75</f>
        <v>1.0999999999999999E-2</v>
      </c>
      <c r="P18" s="110">
        <f>'Section 11 chart data'!$K$92</f>
        <v>0.184</v>
      </c>
      <c r="Q18" s="111">
        <f>'Section 11 chart data'!$L$92</f>
        <v>36.82</v>
      </c>
      <c r="R18" s="110">
        <f>'Section 11 chart data'!$H$75</f>
        <v>0.06</v>
      </c>
      <c r="S18" s="110">
        <f>'Section 11 chart data'!$M$92</f>
        <v>0.189</v>
      </c>
      <c r="T18" s="111">
        <f>'Section 11 chart data'!$N$92</f>
        <v>36.15</v>
      </c>
      <c r="U18" s="110">
        <f>'Section 11 chart data'!$I$75</f>
        <v>8.0000000000000002E-3</v>
      </c>
      <c r="V18" s="110">
        <f>'Section 11 chart data'!$O$92</f>
        <v>0.41299999999999998</v>
      </c>
      <c r="W18" s="111">
        <f>'Section 11 chart data'!$P$92</f>
        <v>50.01</v>
      </c>
      <c r="X18" s="110">
        <f>'Section 11 chart data'!$J$75</f>
        <v>2.5000000000000001E-2</v>
      </c>
      <c r="Y18" s="110">
        <f>'Section 11 chart data'!$Q$92</f>
        <v>0.29799999999999999</v>
      </c>
      <c r="Z18" s="111">
        <f>'Section 11 chart data'!$R$92</f>
        <v>50.17</v>
      </c>
      <c r="AA18" s="110">
        <f>'Section 11 chart data'!$K$75</f>
        <v>1.9E-2</v>
      </c>
      <c r="AB18" s="110">
        <f>'Section 11 chart data'!$S$92</f>
        <v>0.64500000000000002</v>
      </c>
      <c r="AC18" s="111">
        <f>'Section 11 chart data'!$T$92</f>
        <v>63.43</v>
      </c>
      <c r="AD18" s="110">
        <f>'Section 11 chart data'!$L$75</f>
        <v>1.7000000000000001E-2</v>
      </c>
      <c r="AE18" s="110">
        <f>'Section 11 chart data'!$U$92</f>
        <v>3.3000000000000002E-2</v>
      </c>
      <c r="AF18" s="111">
        <f>'Section 11 chart data'!$V$92</f>
        <v>82.52</v>
      </c>
      <c r="AG18" s="110">
        <f>'Section 11 chart data'!$M$75</f>
        <v>1.6E-2</v>
      </c>
      <c r="AH18" s="110">
        <f>'Section 11 chart data'!$W$92</f>
        <v>8.5000000000000006E-2</v>
      </c>
      <c r="AI18" s="112">
        <f>'Section 11 chart data'!$X$92</f>
        <v>60.4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0.19600000000000001</v>
      </c>
      <c r="E19" s="111">
        <f>'Section 11 chart data'!$D$93</f>
        <v>49.83</v>
      </c>
      <c r="F19" s="110">
        <f>'Section 11 chart data'!$D$76</f>
        <v>0</v>
      </c>
      <c r="G19" s="110">
        <f>'Section 11 chart data'!$E$93</f>
        <v>0.34200000000000003</v>
      </c>
      <c r="H19" s="111">
        <f>'Section 11 chart data'!$F$93</f>
        <v>33.119999999999997</v>
      </c>
      <c r="I19" s="110">
        <f>'Section 11 chart data'!$E$76</f>
        <v>0</v>
      </c>
      <c r="J19" s="110">
        <f>'Section 11 chart data'!$G$93</f>
        <v>0.44900000000000001</v>
      </c>
      <c r="K19" s="111">
        <f>'Section 11 chart data'!$H$93</f>
        <v>30.98</v>
      </c>
      <c r="L19" s="110">
        <f>'Section 11 chart data'!$F$76</f>
        <v>0</v>
      </c>
      <c r="M19" s="110">
        <f>'Section 11 chart data'!$I$93</f>
        <v>0.58499999999999996</v>
      </c>
      <c r="N19" s="111">
        <f>'Section 11 chart data'!$J$93</f>
        <v>25.86</v>
      </c>
      <c r="O19" s="110">
        <f>'Section 11 chart data'!$G$76</f>
        <v>0</v>
      </c>
      <c r="P19" s="110">
        <f>'Section 11 chart data'!$K$93</f>
        <v>0.82899999999999996</v>
      </c>
      <c r="Q19" s="111">
        <f>'Section 11 chart data'!$L$93</f>
        <v>23.21</v>
      </c>
      <c r="R19" s="110">
        <f>'Section 11 chart data'!$H$76</f>
        <v>0</v>
      </c>
      <c r="S19" s="110">
        <f>'Section 11 chart data'!$M$93</f>
        <v>1.052</v>
      </c>
      <c r="T19" s="111">
        <f>'Section 11 chart data'!$N$93</f>
        <v>25.16</v>
      </c>
      <c r="U19" s="110">
        <f>'Section 11 chart data'!$I$76</f>
        <v>0</v>
      </c>
      <c r="V19" s="110">
        <f>'Section 11 chart data'!$O$93</f>
        <v>1.0249999999999999</v>
      </c>
      <c r="W19" s="111">
        <f>'Section 11 chart data'!$P$93</f>
        <v>25.75</v>
      </c>
      <c r="X19" s="110">
        <f>'Section 11 chart data'!$J$76</f>
        <v>0</v>
      </c>
      <c r="Y19" s="110">
        <f>'Section 11 chart data'!$Q$93</f>
        <v>1.006</v>
      </c>
      <c r="Z19" s="111">
        <f>'Section 11 chart data'!$R$93</f>
        <v>26.14</v>
      </c>
      <c r="AA19" s="110">
        <f>'Section 11 chart data'!$K$76</f>
        <v>0</v>
      </c>
      <c r="AB19" s="110">
        <f>'Section 11 chart data'!$S$93</f>
        <v>1.004</v>
      </c>
      <c r="AC19" s="111">
        <f>'Section 11 chart data'!$T$93</f>
        <v>26.21</v>
      </c>
      <c r="AD19" s="110">
        <f>'Section 11 chart data'!$L$76</f>
        <v>0</v>
      </c>
      <c r="AE19" s="110">
        <f>'Section 11 chart data'!$U$93</f>
        <v>2.2799999999999998</v>
      </c>
      <c r="AF19" s="111">
        <f>'Section 11 chart data'!$V$93</f>
        <v>56.89</v>
      </c>
      <c r="AG19" s="110">
        <f>'Section 11 chart data'!$M$76</f>
        <v>0</v>
      </c>
      <c r="AH19" s="110">
        <f>'Section 11 chart data'!$W$93</f>
        <v>1.5660000000000001</v>
      </c>
      <c r="AI19" s="112">
        <f>'Section 11 chart data'!$X$93</f>
        <v>25.41</v>
      </c>
    </row>
    <row r="20" spans="2:35" ht="15" customHeight="1" x14ac:dyDescent="0.2">
      <c r="B20" s="1" t="s">
        <v>104</v>
      </c>
      <c r="C20" s="114">
        <f>'Section 11 chart data'!$C$77</f>
        <v>2.456</v>
      </c>
      <c r="D20" s="114">
        <f>'Section 11 chart data'!$C$94</f>
        <v>8.8070000000000004</v>
      </c>
      <c r="E20" s="115">
        <f>'Section 11 chart data'!$D$94</f>
        <v>79.42</v>
      </c>
      <c r="F20" s="114">
        <f>'Section 11 chart data'!$D$77</f>
        <v>1.359</v>
      </c>
      <c r="G20" s="114">
        <f>'Section 11 chart data'!$E$94</f>
        <v>1.8180000000000001</v>
      </c>
      <c r="H20" s="115">
        <f>'Section 11 chart data'!$F$94</f>
        <v>24.19</v>
      </c>
      <c r="I20" s="114">
        <f>'Section 11 chart data'!$E$77</f>
        <v>1.9179999999999999</v>
      </c>
      <c r="J20" s="114">
        <f>'Section 11 chart data'!$G$94</f>
        <v>2.2000000000000002</v>
      </c>
      <c r="K20" s="115">
        <f>'Section 11 chart data'!$H$94</f>
        <v>16.87</v>
      </c>
      <c r="L20" s="114">
        <f>'Section 11 chart data'!$F$77</f>
        <v>1.647</v>
      </c>
      <c r="M20" s="114">
        <f>'Section 11 chart data'!$I$94</f>
        <v>3.512</v>
      </c>
      <c r="N20" s="115">
        <f>'Section 11 chart data'!$J$94</f>
        <v>16.91</v>
      </c>
      <c r="O20" s="114">
        <f>'Section 11 chart data'!$G$77</f>
        <v>2.4950000000000001</v>
      </c>
      <c r="P20" s="114">
        <f>'Section 11 chart data'!$K$94</f>
        <v>4.37</v>
      </c>
      <c r="Q20" s="115">
        <f>'Section 11 chart data'!$L$94</f>
        <v>13.12</v>
      </c>
      <c r="R20" s="114">
        <f>'Section 11 chart data'!$H$77</f>
        <v>2.2549999999999999</v>
      </c>
      <c r="S20" s="114">
        <f>'Section 11 chart data'!$M$94</f>
        <v>5.258</v>
      </c>
      <c r="T20" s="115">
        <f>'Section 11 chart data'!$N$94</f>
        <v>11.77</v>
      </c>
      <c r="U20" s="114">
        <f>'Section 11 chart data'!$I$77</f>
        <v>3.2130000000000001</v>
      </c>
      <c r="V20" s="114">
        <f>'Section 11 chart data'!$O$94</f>
        <v>7.78</v>
      </c>
      <c r="W20" s="115">
        <f>'Section 11 chart data'!$P$94</f>
        <v>14.77</v>
      </c>
      <c r="X20" s="114">
        <f>'Section 11 chart data'!$J$77</f>
        <v>3.0790000000000002</v>
      </c>
      <c r="Y20" s="114">
        <f>'Section 11 chart data'!$Q$94</f>
        <v>9.1210000000000004</v>
      </c>
      <c r="Z20" s="115">
        <f>'Section 11 chart data'!$R$94</f>
        <v>24.32</v>
      </c>
      <c r="AA20" s="114">
        <f>'Section 11 chart data'!$K$77</f>
        <v>2.42</v>
      </c>
      <c r="AB20" s="114">
        <f>'Section 11 chart data'!$S$94</f>
        <v>11.792999999999999</v>
      </c>
      <c r="AC20" s="115">
        <f>'Section 11 chart data'!$T$94</f>
        <v>29.57</v>
      </c>
      <c r="AD20" s="114">
        <f>'Section 11 chart data'!$L$77</f>
        <v>2.5539999999999998</v>
      </c>
      <c r="AE20" s="114">
        <f>'Section 11 chart data'!$U$94</f>
        <v>4.2089999999999996</v>
      </c>
      <c r="AF20" s="115">
        <f>'Section 11 chart data'!$V$94</f>
        <v>20.52</v>
      </c>
      <c r="AG20" s="114">
        <f>'Section 11 chart data'!$M$77</f>
        <v>2.3210000000000002</v>
      </c>
      <c r="AH20" s="114">
        <f>'Section 11 chart data'!$W$94</f>
        <v>3.9359999999999999</v>
      </c>
      <c r="AI20" s="116">
        <f>'Section 11 chart data'!$X$94</f>
        <v>11.41</v>
      </c>
    </row>
    <row r="23" spans="2:35" ht="15" customHeight="1" x14ac:dyDescent="0.2">
      <c r="B23" s="896" t="s">
        <v>77</v>
      </c>
      <c r="C23" s="898" t="s">
        <v>331</v>
      </c>
      <c r="D23" s="899"/>
      <c r="E23" s="901"/>
      <c r="F23" s="898" t="s">
        <v>222</v>
      </c>
      <c r="G23" s="899"/>
      <c r="H23" s="899"/>
    </row>
    <row r="24" spans="2:35" ht="15" customHeight="1" x14ac:dyDescent="0.2">
      <c r="B24" s="896"/>
      <c r="C24" s="633" t="s">
        <v>78</v>
      </c>
      <c r="D24" s="892" t="s">
        <v>79</v>
      </c>
      <c r="E24" s="900"/>
      <c r="F24" s="633" t="s">
        <v>78</v>
      </c>
      <c r="G24" s="892" t="s">
        <v>79</v>
      </c>
      <c r="H24" s="893"/>
    </row>
    <row r="25" spans="2:35" ht="30" customHeight="1" x14ac:dyDescent="0.2">
      <c r="B25" s="897"/>
      <c r="C25" s="894" t="s">
        <v>325</v>
      </c>
      <c r="D25" s="895"/>
      <c r="E25" s="16" t="s">
        <v>82</v>
      </c>
      <c r="F25" s="894" t="s">
        <v>325</v>
      </c>
      <c r="G25" s="895"/>
      <c r="H25" s="17" t="s">
        <v>82</v>
      </c>
    </row>
    <row r="26" spans="2:35" ht="15" customHeight="1" x14ac:dyDescent="0.2">
      <c r="B26" s="152" t="str">
        <f>Index!$B$4</f>
        <v>Wessex</v>
      </c>
      <c r="C26" s="775"/>
      <c r="D26" s="775"/>
      <c r="E26" s="775"/>
      <c r="F26" s="775"/>
      <c r="G26" s="775"/>
      <c r="H26" s="775"/>
    </row>
    <row r="27" spans="2:35" ht="15" customHeight="1" x14ac:dyDescent="0.2">
      <c r="B27" s="2" t="s">
        <v>105</v>
      </c>
      <c r="C27" s="108">
        <f>$C$9</f>
        <v>19.036000000000001</v>
      </c>
      <c r="D27" s="108">
        <f>$D$9</f>
        <v>148.99799999999999</v>
      </c>
      <c r="E27" s="119">
        <f>$E$9</f>
        <v>23.12</v>
      </c>
      <c r="F27" s="108">
        <f>$F$9</f>
        <v>5.9370000000000003</v>
      </c>
      <c r="G27" s="108">
        <f>$G$9</f>
        <v>175.642</v>
      </c>
      <c r="H27" s="120">
        <f>$H$9</f>
        <v>42.29</v>
      </c>
    </row>
    <row r="28" spans="2:35" ht="15" customHeight="1" x14ac:dyDescent="0.2">
      <c r="B28" s="1" t="s">
        <v>94</v>
      </c>
      <c r="C28" s="110">
        <f>$C$10</f>
        <v>2.137</v>
      </c>
      <c r="D28" s="110">
        <f>$D$10</f>
        <v>23.634</v>
      </c>
      <c r="E28" s="111">
        <f>$E$10</f>
        <v>46.6</v>
      </c>
      <c r="F28" s="110">
        <f>$F$10</f>
        <v>0.80700000000000005</v>
      </c>
      <c r="G28" s="110">
        <f>$G$10</f>
        <v>13.872</v>
      </c>
      <c r="H28" s="112">
        <f>$H$10</f>
        <v>29.25</v>
      </c>
    </row>
    <row r="29" spans="2:35" ht="15" customHeight="1" x14ac:dyDescent="0.2">
      <c r="B29" s="1" t="s">
        <v>95</v>
      </c>
      <c r="C29" s="110">
        <f>$C$11</f>
        <v>12.211</v>
      </c>
      <c r="D29" s="110">
        <f>$D$11</f>
        <v>14.739000000000001</v>
      </c>
      <c r="E29" s="111">
        <f>$E$11</f>
        <v>25.09</v>
      </c>
      <c r="F29" s="110">
        <f>$F$11</f>
        <v>2.9129999999999998</v>
      </c>
      <c r="G29" s="110">
        <f>$G$11</f>
        <v>107.443</v>
      </c>
      <c r="H29" s="112">
        <f>$H$11</f>
        <v>63.3</v>
      </c>
    </row>
    <row r="30" spans="2:35" ht="15" customHeight="1" x14ac:dyDescent="0.2">
      <c r="B30" s="1" t="s">
        <v>96</v>
      </c>
      <c r="C30" s="110">
        <f>$C$12</f>
        <v>0.67700000000000005</v>
      </c>
      <c r="D30" s="110">
        <f>$D$12</f>
        <v>22.312999999999999</v>
      </c>
      <c r="E30" s="111">
        <f>$E$12</f>
        <v>40.67</v>
      </c>
      <c r="F30" s="110">
        <f>$F$12</f>
        <v>9.1999999999999998E-2</v>
      </c>
      <c r="G30" s="110">
        <f>$G$12</f>
        <v>9.4789999999999992</v>
      </c>
      <c r="H30" s="112">
        <f>$H$12</f>
        <v>53.97</v>
      </c>
    </row>
    <row r="31" spans="2:35" ht="15" customHeight="1" x14ac:dyDescent="0.2">
      <c r="B31" s="1" t="s">
        <v>97</v>
      </c>
      <c r="C31" s="110">
        <f>$C$13</f>
        <v>1.113</v>
      </c>
      <c r="D31" s="110">
        <f>$D$13</f>
        <v>50.595999999999997</v>
      </c>
      <c r="E31" s="111">
        <f>$E$13</f>
        <v>36.86</v>
      </c>
      <c r="F31" s="110">
        <f>$F$13</f>
        <v>0.54600000000000004</v>
      </c>
      <c r="G31" s="110">
        <f>$G$13</f>
        <v>34.573999999999998</v>
      </c>
      <c r="H31" s="112">
        <f>$H$13</f>
        <v>29.07</v>
      </c>
    </row>
    <row r="32" spans="2:35" ht="15" customHeight="1" x14ac:dyDescent="0.2">
      <c r="B32" s="1" t="s">
        <v>98</v>
      </c>
      <c r="C32" s="110">
        <f>$C$14</f>
        <v>0.27100000000000002</v>
      </c>
      <c r="D32" s="110">
        <f>$D$14</f>
        <v>4.2130000000000001</v>
      </c>
      <c r="E32" s="111">
        <f>$E$14</f>
        <v>51.75</v>
      </c>
      <c r="F32" s="110">
        <f>$F$14</f>
        <v>0.17100000000000001</v>
      </c>
      <c r="G32" s="110">
        <f>$G$14</f>
        <v>4.4859999999999998</v>
      </c>
      <c r="H32" s="112">
        <f>$H$14</f>
        <v>49.81</v>
      </c>
    </row>
    <row r="33" spans="2:8" ht="15" customHeight="1" x14ac:dyDescent="0.2">
      <c r="B33" s="1" t="s">
        <v>99</v>
      </c>
      <c r="C33" s="110">
        <f>$C$15</f>
        <v>0.16600000000000001</v>
      </c>
      <c r="D33" s="110">
        <f>$D$15</f>
        <v>24.803000000000001</v>
      </c>
      <c r="E33" s="111">
        <f>$E$15</f>
        <v>94.74</v>
      </c>
      <c r="F33" s="110">
        <f>$F$15</f>
        <v>2.9000000000000001E-2</v>
      </c>
      <c r="G33" s="110">
        <f>$G$15</f>
        <v>1.1679999999999999</v>
      </c>
      <c r="H33" s="112">
        <f>$H$15</f>
        <v>46.92</v>
      </c>
    </row>
    <row r="34" spans="2:8" ht="15" customHeight="1" x14ac:dyDescent="0.2">
      <c r="B34" s="1" t="s">
        <v>100</v>
      </c>
      <c r="C34" s="110">
        <f>$C$16</f>
        <v>1E-3</v>
      </c>
      <c r="D34" s="110">
        <f>$D$16</f>
        <v>0.71099999999999997</v>
      </c>
      <c r="E34" s="111">
        <f>$E$16</f>
        <v>27.11</v>
      </c>
      <c r="F34" s="110">
        <f>$F$16</f>
        <v>1E-3</v>
      </c>
      <c r="G34" s="110">
        <f>$G$16</f>
        <v>0.90900000000000003</v>
      </c>
      <c r="H34" s="112">
        <f>$H$16</f>
        <v>20.66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0.29099999999999998</v>
      </c>
      <c r="E35" s="111">
        <f>$E$17</f>
        <v>50.94</v>
      </c>
      <c r="F35" s="110">
        <f>$F$17</f>
        <v>0</v>
      </c>
      <c r="G35" s="110">
        <f>$G$17</f>
        <v>0.53500000000000003</v>
      </c>
      <c r="H35" s="112">
        <f>$H$17</f>
        <v>36.200000000000003</v>
      </c>
    </row>
    <row r="36" spans="2:8" ht="15" customHeight="1" x14ac:dyDescent="0.2">
      <c r="B36" s="1" t="s">
        <v>102</v>
      </c>
      <c r="C36" s="110">
        <f>$C$18</f>
        <v>5.0000000000000001E-3</v>
      </c>
      <c r="D36" s="110">
        <f>$D$18</f>
        <v>9.4E-2</v>
      </c>
      <c r="E36" s="111">
        <f>$E$18</f>
        <v>72.84</v>
      </c>
      <c r="F36" s="110">
        <f>$F$18</f>
        <v>0.02</v>
      </c>
      <c r="G36" s="110">
        <f>$G$18</f>
        <v>0.128</v>
      </c>
      <c r="H36" s="112">
        <f>$H$18</f>
        <v>58.43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0.19600000000000001</v>
      </c>
      <c r="E37" s="111">
        <f>$E$19</f>
        <v>49.83</v>
      </c>
      <c r="F37" s="110">
        <f>$F$19</f>
        <v>0</v>
      </c>
      <c r="G37" s="110">
        <f>$G$19</f>
        <v>0.34200000000000003</v>
      </c>
      <c r="H37" s="112">
        <f>$H$19</f>
        <v>33.119999999999997</v>
      </c>
    </row>
    <row r="38" spans="2:8" ht="15" customHeight="1" x14ac:dyDescent="0.2">
      <c r="B38" s="1" t="s">
        <v>104</v>
      </c>
      <c r="C38" s="114">
        <f>$C$20</f>
        <v>2.456</v>
      </c>
      <c r="D38" s="114">
        <f>$D$20</f>
        <v>8.8070000000000004</v>
      </c>
      <c r="E38" s="115">
        <f>$E$20</f>
        <v>79.42</v>
      </c>
      <c r="F38" s="114">
        <f>$F$20</f>
        <v>1.359</v>
      </c>
      <c r="G38" s="114">
        <f>$G$20</f>
        <v>1.8180000000000001</v>
      </c>
      <c r="H38" s="116">
        <f>$H$20</f>
        <v>24.19</v>
      </c>
    </row>
    <row r="41" spans="2:8" ht="15" customHeight="1" x14ac:dyDescent="0.2">
      <c r="B41" s="896" t="s">
        <v>77</v>
      </c>
      <c r="C41" s="898" t="s">
        <v>225</v>
      </c>
      <c r="D41" s="899"/>
      <c r="E41" s="901"/>
      <c r="F41" s="898" t="s">
        <v>226</v>
      </c>
      <c r="G41" s="899"/>
      <c r="H41" s="899"/>
    </row>
    <row r="42" spans="2:8" ht="15" customHeight="1" x14ac:dyDescent="0.2">
      <c r="B42" s="896"/>
      <c r="C42" s="633" t="s">
        <v>78</v>
      </c>
      <c r="D42" s="892" t="s">
        <v>79</v>
      </c>
      <c r="E42" s="900"/>
      <c r="F42" s="633" t="s">
        <v>78</v>
      </c>
      <c r="G42" s="892" t="s">
        <v>79</v>
      </c>
      <c r="H42" s="893"/>
    </row>
    <row r="43" spans="2:8" ht="30" customHeight="1" x14ac:dyDescent="0.2">
      <c r="B43" s="897"/>
      <c r="C43" s="894" t="s">
        <v>325</v>
      </c>
      <c r="D43" s="895"/>
      <c r="E43" s="16" t="s">
        <v>82</v>
      </c>
      <c r="F43" s="894" t="s">
        <v>325</v>
      </c>
      <c r="G43" s="895"/>
      <c r="H43" s="17" t="s">
        <v>82</v>
      </c>
    </row>
    <row r="44" spans="2:8" ht="15" customHeight="1" x14ac:dyDescent="0.2">
      <c r="B44" s="152" t="str">
        <f>Index!$B$4</f>
        <v>Wessex</v>
      </c>
      <c r="C44" s="775"/>
      <c r="D44" s="775"/>
      <c r="E44" s="775"/>
      <c r="F44" s="775"/>
      <c r="G44" s="775"/>
      <c r="H44" s="775"/>
    </row>
    <row r="45" spans="2:8" ht="15" customHeight="1" x14ac:dyDescent="0.2">
      <c r="B45" s="2" t="s">
        <v>105</v>
      </c>
      <c r="C45" s="108">
        <f>$I$9</f>
        <v>15.96</v>
      </c>
      <c r="D45" s="108">
        <f>$J$9</f>
        <v>60.945</v>
      </c>
      <c r="E45" s="119">
        <f>$K$9</f>
        <v>20.43</v>
      </c>
      <c r="F45" s="108">
        <f>$L$9</f>
        <v>8.5139999999999993</v>
      </c>
      <c r="G45" s="108">
        <f>$M$9</f>
        <v>47.072000000000003</v>
      </c>
      <c r="H45" s="120">
        <f>$N$9</f>
        <v>18.809999999999999</v>
      </c>
    </row>
    <row r="46" spans="2:8" ht="15" customHeight="1" x14ac:dyDescent="0.2">
      <c r="B46" s="1" t="s">
        <v>94</v>
      </c>
      <c r="C46" s="110">
        <f>$I$10</f>
        <v>2.1019999999999999</v>
      </c>
      <c r="D46" s="110">
        <f>$J$10</f>
        <v>6.4219999999999997</v>
      </c>
      <c r="E46" s="111">
        <f>$K$10</f>
        <v>23.19</v>
      </c>
      <c r="F46" s="110">
        <f>$L$10</f>
        <v>0.57599999999999996</v>
      </c>
      <c r="G46" s="110">
        <f>$M$10</f>
        <v>5.93</v>
      </c>
      <c r="H46" s="112">
        <f>$N$10</f>
        <v>25.91</v>
      </c>
    </row>
    <row r="47" spans="2:8" ht="15" customHeight="1" x14ac:dyDescent="0.2">
      <c r="B47" s="1" t="s">
        <v>95</v>
      </c>
      <c r="C47" s="110">
        <f>$I$11</f>
        <v>9.8190000000000008</v>
      </c>
      <c r="D47" s="110">
        <f>$J$11</f>
        <v>28.864999999999998</v>
      </c>
      <c r="E47" s="111">
        <f>$K$11</f>
        <v>39.36</v>
      </c>
      <c r="F47" s="110">
        <f>$L$11</f>
        <v>4.4980000000000002</v>
      </c>
      <c r="G47" s="110">
        <f>$M$11</f>
        <v>17.899999999999999</v>
      </c>
      <c r="H47" s="112">
        <f>$N$11</f>
        <v>39.35</v>
      </c>
    </row>
    <row r="48" spans="2:8" ht="15" customHeight="1" x14ac:dyDescent="0.2">
      <c r="B48" s="1" t="s">
        <v>96</v>
      </c>
      <c r="C48" s="110">
        <f>$I$12</f>
        <v>0.59099999999999997</v>
      </c>
      <c r="D48" s="110">
        <f>$J$12</f>
        <v>3.1</v>
      </c>
      <c r="E48" s="111">
        <f>$K$12</f>
        <v>35.200000000000003</v>
      </c>
      <c r="F48" s="110">
        <f>$L$12</f>
        <v>0.29099999999999998</v>
      </c>
      <c r="G48" s="110">
        <f>$M$12</f>
        <v>3.5209999999999999</v>
      </c>
      <c r="H48" s="112">
        <f>$N$12</f>
        <v>26.59</v>
      </c>
    </row>
    <row r="49" spans="2:8" ht="15" customHeight="1" x14ac:dyDescent="0.2">
      <c r="B49" s="1" t="s">
        <v>97</v>
      </c>
      <c r="C49" s="110">
        <f>$I$13</f>
        <v>1.0780000000000001</v>
      </c>
      <c r="D49" s="110">
        <f>$J$13</f>
        <v>10.707000000000001</v>
      </c>
      <c r="E49" s="111">
        <f>$K$13</f>
        <v>22.34</v>
      </c>
      <c r="F49" s="110">
        <f>$L$13</f>
        <v>1.08</v>
      </c>
      <c r="G49" s="110">
        <f>$M$13</f>
        <v>9.0950000000000006</v>
      </c>
      <c r="H49" s="112">
        <f>$N$13</f>
        <v>48.49</v>
      </c>
    </row>
    <row r="50" spans="2:8" ht="15" customHeight="1" x14ac:dyDescent="0.2">
      <c r="B50" s="1" t="s">
        <v>98</v>
      </c>
      <c r="C50" s="110">
        <f>$I$14</f>
        <v>0.314</v>
      </c>
      <c r="D50" s="110">
        <f>$J$14</f>
        <v>4.0590000000000002</v>
      </c>
      <c r="E50" s="111">
        <f>$K$14</f>
        <v>49.39</v>
      </c>
      <c r="F50" s="110">
        <f>$L$14</f>
        <v>0.27</v>
      </c>
      <c r="G50" s="110">
        <f>$M$14</f>
        <v>2.367</v>
      </c>
      <c r="H50" s="112">
        <f>$N$14</f>
        <v>47.37</v>
      </c>
    </row>
    <row r="51" spans="2:8" ht="15" customHeight="1" x14ac:dyDescent="0.2">
      <c r="B51" s="1" t="s">
        <v>99</v>
      </c>
      <c r="C51" s="110">
        <f>$I$15</f>
        <v>0.114</v>
      </c>
      <c r="D51" s="110">
        <f>$J$15</f>
        <v>2.3239999999999998</v>
      </c>
      <c r="E51" s="111">
        <f>$K$15</f>
        <v>64.06</v>
      </c>
      <c r="F51" s="110">
        <f>$L$15</f>
        <v>0.122</v>
      </c>
      <c r="G51" s="110">
        <f>$M$15</f>
        <v>1.9970000000000001</v>
      </c>
      <c r="H51" s="112">
        <f>$N$15</f>
        <v>57.78</v>
      </c>
    </row>
    <row r="52" spans="2:8" ht="15" customHeight="1" x14ac:dyDescent="0.2">
      <c r="B52" s="1" t="s">
        <v>100</v>
      </c>
      <c r="C52" s="110">
        <f>$I$16</f>
        <v>1E-3</v>
      </c>
      <c r="D52" s="110">
        <f>$J$16</f>
        <v>1.9370000000000001</v>
      </c>
      <c r="E52" s="111">
        <f>$K$16</f>
        <v>26.57</v>
      </c>
      <c r="F52" s="110">
        <f>$L$16</f>
        <v>5.0000000000000001E-3</v>
      </c>
      <c r="G52" s="110">
        <f>$M$16</f>
        <v>1.3140000000000001</v>
      </c>
      <c r="H52" s="112">
        <f>$N$16</f>
        <v>25.72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0.46800000000000003</v>
      </c>
      <c r="E53" s="111">
        <f>$K$17</f>
        <v>29.45</v>
      </c>
      <c r="F53" s="110">
        <f>$L$17</f>
        <v>0</v>
      </c>
      <c r="G53" s="110">
        <f>$M$17</f>
        <v>0.59699999999999998</v>
      </c>
      <c r="H53" s="112">
        <f>$N$17</f>
        <v>24.65</v>
      </c>
    </row>
    <row r="54" spans="2:8" ht="15" customHeight="1" x14ac:dyDescent="0.2">
      <c r="B54" s="1" t="s">
        <v>102</v>
      </c>
      <c r="C54" s="110">
        <f>$I$18</f>
        <v>2.4E-2</v>
      </c>
      <c r="D54" s="110">
        <f>$J$18</f>
        <v>0.153</v>
      </c>
      <c r="E54" s="111">
        <f>$K$18</f>
        <v>32.99</v>
      </c>
      <c r="F54" s="110">
        <f>$L$18</f>
        <v>2.5999999999999999E-2</v>
      </c>
      <c r="G54" s="110">
        <f>$M$18</f>
        <v>0.17899999999999999</v>
      </c>
      <c r="H54" s="112">
        <f>$N$18</f>
        <v>37.630000000000003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0.44900000000000001</v>
      </c>
      <c r="E55" s="111">
        <f>$K$19</f>
        <v>30.98</v>
      </c>
      <c r="F55" s="110">
        <f>$L$19</f>
        <v>0</v>
      </c>
      <c r="G55" s="110">
        <f>$M$19</f>
        <v>0.58499999999999996</v>
      </c>
      <c r="H55" s="112">
        <f>$N$19</f>
        <v>25.86</v>
      </c>
    </row>
    <row r="56" spans="2:8" ht="15" customHeight="1" x14ac:dyDescent="0.2">
      <c r="B56" s="1" t="s">
        <v>104</v>
      </c>
      <c r="C56" s="114">
        <f>$I$20</f>
        <v>1.9179999999999999</v>
      </c>
      <c r="D56" s="114">
        <f>$J$20</f>
        <v>2.2000000000000002</v>
      </c>
      <c r="E56" s="115">
        <f>$K$20</f>
        <v>16.87</v>
      </c>
      <c r="F56" s="114">
        <f>$L$20</f>
        <v>1.647</v>
      </c>
      <c r="G56" s="114">
        <f>$M$20</f>
        <v>3.512</v>
      </c>
      <c r="H56" s="116">
        <f>$N$20</f>
        <v>16.91</v>
      </c>
    </row>
    <row r="59" spans="2:8" ht="15" customHeight="1" x14ac:dyDescent="0.2">
      <c r="B59" s="896" t="s">
        <v>77</v>
      </c>
      <c r="C59" s="898" t="s">
        <v>227</v>
      </c>
      <c r="D59" s="899"/>
      <c r="E59" s="901"/>
      <c r="F59" s="898" t="s">
        <v>228</v>
      </c>
      <c r="G59" s="899"/>
      <c r="H59" s="899"/>
    </row>
    <row r="60" spans="2:8" ht="15" customHeight="1" x14ac:dyDescent="0.2">
      <c r="B60" s="896"/>
      <c r="C60" s="633" t="s">
        <v>78</v>
      </c>
      <c r="D60" s="892" t="s">
        <v>79</v>
      </c>
      <c r="E60" s="900"/>
      <c r="F60" s="633" t="s">
        <v>78</v>
      </c>
      <c r="G60" s="892" t="s">
        <v>79</v>
      </c>
      <c r="H60" s="893"/>
    </row>
    <row r="61" spans="2:8" ht="30" customHeight="1" x14ac:dyDescent="0.2">
      <c r="B61" s="897"/>
      <c r="C61" s="894" t="s">
        <v>325</v>
      </c>
      <c r="D61" s="895"/>
      <c r="E61" s="16" t="s">
        <v>82</v>
      </c>
      <c r="F61" s="894" t="s">
        <v>325</v>
      </c>
      <c r="G61" s="895"/>
      <c r="H61" s="17" t="s">
        <v>82</v>
      </c>
    </row>
    <row r="62" spans="2:8" ht="15" customHeight="1" x14ac:dyDescent="0.2">
      <c r="B62" s="152" t="str">
        <f>Index!$B$4</f>
        <v>Wessex</v>
      </c>
      <c r="C62" s="775"/>
      <c r="D62" s="775"/>
      <c r="E62" s="775"/>
      <c r="F62" s="775"/>
      <c r="G62" s="775"/>
      <c r="H62" s="775"/>
    </row>
    <row r="63" spans="2:8" ht="15" customHeight="1" x14ac:dyDescent="0.2">
      <c r="B63" s="2" t="s">
        <v>105</v>
      </c>
      <c r="C63" s="108">
        <f>$O$9</f>
        <v>18.622</v>
      </c>
      <c r="D63" s="108">
        <f>$P$9</f>
        <v>66.308000000000007</v>
      </c>
      <c r="E63" s="119">
        <f>$Q$9</f>
        <v>28.15</v>
      </c>
      <c r="F63" s="108">
        <f>$R$9</f>
        <v>10.87</v>
      </c>
      <c r="G63" s="108">
        <f>$S$9</f>
        <v>62.664000000000001</v>
      </c>
      <c r="H63" s="120">
        <f>$T$9</f>
        <v>23.63</v>
      </c>
    </row>
    <row r="64" spans="2:8" ht="15" customHeight="1" x14ac:dyDescent="0.2">
      <c r="B64" s="1" t="s">
        <v>94</v>
      </c>
      <c r="C64" s="110">
        <f>$O$10</f>
        <v>2.0590000000000002</v>
      </c>
      <c r="D64" s="110">
        <f>$P$10</f>
        <v>5.0780000000000003</v>
      </c>
      <c r="E64" s="111">
        <f>$Q$10</f>
        <v>25.16</v>
      </c>
      <c r="F64" s="110">
        <f>$R$10</f>
        <v>1.8560000000000001</v>
      </c>
      <c r="G64" s="110">
        <f>$S$10</f>
        <v>6.633</v>
      </c>
      <c r="H64" s="112">
        <f>$T$10</f>
        <v>24.27</v>
      </c>
    </row>
    <row r="65" spans="2:8" ht="15" customHeight="1" x14ac:dyDescent="0.2">
      <c r="B65" s="1" t="s">
        <v>95</v>
      </c>
      <c r="C65" s="110">
        <f>$O$11</f>
        <v>11.587</v>
      </c>
      <c r="D65" s="110">
        <f>$P$11</f>
        <v>35.930999999999997</v>
      </c>
      <c r="E65" s="111">
        <f>$Q$11</f>
        <v>49.92</v>
      </c>
      <c r="F65" s="110">
        <f>$R$11</f>
        <v>5.1340000000000003</v>
      </c>
      <c r="G65" s="110">
        <f>$S$11</f>
        <v>29.670999999999999</v>
      </c>
      <c r="H65" s="112">
        <f>$T$11</f>
        <v>47.99</v>
      </c>
    </row>
    <row r="66" spans="2:8" ht="15" customHeight="1" x14ac:dyDescent="0.2">
      <c r="B66" s="1" t="s">
        <v>96</v>
      </c>
      <c r="C66" s="110">
        <f>$O$12</f>
        <v>0.69399999999999995</v>
      </c>
      <c r="D66" s="110">
        <f>$P$12</f>
        <v>3.1640000000000001</v>
      </c>
      <c r="E66" s="111">
        <f>$Q$12</f>
        <v>24.11</v>
      </c>
      <c r="F66" s="110">
        <f>$R$12</f>
        <v>0.28000000000000003</v>
      </c>
      <c r="G66" s="110">
        <f>$S$12</f>
        <v>3.8740000000000001</v>
      </c>
      <c r="H66" s="112">
        <f>$T$12</f>
        <v>21.75</v>
      </c>
    </row>
    <row r="67" spans="2:8" ht="15" customHeight="1" x14ac:dyDescent="0.2">
      <c r="B67" s="1" t="s">
        <v>97</v>
      </c>
      <c r="C67" s="110">
        <f>$O$13</f>
        <v>1.286</v>
      </c>
      <c r="D67" s="110">
        <f>$P$13</f>
        <v>7.0780000000000003</v>
      </c>
      <c r="E67" s="111">
        <f>$Q$13</f>
        <v>19.29</v>
      </c>
      <c r="F67" s="110">
        <f>$R$13</f>
        <v>0.88700000000000001</v>
      </c>
      <c r="G67" s="110">
        <f>$S$13</f>
        <v>8.2639999999999993</v>
      </c>
      <c r="H67" s="112">
        <f>$T$13</f>
        <v>18.920000000000002</v>
      </c>
    </row>
    <row r="68" spans="2:8" ht="15" customHeight="1" x14ac:dyDescent="0.2">
      <c r="B68" s="1" t="s">
        <v>98</v>
      </c>
      <c r="C68" s="110">
        <f>$O$14</f>
        <v>0.29299999999999998</v>
      </c>
      <c r="D68" s="110">
        <f>$P$14</f>
        <v>1.5209999999999999</v>
      </c>
      <c r="E68" s="111">
        <f>$Q$14</f>
        <v>24.3</v>
      </c>
      <c r="F68" s="110">
        <f>$R$14</f>
        <v>0.28899999999999998</v>
      </c>
      <c r="G68" s="110">
        <f>$S$14</f>
        <v>2.99</v>
      </c>
      <c r="H68" s="112">
        <f>$T$14</f>
        <v>41.74</v>
      </c>
    </row>
    <row r="69" spans="2:8" ht="15" customHeight="1" x14ac:dyDescent="0.2">
      <c r="B69" s="1" t="s">
        <v>99</v>
      </c>
      <c r="C69" s="110">
        <f>$O$15</f>
        <v>0.19600000000000001</v>
      </c>
      <c r="D69" s="110">
        <f>$P$15</f>
        <v>5.6760000000000002</v>
      </c>
      <c r="E69" s="111">
        <f>$Q$15</f>
        <v>69.91</v>
      </c>
      <c r="F69" s="110">
        <f>$R$15</f>
        <v>0.107</v>
      </c>
      <c r="G69" s="110">
        <f>$S$15</f>
        <v>0.66200000000000003</v>
      </c>
      <c r="H69" s="112">
        <f>$T$15</f>
        <v>60.95</v>
      </c>
    </row>
    <row r="70" spans="2:8" ht="15" customHeight="1" x14ac:dyDescent="0.2">
      <c r="B70" s="1" t="s">
        <v>100</v>
      </c>
      <c r="C70" s="110">
        <f>$O$16</f>
        <v>1E-3</v>
      </c>
      <c r="D70" s="110">
        <f>$P$16</f>
        <v>1.3959999999999999</v>
      </c>
      <c r="E70" s="111">
        <f>$Q$16</f>
        <v>24.21</v>
      </c>
      <c r="F70" s="110">
        <f>$R$16</f>
        <v>1E-3</v>
      </c>
      <c r="G70" s="110">
        <f>$S$16</f>
        <v>2.7490000000000001</v>
      </c>
      <c r="H70" s="112">
        <f>$T$16</f>
        <v>25.94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0.92400000000000004</v>
      </c>
      <c r="E71" s="111">
        <f>$Q$17</f>
        <v>19.46</v>
      </c>
      <c r="F71" s="110">
        <f>$R$17</f>
        <v>0</v>
      </c>
      <c r="G71" s="110">
        <f>$S$17</f>
        <v>1.1910000000000001</v>
      </c>
      <c r="H71" s="112">
        <f>$T$17</f>
        <v>17.899999999999999</v>
      </c>
    </row>
    <row r="72" spans="2:8" ht="15" customHeight="1" x14ac:dyDescent="0.2">
      <c r="B72" s="1" t="s">
        <v>102</v>
      </c>
      <c r="C72" s="110">
        <f>$O$18</f>
        <v>1.0999999999999999E-2</v>
      </c>
      <c r="D72" s="110">
        <f>$P$18</f>
        <v>0.184</v>
      </c>
      <c r="E72" s="111">
        <f>$Q$18</f>
        <v>36.82</v>
      </c>
      <c r="F72" s="110">
        <f>$R$18</f>
        <v>0.06</v>
      </c>
      <c r="G72" s="110">
        <f>$S$18</f>
        <v>0.189</v>
      </c>
      <c r="H72" s="112">
        <f>$T$18</f>
        <v>36.15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0.82899999999999996</v>
      </c>
      <c r="E73" s="111">
        <f>$Q$19</f>
        <v>23.21</v>
      </c>
      <c r="F73" s="110">
        <f>$R$19</f>
        <v>0</v>
      </c>
      <c r="G73" s="110">
        <f>$S$19</f>
        <v>1.052</v>
      </c>
      <c r="H73" s="112">
        <f>$T$19</f>
        <v>25.16</v>
      </c>
    </row>
    <row r="74" spans="2:8" ht="15" customHeight="1" x14ac:dyDescent="0.2">
      <c r="B74" s="1" t="s">
        <v>104</v>
      </c>
      <c r="C74" s="114">
        <f>$O$20</f>
        <v>2.4950000000000001</v>
      </c>
      <c r="D74" s="114">
        <f>$P$20</f>
        <v>4.37</v>
      </c>
      <c r="E74" s="115">
        <f>$Q$20</f>
        <v>13.12</v>
      </c>
      <c r="F74" s="114">
        <f>$R$20</f>
        <v>2.2549999999999999</v>
      </c>
      <c r="G74" s="114">
        <f>$S$20</f>
        <v>5.258</v>
      </c>
      <c r="H74" s="116">
        <f>$T$20</f>
        <v>11.77</v>
      </c>
    </row>
    <row r="77" spans="2:8" ht="15" customHeight="1" x14ac:dyDescent="0.2">
      <c r="B77" s="896" t="s">
        <v>77</v>
      </c>
      <c r="C77" s="898" t="s">
        <v>332</v>
      </c>
      <c r="D77" s="899"/>
      <c r="E77" s="901"/>
      <c r="F77" s="898" t="s">
        <v>333</v>
      </c>
      <c r="G77" s="899"/>
      <c r="H77" s="899"/>
    </row>
    <row r="78" spans="2:8" ht="15" customHeight="1" x14ac:dyDescent="0.2">
      <c r="B78" s="896"/>
      <c r="C78" s="633" t="s">
        <v>78</v>
      </c>
      <c r="D78" s="892" t="s">
        <v>79</v>
      </c>
      <c r="E78" s="900"/>
      <c r="F78" s="633" t="s">
        <v>78</v>
      </c>
      <c r="G78" s="892" t="s">
        <v>79</v>
      </c>
      <c r="H78" s="893"/>
    </row>
    <row r="79" spans="2:8" ht="30" customHeight="1" x14ac:dyDescent="0.2">
      <c r="B79" s="897"/>
      <c r="C79" s="894" t="s">
        <v>325</v>
      </c>
      <c r="D79" s="895"/>
      <c r="E79" s="16" t="s">
        <v>82</v>
      </c>
      <c r="F79" s="894" t="s">
        <v>325</v>
      </c>
      <c r="G79" s="895"/>
      <c r="H79" s="17" t="s">
        <v>82</v>
      </c>
    </row>
    <row r="80" spans="2:8" ht="15" customHeight="1" x14ac:dyDescent="0.2">
      <c r="B80" s="152" t="str">
        <f>Index!$B$4</f>
        <v>Wessex</v>
      </c>
      <c r="C80" s="775"/>
      <c r="D80" s="775"/>
      <c r="E80" s="775"/>
      <c r="F80" s="775"/>
      <c r="G80" s="775"/>
      <c r="H80" s="775"/>
    </row>
    <row r="81" spans="2:8" ht="15" customHeight="1" x14ac:dyDescent="0.2">
      <c r="B81" s="2" t="s">
        <v>105</v>
      </c>
      <c r="C81" s="108">
        <f>$U$9</f>
        <v>23.564</v>
      </c>
      <c r="D81" s="108">
        <f>$V$9</f>
        <v>84.242000000000004</v>
      </c>
      <c r="E81" s="119">
        <f>$W$9</f>
        <v>23.06</v>
      </c>
      <c r="F81" s="108">
        <f>$X$9</f>
        <v>15.847</v>
      </c>
      <c r="G81" s="108">
        <f>$Y$9</f>
        <v>62.595999999999997</v>
      </c>
      <c r="H81" s="120">
        <f>$Z$9</f>
        <v>10.81</v>
      </c>
    </row>
    <row r="82" spans="2:8" ht="15" customHeight="1" x14ac:dyDescent="0.2">
      <c r="B82" s="1" t="s">
        <v>94</v>
      </c>
      <c r="C82" s="110">
        <f>$U$10</f>
        <v>3.3839999999999999</v>
      </c>
      <c r="D82" s="110">
        <f>$V$10</f>
        <v>10.233000000000001</v>
      </c>
      <c r="E82" s="111">
        <f>$W$10</f>
        <v>49.63</v>
      </c>
      <c r="F82" s="110">
        <f>$X$10</f>
        <v>3.169</v>
      </c>
      <c r="G82" s="110">
        <f>$Y$10</f>
        <v>4.0119999999999996</v>
      </c>
      <c r="H82" s="112">
        <f>$Z$10</f>
        <v>21.11</v>
      </c>
    </row>
    <row r="83" spans="2:8" ht="15" customHeight="1" x14ac:dyDescent="0.2">
      <c r="B83" s="1" t="s">
        <v>95</v>
      </c>
      <c r="C83" s="110">
        <f>$U$11</f>
        <v>12.345000000000001</v>
      </c>
      <c r="D83" s="110">
        <f>$V$11</f>
        <v>33.582999999999998</v>
      </c>
      <c r="E83" s="111">
        <f>$W$11</f>
        <v>53.71</v>
      </c>
      <c r="F83" s="110">
        <f>$X$11</f>
        <v>7.0220000000000002</v>
      </c>
      <c r="G83" s="110">
        <f>$Y$11</f>
        <v>10.199999999999999</v>
      </c>
      <c r="H83" s="112">
        <f>$Z$11</f>
        <v>25.96</v>
      </c>
    </row>
    <row r="84" spans="2:8" ht="15" customHeight="1" x14ac:dyDescent="0.2">
      <c r="B84" s="1" t="s">
        <v>96</v>
      </c>
      <c r="C84" s="110">
        <f>$U$12</f>
        <v>0.80500000000000005</v>
      </c>
      <c r="D84" s="110">
        <f>$V$12</f>
        <v>6.4530000000000003</v>
      </c>
      <c r="E84" s="111">
        <f>$W$12</f>
        <v>23.64</v>
      </c>
      <c r="F84" s="110">
        <f>$X$12</f>
        <v>0.63</v>
      </c>
      <c r="G84" s="110">
        <f>$Y$12</f>
        <v>6.617</v>
      </c>
      <c r="H84" s="112">
        <f>$Z$12</f>
        <v>33.01</v>
      </c>
    </row>
    <row r="85" spans="2:8" ht="15" customHeight="1" x14ac:dyDescent="0.2">
      <c r="B85" s="1" t="s">
        <v>97</v>
      </c>
      <c r="C85" s="110">
        <f>$U$13</f>
        <v>3.1139999999999999</v>
      </c>
      <c r="D85" s="110">
        <f>$V$13</f>
        <v>14.084</v>
      </c>
      <c r="E85" s="111">
        <f>$W$13</f>
        <v>18.21</v>
      </c>
      <c r="F85" s="110">
        <f>$X$13</f>
        <v>1.5169999999999999</v>
      </c>
      <c r="G85" s="110">
        <f>$Y$13</f>
        <v>15.537000000000001</v>
      </c>
      <c r="H85" s="112">
        <f>$Z$13</f>
        <v>23.24</v>
      </c>
    </row>
    <row r="86" spans="2:8" ht="15" customHeight="1" x14ac:dyDescent="0.2">
      <c r="B86" s="1" t="s">
        <v>98</v>
      </c>
      <c r="C86" s="110">
        <f>$U$14</f>
        <v>0.53700000000000003</v>
      </c>
      <c r="D86" s="110">
        <f>$V$14</f>
        <v>4.5739999999999998</v>
      </c>
      <c r="E86" s="111">
        <f>$W$14</f>
        <v>36.21</v>
      </c>
      <c r="F86" s="110">
        <f>$X$14</f>
        <v>0.36299999999999999</v>
      </c>
      <c r="G86" s="110">
        <f>$Y$14</f>
        <v>4.2069999999999999</v>
      </c>
      <c r="H86" s="112">
        <f>$Z$14</f>
        <v>23.47</v>
      </c>
    </row>
    <row r="87" spans="2:8" ht="15" customHeight="1" x14ac:dyDescent="0.2">
      <c r="B87" s="1" t="s">
        <v>99</v>
      </c>
      <c r="C87" s="110">
        <f>$U$15</f>
        <v>0.157</v>
      </c>
      <c r="D87" s="110">
        <f>$V$15</f>
        <v>0.89800000000000002</v>
      </c>
      <c r="E87" s="111">
        <f>$W$15</f>
        <v>51.83</v>
      </c>
      <c r="F87" s="110">
        <f>$X$15</f>
        <v>4.1000000000000002E-2</v>
      </c>
      <c r="G87" s="110">
        <f>$Y$15</f>
        <v>2.6139999999999999</v>
      </c>
      <c r="H87" s="112">
        <f>$Z$15</f>
        <v>47.79</v>
      </c>
    </row>
    <row r="88" spans="2:8" ht="15" customHeight="1" x14ac:dyDescent="0.2">
      <c r="B88" s="1" t="s">
        <v>100</v>
      </c>
      <c r="C88" s="110">
        <f>$U$16</f>
        <v>1E-3</v>
      </c>
      <c r="D88" s="110">
        <f>$V$16</f>
        <v>3.7370000000000001</v>
      </c>
      <c r="E88" s="111">
        <f>$W$16</f>
        <v>29.25</v>
      </c>
      <c r="F88" s="110">
        <f>$X$16</f>
        <v>1E-3</v>
      </c>
      <c r="G88" s="110">
        <f>$Y$16</f>
        <v>7.6779999999999999</v>
      </c>
      <c r="H88" s="112">
        <f>$Z$16</f>
        <v>35.42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1.27</v>
      </c>
      <c r="E89" s="111">
        <f>$W$17</f>
        <v>16.96</v>
      </c>
      <c r="F89" s="110">
        <f>$X$17</f>
        <v>0</v>
      </c>
      <c r="G89" s="110">
        <f>$Y$17</f>
        <v>1.252</v>
      </c>
      <c r="H89" s="112">
        <f>$Z$17</f>
        <v>17.02</v>
      </c>
    </row>
    <row r="90" spans="2:8" ht="15" customHeight="1" x14ac:dyDescent="0.2">
      <c r="B90" s="1" t="s">
        <v>102</v>
      </c>
      <c r="C90" s="110">
        <f>$U$18</f>
        <v>8.0000000000000002E-3</v>
      </c>
      <c r="D90" s="110">
        <f>$V$18</f>
        <v>0.41299999999999998</v>
      </c>
      <c r="E90" s="111">
        <f>$W$18</f>
        <v>50.01</v>
      </c>
      <c r="F90" s="110">
        <f>$X$18</f>
        <v>2.5000000000000001E-2</v>
      </c>
      <c r="G90" s="110">
        <f>$Y$18</f>
        <v>0.29799999999999999</v>
      </c>
      <c r="H90" s="112">
        <f>$Z$18</f>
        <v>50.17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1.0249999999999999</v>
      </c>
      <c r="E91" s="111">
        <f>$W$19</f>
        <v>25.75</v>
      </c>
      <c r="F91" s="110">
        <f>$X$19</f>
        <v>0</v>
      </c>
      <c r="G91" s="110">
        <f>$Y$19</f>
        <v>1.006</v>
      </c>
      <c r="H91" s="112">
        <f>$Z$19</f>
        <v>26.14</v>
      </c>
    </row>
    <row r="92" spans="2:8" ht="15" customHeight="1" x14ac:dyDescent="0.2">
      <c r="B92" s="1" t="s">
        <v>104</v>
      </c>
      <c r="C92" s="114">
        <f>$U$20</f>
        <v>3.2130000000000001</v>
      </c>
      <c r="D92" s="114">
        <f>$V$20</f>
        <v>7.78</v>
      </c>
      <c r="E92" s="115">
        <f>$W$20</f>
        <v>14.77</v>
      </c>
      <c r="F92" s="114">
        <f>$X$20</f>
        <v>3.0790000000000002</v>
      </c>
      <c r="G92" s="114">
        <f>$Y$20</f>
        <v>9.1210000000000004</v>
      </c>
      <c r="H92" s="116">
        <f>$Z$20</f>
        <v>24.32</v>
      </c>
    </row>
    <row r="95" spans="2:8" ht="15" customHeight="1" x14ac:dyDescent="0.2">
      <c r="B95" s="896" t="s">
        <v>77</v>
      </c>
      <c r="C95" s="898" t="s">
        <v>231</v>
      </c>
      <c r="D95" s="899"/>
      <c r="E95" s="901"/>
      <c r="F95" s="898" t="s">
        <v>232</v>
      </c>
      <c r="G95" s="899"/>
      <c r="H95" s="899"/>
    </row>
    <row r="96" spans="2:8" ht="15" customHeight="1" x14ac:dyDescent="0.2">
      <c r="B96" s="896"/>
      <c r="C96" s="633" t="s">
        <v>78</v>
      </c>
      <c r="D96" s="892" t="s">
        <v>79</v>
      </c>
      <c r="E96" s="900"/>
      <c r="F96" s="633" t="s">
        <v>78</v>
      </c>
      <c r="G96" s="892" t="s">
        <v>79</v>
      </c>
      <c r="H96" s="893"/>
    </row>
    <row r="97" spans="2:8" ht="30" customHeight="1" x14ac:dyDescent="0.2">
      <c r="B97" s="897"/>
      <c r="C97" s="894" t="s">
        <v>325</v>
      </c>
      <c r="D97" s="895"/>
      <c r="E97" s="16" t="s">
        <v>82</v>
      </c>
      <c r="F97" s="894" t="s">
        <v>325</v>
      </c>
      <c r="G97" s="895"/>
      <c r="H97" s="17" t="s">
        <v>82</v>
      </c>
    </row>
    <row r="98" spans="2:8" ht="15" customHeight="1" x14ac:dyDescent="0.2">
      <c r="B98" s="152" t="str">
        <f>Index!$B$4</f>
        <v>Wessex</v>
      </c>
      <c r="C98" s="775"/>
      <c r="D98" s="775"/>
      <c r="E98" s="775"/>
      <c r="F98" s="775"/>
      <c r="G98" s="775"/>
      <c r="H98" s="775"/>
    </row>
    <row r="99" spans="2:8" ht="15" customHeight="1" x14ac:dyDescent="0.2">
      <c r="B99" s="2" t="s">
        <v>105</v>
      </c>
      <c r="C99" s="108">
        <f>$AA$9</f>
        <v>19.018000000000001</v>
      </c>
      <c r="D99" s="108">
        <f>$AB$9</f>
        <v>70.582999999999998</v>
      </c>
      <c r="E99" s="119">
        <f>$AC$9</f>
        <v>11.55</v>
      </c>
      <c r="F99" s="108">
        <f>$AD$9</f>
        <v>12.138</v>
      </c>
      <c r="G99" s="108">
        <f>$AE$9</f>
        <v>83.888000000000005</v>
      </c>
      <c r="H99" s="120">
        <f>$AF$9</f>
        <v>20.27</v>
      </c>
    </row>
    <row r="100" spans="2:8" ht="15" customHeight="1" x14ac:dyDescent="0.2">
      <c r="B100" s="1" t="s">
        <v>94</v>
      </c>
      <c r="C100" s="110">
        <f>$AA$10</f>
        <v>2.452</v>
      </c>
      <c r="D100" s="110">
        <f>$AB$10</f>
        <v>8.4770000000000003</v>
      </c>
      <c r="E100" s="111">
        <f>$AC$10</f>
        <v>38.369999999999997</v>
      </c>
      <c r="F100" s="110">
        <f>$AD$10</f>
        <v>2.0110000000000001</v>
      </c>
      <c r="G100" s="110">
        <f>$AE$10</f>
        <v>3.6019999999999999</v>
      </c>
      <c r="H100" s="112">
        <f>$AF$10</f>
        <v>16.53</v>
      </c>
    </row>
    <row r="101" spans="2:8" ht="15" customHeight="1" x14ac:dyDescent="0.2">
      <c r="B101" s="1" t="s">
        <v>95</v>
      </c>
      <c r="C101" s="110">
        <f>$AA$11</f>
        <v>11.385999999999999</v>
      </c>
      <c r="D101" s="110">
        <f>$AB$11</f>
        <v>12.454000000000001</v>
      </c>
      <c r="E101" s="111">
        <f>$AC$11</f>
        <v>24.64</v>
      </c>
      <c r="F101" s="110">
        <f>$AD$11</f>
        <v>5.3849999999999998</v>
      </c>
      <c r="G101" s="110">
        <f>$AE$11</f>
        <v>36.683</v>
      </c>
      <c r="H101" s="112">
        <f>$AF$11</f>
        <v>39.700000000000003</v>
      </c>
    </row>
    <row r="102" spans="2:8" ht="15" customHeight="1" x14ac:dyDescent="0.2">
      <c r="B102" s="1" t="s">
        <v>96</v>
      </c>
      <c r="C102" s="110">
        <f>$AA$12</f>
        <v>0.70199999999999996</v>
      </c>
      <c r="D102" s="110">
        <f>$AB$12</f>
        <v>9.468</v>
      </c>
      <c r="E102" s="111">
        <f>$AC$12</f>
        <v>29.18</v>
      </c>
      <c r="F102" s="110">
        <f>$AD$12</f>
        <v>0.311</v>
      </c>
      <c r="G102" s="110">
        <f>$AE$12</f>
        <v>4.7329999999999997</v>
      </c>
      <c r="H102" s="112">
        <f>$AF$12</f>
        <v>44.62</v>
      </c>
    </row>
    <row r="103" spans="2:8" ht="15" customHeight="1" x14ac:dyDescent="0.2">
      <c r="B103" s="1" t="s">
        <v>97</v>
      </c>
      <c r="C103" s="110">
        <f>$AA$13</f>
        <v>1.3620000000000001</v>
      </c>
      <c r="D103" s="110">
        <f>$AB$13</f>
        <v>19.141999999999999</v>
      </c>
      <c r="E103" s="111">
        <f>$AC$13</f>
        <v>21.23</v>
      </c>
      <c r="F103" s="110">
        <f>$AD$13</f>
        <v>1.194</v>
      </c>
      <c r="G103" s="110">
        <f>$AE$13</f>
        <v>15.512</v>
      </c>
      <c r="H103" s="112">
        <f>$AF$13</f>
        <v>28.31</v>
      </c>
    </row>
    <row r="104" spans="2:8" ht="15" customHeight="1" x14ac:dyDescent="0.2">
      <c r="B104" s="1" t="s">
        <v>98</v>
      </c>
      <c r="C104" s="110">
        <f>$AA$14</f>
        <v>0.496</v>
      </c>
      <c r="D104" s="110">
        <f>$AB$14</f>
        <v>3.1629999999999998</v>
      </c>
      <c r="E104" s="111">
        <f>$AC$14</f>
        <v>29.32</v>
      </c>
      <c r="F104" s="110">
        <f>$AD$14</f>
        <v>0.63500000000000001</v>
      </c>
      <c r="G104" s="110">
        <f>$AE$14</f>
        <v>3.9009999999999998</v>
      </c>
      <c r="H104" s="112">
        <f>$AF$14</f>
        <v>32.1</v>
      </c>
    </row>
    <row r="105" spans="2:8" ht="15" customHeight="1" x14ac:dyDescent="0.2">
      <c r="B105" s="1" t="s">
        <v>99</v>
      </c>
      <c r="C105" s="110">
        <f>$AA$15</f>
        <v>0.17899999999999999</v>
      </c>
      <c r="D105" s="110">
        <f>$AB$15</f>
        <v>1.552</v>
      </c>
      <c r="E105" s="111">
        <f>$AC$15</f>
        <v>65.27</v>
      </c>
      <c r="F105" s="110">
        <f>$AD$15</f>
        <v>2.8000000000000001E-2</v>
      </c>
      <c r="G105" s="110">
        <f>$AE$15</f>
        <v>8.3979999999999997</v>
      </c>
      <c r="H105" s="112">
        <f>$AF$15</f>
        <v>80.97</v>
      </c>
    </row>
    <row r="106" spans="2:8" ht="15" customHeight="1" x14ac:dyDescent="0.2">
      <c r="B106" s="1" t="s">
        <v>100</v>
      </c>
      <c r="C106" s="110">
        <f>$AA$16</f>
        <v>3.0000000000000001E-3</v>
      </c>
      <c r="D106" s="110">
        <f>$AB$16</f>
        <v>2.177</v>
      </c>
      <c r="E106" s="111">
        <f>$AC$16</f>
        <v>26.64</v>
      </c>
      <c r="F106" s="110">
        <f>$AD$16</f>
        <v>1E-3</v>
      </c>
      <c r="G106" s="110">
        <f>$AE$16</f>
        <v>1.7150000000000001</v>
      </c>
      <c r="H106" s="112">
        <f>$AF$16</f>
        <v>26.54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1.278</v>
      </c>
      <c r="E107" s="111">
        <f>$AC$17</f>
        <v>16.79</v>
      </c>
      <c r="F107" s="110">
        <f>$AD$17</f>
        <v>0</v>
      </c>
      <c r="G107" s="110">
        <f>$AE$17</f>
        <v>2.67</v>
      </c>
      <c r="H107" s="112">
        <f>$AF$17</f>
        <v>52.78</v>
      </c>
    </row>
    <row r="108" spans="2:8" ht="15" customHeight="1" x14ac:dyDescent="0.2">
      <c r="B108" s="1" t="s">
        <v>102</v>
      </c>
      <c r="C108" s="110">
        <f>$AA$18</f>
        <v>1.9E-2</v>
      </c>
      <c r="D108" s="110">
        <f>$AB$18</f>
        <v>0.64500000000000002</v>
      </c>
      <c r="E108" s="111">
        <f>$AC$18</f>
        <v>63.43</v>
      </c>
      <c r="F108" s="110">
        <f>$AD$18</f>
        <v>1.7000000000000001E-2</v>
      </c>
      <c r="G108" s="110">
        <f>$AE$18</f>
        <v>3.3000000000000002E-2</v>
      </c>
      <c r="H108" s="112">
        <f>$AF$18</f>
        <v>82.52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1.004</v>
      </c>
      <c r="E109" s="111">
        <f>$AC$19</f>
        <v>26.21</v>
      </c>
      <c r="F109" s="110">
        <f>$AD$19</f>
        <v>0</v>
      </c>
      <c r="G109" s="110">
        <f>$AE$19</f>
        <v>2.2799999999999998</v>
      </c>
      <c r="H109" s="112">
        <f>$AF$19</f>
        <v>56.89</v>
      </c>
    </row>
    <row r="110" spans="2:8" ht="15" customHeight="1" x14ac:dyDescent="0.2">
      <c r="B110" s="1" t="s">
        <v>104</v>
      </c>
      <c r="C110" s="114">
        <f>$AA$20</f>
        <v>2.42</v>
      </c>
      <c r="D110" s="114">
        <f>$AB$20</f>
        <v>11.792999999999999</v>
      </c>
      <c r="E110" s="115">
        <f>$AC$20</f>
        <v>29.57</v>
      </c>
      <c r="F110" s="114">
        <f>$AD$20</f>
        <v>2.5539999999999998</v>
      </c>
      <c r="G110" s="114">
        <f>$AE$20</f>
        <v>4.2089999999999996</v>
      </c>
      <c r="H110" s="116">
        <f>$AF$20</f>
        <v>20.52</v>
      </c>
    </row>
    <row r="113" spans="2:5" ht="15" customHeight="1" x14ac:dyDescent="0.2">
      <c r="B113" s="896" t="s">
        <v>77</v>
      </c>
      <c r="C113" s="898" t="s">
        <v>233</v>
      </c>
      <c r="D113" s="899"/>
      <c r="E113" s="899"/>
    </row>
    <row r="114" spans="2:5" ht="15" customHeight="1" x14ac:dyDescent="0.2">
      <c r="B114" s="896"/>
      <c r="C114" s="633" t="s">
        <v>78</v>
      </c>
      <c r="D114" s="892" t="s">
        <v>79</v>
      </c>
      <c r="E114" s="893"/>
    </row>
    <row r="115" spans="2:5" ht="30" customHeight="1" x14ac:dyDescent="0.2">
      <c r="B115" s="897"/>
      <c r="C115" s="894" t="s">
        <v>325</v>
      </c>
      <c r="D115" s="895"/>
      <c r="E115" s="17" t="s">
        <v>82</v>
      </c>
    </row>
    <row r="116" spans="2:5" ht="15" customHeight="1" x14ac:dyDescent="0.2">
      <c r="B116" s="152" t="str">
        <f>Index!$B$4</f>
        <v>Wessex</v>
      </c>
      <c r="C116" s="775"/>
      <c r="D116" s="775"/>
      <c r="E116" s="775"/>
    </row>
    <row r="117" spans="2:5" ht="15" customHeight="1" x14ac:dyDescent="0.2">
      <c r="B117" s="2" t="s">
        <v>105</v>
      </c>
      <c r="C117" s="108">
        <f>$AG$9</f>
        <v>22.643000000000001</v>
      </c>
      <c r="D117" s="108">
        <f>$AH$9</f>
        <v>71.281999999999996</v>
      </c>
      <c r="E117" s="120">
        <f>$AI$9</f>
        <v>19.93</v>
      </c>
    </row>
    <row r="118" spans="2:5" ht="15" customHeight="1" x14ac:dyDescent="0.2">
      <c r="B118" s="1" t="s">
        <v>94</v>
      </c>
      <c r="C118" s="110">
        <f>$AG$10</f>
        <v>2.9340000000000002</v>
      </c>
      <c r="D118" s="110">
        <f>$AH$10</f>
        <v>3.8149999999999999</v>
      </c>
      <c r="E118" s="112">
        <f>$AI$10</f>
        <v>14.19</v>
      </c>
    </row>
    <row r="119" spans="2:5" ht="15" customHeight="1" x14ac:dyDescent="0.2">
      <c r="B119" s="1" t="s">
        <v>95</v>
      </c>
      <c r="C119" s="110">
        <f>$AG$11</f>
        <v>15.03</v>
      </c>
      <c r="D119" s="110">
        <f>$AH$11</f>
        <v>34.167000000000002</v>
      </c>
      <c r="E119" s="112">
        <f>$AI$11</f>
        <v>37.94</v>
      </c>
    </row>
    <row r="120" spans="2:5" ht="15" customHeight="1" x14ac:dyDescent="0.2">
      <c r="B120" s="1" t="s">
        <v>96</v>
      </c>
      <c r="C120" s="110">
        <f>$AG$12</f>
        <v>0.40300000000000002</v>
      </c>
      <c r="D120" s="110">
        <f>$AH$12</f>
        <v>2.964</v>
      </c>
      <c r="E120" s="112">
        <f>$AI$12</f>
        <v>40.57</v>
      </c>
    </row>
    <row r="121" spans="2:5" ht="15" customHeight="1" x14ac:dyDescent="0.2">
      <c r="B121" s="1" t="s">
        <v>97</v>
      </c>
      <c r="C121" s="110">
        <f>$AG$13</f>
        <v>1.161</v>
      </c>
      <c r="D121" s="110">
        <f>$AH$13</f>
        <v>15.821</v>
      </c>
      <c r="E121" s="112">
        <f>$AI$13</f>
        <v>31.73</v>
      </c>
    </row>
    <row r="122" spans="2:5" ht="15" customHeight="1" x14ac:dyDescent="0.2">
      <c r="B122" s="1" t="s">
        <v>98</v>
      </c>
      <c r="C122" s="110">
        <f>$AG$14</f>
        <v>0.65</v>
      </c>
      <c r="D122" s="110">
        <f>$AH$14</f>
        <v>3.512</v>
      </c>
      <c r="E122" s="112">
        <f>$AI$14</f>
        <v>23.02</v>
      </c>
    </row>
    <row r="123" spans="2:5" ht="15" customHeight="1" x14ac:dyDescent="0.2">
      <c r="B123" s="1" t="s">
        <v>99</v>
      </c>
      <c r="C123" s="110">
        <f>$AG$15</f>
        <v>0.124</v>
      </c>
      <c r="D123" s="110">
        <f>$AH$15</f>
        <v>1.339</v>
      </c>
      <c r="E123" s="112">
        <f>$AI$15</f>
        <v>70.28</v>
      </c>
    </row>
    <row r="124" spans="2:5" ht="15" customHeight="1" x14ac:dyDescent="0.2">
      <c r="B124" s="1" t="s">
        <v>100</v>
      </c>
      <c r="C124" s="110">
        <f>$AG$16</f>
        <v>5.0000000000000001E-3</v>
      </c>
      <c r="D124" s="110">
        <f>$AH$16</f>
        <v>1.893</v>
      </c>
      <c r="E124" s="112">
        <f>$AI$16</f>
        <v>46.19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2.024</v>
      </c>
      <c r="E125" s="112">
        <f>$AI$17</f>
        <v>18.73</v>
      </c>
    </row>
    <row r="126" spans="2:5" ht="15" customHeight="1" x14ac:dyDescent="0.2">
      <c r="B126" s="1" t="s">
        <v>102</v>
      </c>
      <c r="C126" s="110">
        <f>$AG$18</f>
        <v>1.6E-2</v>
      </c>
      <c r="D126" s="110">
        <f>$AH$18</f>
        <v>8.5000000000000006E-2</v>
      </c>
      <c r="E126" s="112">
        <f>$AI$18</f>
        <v>60.4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1.5660000000000001</v>
      </c>
      <c r="E127" s="112">
        <f>$AI$19</f>
        <v>25.41</v>
      </c>
    </row>
    <row r="128" spans="2:5" ht="15" customHeight="1" x14ac:dyDescent="0.2">
      <c r="B128" s="1" t="s">
        <v>104</v>
      </c>
      <c r="C128" s="114">
        <f>$AG$20</f>
        <v>2.3210000000000002</v>
      </c>
      <c r="D128" s="114">
        <f>$AH$20</f>
        <v>3.9359999999999999</v>
      </c>
      <c r="E128" s="116">
        <f>$AI$20</f>
        <v>11.41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490</v>
      </c>
    </row>
    <row r="5" spans="2:35" ht="15" customHeight="1" x14ac:dyDescent="0.2">
      <c r="B5" s="904" t="s">
        <v>357</v>
      </c>
      <c r="C5" s="906" t="s">
        <v>331</v>
      </c>
      <c r="D5" s="906"/>
      <c r="E5" s="906"/>
      <c r="F5" s="906" t="s">
        <v>222</v>
      </c>
      <c r="G5" s="906"/>
      <c r="H5" s="906"/>
      <c r="I5" s="906" t="s">
        <v>225</v>
      </c>
      <c r="J5" s="906"/>
      <c r="K5" s="906"/>
      <c r="L5" s="906" t="s">
        <v>226</v>
      </c>
      <c r="M5" s="906"/>
      <c r="N5" s="906"/>
      <c r="O5" s="906" t="s">
        <v>227</v>
      </c>
      <c r="P5" s="906"/>
      <c r="Q5" s="906"/>
      <c r="R5" s="906" t="s">
        <v>228</v>
      </c>
      <c r="S5" s="906"/>
      <c r="T5" s="906"/>
      <c r="U5" s="906" t="s">
        <v>332</v>
      </c>
      <c r="V5" s="906"/>
      <c r="W5" s="906"/>
      <c r="X5" s="906" t="s">
        <v>333</v>
      </c>
      <c r="Y5" s="906"/>
      <c r="Z5" s="906"/>
      <c r="AA5" s="906" t="s">
        <v>231</v>
      </c>
      <c r="AB5" s="906"/>
      <c r="AC5" s="906"/>
      <c r="AD5" s="906" t="s">
        <v>232</v>
      </c>
      <c r="AE5" s="906"/>
      <c r="AF5" s="906"/>
      <c r="AG5" s="906" t="s">
        <v>233</v>
      </c>
      <c r="AH5" s="906"/>
      <c r="AI5" s="898"/>
    </row>
    <row r="6" spans="2:35" ht="15" customHeight="1" x14ac:dyDescent="0.2">
      <c r="B6" s="905"/>
      <c r="C6" s="103" t="s">
        <v>78</v>
      </c>
      <c r="D6" s="902" t="s">
        <v>79</v>
      </c>
      <c r="E6" s="902"/>
      <c r="F6" s="103" t="s">
        <v>78</v>
      </c>
      <c r="G6" s="902" t="s">
        <v>79</v>
      </c>
      <c r="H6" s="902"/>
      <c r="I6" s="103" t="s">
        <v>78</v>
      </c>
      <c r="J6" s="902" t="s">
        <v>79</v>
      </c>
      <c r="K6" s="902"/>
      <c r="L6" s="103" t="s">
        <v>78</v>
      </c>
      <c r="M6" s="902" t="s">
        <v>79</v>
      </c>
      <c r="N6" s="902"/>
      <c r="O6" s="103" t="s">
        <v>78</v>
      </c>
      <c r="P6" s="902" t="s">
        <v>79</v>
      </c>
      <c r="Q6" s="902"/>
      <c r="R6" s="103" t="s">
        <v>78</v>
      </c>
      <c r="S6" s="902" t="s">
        <v>79</v>
      </c>
      <c r="T6" s="902"/>
      <c r="U6" s="103" t="s">
        <v>78</v>
      </c>
      <c r="V6" s="902" t="s">
        <v>79</v>
      </c>
      <c r="W6" s="902"/>
      <c r="X6" s="103" t="s">
        <v>78</v>
      </c>
      <c r="Y6" s="902" t="s">
        <v>79</v>
      </c>
      <c r="Z6" s="902"/>
      <c r="AA6" s="103" t="s">
        <v>78</v>
      </c>
      <c r="AB6" s="902" t="s">
        <v>79</v>
      </c>
      <c r="AC6" s="902"/>
      <c r="AD6" s="103" t="s">
        <v>78</v>
      </c>
      <c r="AE6" s="902" t="s">
        <v>79</v>
      </c>
      <c r="AF6" s="902"/>
      <c r="AG6" s="103" t="s">
        <v>78</v>
      </c>
      <c r="AH6" s="902" t="s">
        <v>79</v>
      </c>
      <c r="AI6" s="892"/>
    </row>
    <row r="7" spans="2:35" ht="30" customHeight="1" x14ac:dyDescent="0.2">
      <c r="B7" s="905"/>
      <c r="C7" s="903" t="s">
        <v>325</v>
      </c>
      <c r="D7" s="903"/>
      <c r="E7" s="16" t="s">
        <v>82</v>
      </c>
      <c r="F7" s="903" t="s">
        <v>325</v>
      </c>
      <c r="G7" s="903"/>
      <c r="H7" s="16" t="s">
        <v>82</v>
      </c>
      <c r="I7" s="903" t="s">
        <v>325</v>
      </c>
      <c r="J7" s="903"/>
      <c r="K7" s="16" t="s">
        <v>82</v>
      </c>
      <c r="L7" s="903" t="s">
        <v>325</v>
      </c>
      <c r="M7" s="903"/>
      <c r="N7" s="16" t="s">
        <v>82</v>
      </c>
      <c r="O7" s="903" t="s">
        <v>325</v>
      </c>
      <c r="P7" s="903"/>
      <c r="Q7" s="16" t="s">
        <v>82</v>
      </c>
      <c r="R7" s="903" t="s">
        <v>325</v>
      </c>
      <c r="S7" s="903"/>
      <c r="T7" s="16" t="s">
        <v>82</v>
      </c>
      <c r="U7" s="903" t="s">
        <v>325</v>
      </c>
      <c r="V7" s="903"/>
      <c r="W7" s="16" t="s">
        <v>82</v>
      </c>
      <c r="X7" s="903" t="s">
        <v>325</v>
      </c>
      <c r="Y7" s="903"/>
      <c r="Z7" s="16" t="s">
        <v>82</v>
      </c>
      <c r="AA7" s="903" t="s">
        <v>325</v>
      </c>
      <c r="AB7" s="903"/>
      <c r="AC7" s="16" t="s">
        <v>82</v>
      </c>
      <c r="AD7" s="903" t="s">
        <v>325</v>
      </c>
      <c r="AE7" s="903"/>
      <c r="AF7" s="16" t="s">
        <v>82</v>
      </c>
      <c r="AG7" s="903" t="s">
        <v>325</v>
      </c>
      <c r="AH7" s="903"/>
      <c r="AI7" s="17" t="s">
        <v>82</v>
      </c>
    </row>
    <row r="8" spans="2:35" ht="15" customHeight="1" x14ac:dyDescent="0.2">
      <c r="B8" s="143" t="str">
        <f>Index!$B$4</f>
        <v>Wessex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3">
        <f>'Section 11 chart data'!$C$134</f>
        <v>3.5379999999999998</v>
      </c>
      <c r="D9" s="323">
        <f>'Section 11 chart data'!$C$148</f>
        <v>10.291</v>
      </c>
      <c r="E9" s="127">
        <f>'Section 11 chart data'!$D$148</f>
        <v>14.53</v>
      </c>
      <c r="F9" s="323">
        <f>'Section 11 chart data'!$D$134</f>
        <v>1.57</v>
      </c>
      <c r="G9" s="323">
        <f>'Section 11 chart data'!$E$148</f>
        <v>10.917999999999999</v>
      </c>
      <c r="H9" s="127">
        <f>'Section 11 chart data'!$F$148</f>
        <v>10.38</v>
      </c>
      <c r="I9" s="323">
        <f>'Section 11 chart data'!$E$134</f>
        <v>2.4260000000000002</v>
      </c>
      <c r="J9" s="323">
        <f>'Section 11 chart data'!$G$148</f>
        <v>13.074999999999999</v>
      </c>
      <c r="K9" s="127">
        <f>'Section 11 chart data'!$H$148</f>
        <v>14.3</v>
      </c>
      <c r="L9" s="323">
        <f>'Section 11 chart data'!$F$134</f>
        <v>2.1339999999999999</v>
      </c>
      <c r="M9" s="323">
        <f>'Section 11 chart data'!$I$148</f>
        <v>14.725</v>
      </c>
      <c r="N9" s="127">
        <f>'Section 11 chart data'!$J$148</f>
        <v>8.39</v>
      </c>
      <c r="O9" s="323">
        <f>'Section 11 chart data'!$G$134</f>
        <v>2.931</v>
      </c>
      <c r="P9" s="323">
        <f>'Section 11 chart data'!$K$148</f>
        <v>17.853000000000002</v>
      </c>
      <c r="Q9" s="127">
        <f>'Section 11 chart data'!$L$148</f>
        <v>8.6</v>
      </c>
      <c r="R9" s="323">
        <f>'Section 11 chart data'!$H$134</f>
        <v>2.7349999999999999</v>
      </c>
      <c r="S9" s="323">
        <f>'Section 11 chart data'!$M$148</f>
        <v>19.518999999999998</v>
      </c>
      <c r="T9" s="127">
        <f>'Section 11 chart data'!$N$148</f>
        <v>10.9</v>
      </c>
      <c r="U9" s="323">
        <f>'Section 11 chart data'!$I$134</f>
        <v>3.7130000000000001</v>
      </c>
      <c r="V9" s="323">
        <f>'Section 11 chart data'!$O$148</f>
        <v>20.571999999999999</v>
      </c>
      <c r="W9" s="127">
        <f>'Section 11 chart data'!$P$148</f>
        <v>11.19</v>
      </c>
      <c r="X9" s="323">
        <f>'Section 11 chart data'!$J$134</f>
        <v>3.4740000000000002</v>
      </c>
      <c r="Y9" s="323">
        <f>'Section 11 chart data'!$Q$148</f>
        <v>18.681999999999999</v>
      </c>
      <c r="Z9" s="127">
        <f>'Section 11 chart data'!$R$148</f>
        <v>13.09</v>
      </c>
      <c r="AA9" s="323">
        <f>'Section 11 chart data'!$K$134</f>
        <v>2.8170000000000002</v>
      </c>
      <c r="AB9" s="323">
        <f>'Section 11 chart data'!$S$148</f>
        <v>14.819000000000001</v>
      </c>
      <c r="AC9" s="127">
        <f>'Section 11 chart data'!$T$148</f>
        <v>13.22</v>
      </c>
      <c r="AD9" s="323">
        <f>'Section 11 chart data'!$L$134</f>
        <v>3.0390000000000001</v>
      </c>
      <c r="AE9" s="323">
        <f>'Section 11 chart data'!$U$148</f>
        <v>13.449</v>
      </c>
      <c r="AF9" s="127">
        <f>'Section 11 chart data'!$V$148</f>
        <v>13.35</v>
      </c>
      <c r="AG9" s="323">
        <f>'Section 11 chart data'!$M$134</f>
        <v>5.952</v>
      </c>
      <c r="AH9" s="323">
        <f>'Section 11 chart data'!$W$148</f>
        <v>13.16</v>
      </c>
      <c r="AI9" s="127">
        <f>'Section 11 chart data'!$X$148</f>
        <v>13.73</v>
      </c>
    </row>
    <row r="10" spans="2:35" ht="15" customHeight="1" x14ac:dyDescent="0.2">
      <c r="B10" s="109" t="s">
        <v>215</v>
      </c>
      <c r="C10" s="323">
        <f>'Section 11 chart data'!$C$135</f>
        <v>1.246</v>
      </c>
      <c r="D10" s="323">
        <f>'Section 11 chart data'!$C$149</f>
        <v>3.0030000000000001</v>
      </c>
      <c r="E10" s="127">
        <f>'Section 11 chart data'!$D$149</f>
        <v>17.010000000000002</v>
      </c>
      <c r="F10" s="323">
        <f>'Section 11 chart data'!$D$135</f>
        <v>0.38400000000000001</v>
      </c>
      <c r="G10" s="323">
        <f>'Section 11 chart data'!$E$149</f>
        <v>3.2170000000000001</v>
      </c>
      <c r="H10" s="127">
        <f>'Section 11 chart data'!$F$149</f>
        <v>15</v>
      </c>
      <c r="I10" s="323">
        <f>'Section 11 chart data'!$E$135</f>
        <v>0.58899999999999997</v>
      </c>
      <c r="J10" s="323">
        <f>'Section 11 chart data'!$G$149</f>
        <v>2.2450000000000001</v>
      </c>
      <c r="K10" s="127">
        <f>'Section 11 chart data'!$H$149</f>
        <v>16.77</v>
      </c>
      <c r="L10" s="323">
        <f>'Section 11 chart data'!$F$135</f>
        <v>0.39</v>
      </c>
      <c r="M10" s="323">
        <f>'Section 11 chart data'!$I$149</f>
        <v>1.754</v>
      </c>
      <c r="N10" s="127">
        <f>'Section 11 chart data'!$J$149</f>
        <v>14.6</v>
      </c>
      <c r="O10" s="323">
        <f>'Section 11 chart data'!$G$135</f>
        <v>0.59499999999999997</v>
      </c>
      <c r="P10" s="323">
        <f>'Section 11 chart data'!$K$149</f>
        <v>1.9470000000000001</v>
      </c>
      <c r="Q10" s="127">
        <f>'Section 11 chart data'!$L$149</f>
        <v>10.08</v>
      </c>
      <c r="R10" s="323">
        <f>'Section 11 chart data'!$H$135</f>
        <v>0.53600000000000003</v>
      </c>
      <c r="S10" s="323">
        <f>'Section 11 chart data'!$M$149</f>
        <v>2.7810000000000001</v>
      </c>
      <c r="T10" s="127">
        <f>'Section 11 chart data'!$N$149</f>
        <v>8.98</v>
      </c>
      <c r="U10" s="323">
        <f>'Section 11 chart data'!$I$135</f>
        <v>1.0249999999999999</v>
      </c>
      <c r="V10" s="323">
        <f>'Section 11 chart data'!$O$149</f>
        <v>4.6890000000000001</v>
      </c>
      <c r="W10" s="127">
        <f>'Section 11 chart data'!$P$149</f>
        <v>10.69</v>
      </c>
      <c r="X10" s="323">
        <f>'Section 11 chart data'!$J$135</f>
        <v>1.0900000000000001</v>
      </c>
      <c r="Y10" s="323">
        <f>'Section 11 chart data'!$Q$149</f>
        <v>4.952</v>
      </c>
      <c r="Z10" s="127">
        <f>'Section 11 chart data'!$R$149</f>
        <v>13.27</v>
      </c>
      <c r="AA10" s="323">
        <f>'Section 11 chart data'!$K$135</f>
        <v>0.77900000000000003</v>
      </c>
      <c r="AB10" s="323">
        <f>'Section 11 chart data'!$S$149</f>
        <v>3.968</v>
      </c>
      <c r="AC10" s="127">
        <f>'Section 11 chart data'!$T$149</f>
        <v>11.89</v>
      </c>
      <c r="AD10" s="323">
        <f>'Section 11 chart data'!$L$135</f>
        <v>0.80300000000000005</v>
      </c>
      <c r="AE10" s="323">
        <f>'Section 11 chart data'!$U$149</f>
        <v>3.7290000000000001</v>
      </c>
      <c r="AF10" s="127">
        <f>'Section 11 chart data'!$V$149</f>
        <v>14.17</v>
      </c>
      <c r="AG10" s="323">
        <f>'Section 11 chart data'!$M$135</f>
        <v>1.4430000000000001</v>
      </c>
      <c r="AH10" s="323">
        <f>'Section 11 chart data'!$W$149</f>
        <v>3.2890000000000001</v>
      </c>
      <c r="AI10" s="127">
        <f>'Section 11 chart data'!$X$149</f>
        <v>13.62</v>
      </c>
    </row>
    <row r="11" spans="2:35" ht="15" customHeight="1" x14ac:dyDescent="0.2">
      <c r="B11" s="109" t="s">
        <v>216</v>
      </c>
      <c r="C11" s="323">
        <f>'Section 11 chart data'!$C$136</f>
        <v>1.387</v>
      </c>
      <c r="D11" s="323">
        <f>'Section 11 chart data'!$C$150</f>
        <v>4.2439999999999998</v>
      </c>
      <c r="E11" s="127">
        <f>'Section 11 chart data'!$D$150</f>
        <v>17.12</v>
      </c>
      <c r="F11" s="323">
        <f>'Section 11 chart data'!$D$136</f>
        <v>0.41699999999999998</v>
      </c>
      <c r="G11" s="323">
        <f>'Section 11 chart data'!$E$150</f>
        <v>4.351</v>
      </c>
      <c r="H11" s="127">
        <f>'Section 11 chart data'!$F$150</f>
        <v>21.68</v>
      </c>
      <c r="I11" s="323">
        <f>'Section 11 chart data'!$E$136</f>
        <v>0.73199999999999998</v>
      </c>
      <c r="J11" s="323">
        <f>'Section 11 chart data'!$G$150</f>
        <v>2.2650000000000001</v>
      </c>
      <c r="K11" s="127">
        <f>'Section 11 chart data'!$H$150</f>
        <v>15.6</v>
      </c>
      <c r="L11" s="323">
        <f>'Section 11 chart data'!$F$136</f>
        <v>0.371</v>
      </c>
      <c r="M11" s="323">
        <f>'Section 11 chart data'!$I$150</f>
        <v>1.833</v>
      </c>
      <c r="N11" s="127">
        <f>'Section 11 chart data'!$J$150</f>
        <v>17.82</v>
      </c>
      <c r="O11" s="323">
        <f>'Section 11 chart data'!$G$136</f>
        <v>0.61799999999999999</v>
      </c>
      <c r="P11" s="323">
        <f>'Section 11 chart data'!$K$150</f>
        <v>1.8720000000000001</v>
      </c>
      <c r="Q11" s="127">
        <f>'Section 11 chart data'!$L$150</f>
        <v>14.53</v>
      </c>
      <c r="R11" s="323">
        <f>'Section 11 chart data'!$H$136</f>
        <v>0.51700000000000002</v>
      </c>
      <c r="S11" s="323">
        <f>'Section 11 chart data'!$M$150</f>
        <v>2.7149999999999999</v>
      </c>
      <c r="T11" s="127">
        <f>'Section 11 chart data'!$N$150</f>
        <v>10.99</v>
      </c>
      <c r="U11" s="323">
        <f>'Section 11 chart data'!$I$136</f>
        <v>0.96599999999999997</v>
      </c>
      <c r="V11" s="323">
        <f>'Section 11 chart data'!$O$150</f>
        <v>4.8109999999999999</v>
      </c>
      <c r="W11" s="127">
        <f>'Section 11 chart data'!$P$150</f>
        <v>11.92</v>
      </c>
      <c r="X11" s="323">
        <f>'Section 11 chart data'!$J$136</f>
        <v>1.135</v>
      </c>
      <c r="Y11" s="323">
        <f>'Section 11 chart data'!$Q$150</f>
        <v>5.298</v>
      </c>
      <c r="Z11" s="127">
        <f>'Section 11 chart data'!$R$150</f>
        <v>14.58</v>
      </c>
      <c r="AA11" s="323">
        <f>'Section 11 chart data'!$K$136</f>
        <v>0.77600000000000002</v>
      </c>
      <c r="AB11" s="323">
        <f>'Section 11 chart data'!$S$150</f>
        <v>4.2809999999999997</v>
      </c>
      <c r="AC11" s="127">
        <f>'Section 11 chart data'!$T$150</f>
        <v>11.33</v>
      </c>
      <c r="AD11" s="323">
        <f>'Section 11 chart data'!$L$136</f>
        <v>0.78500000000000003</v>
      </c>
      <c r="AE11" s="323">
        <f>'Section 11 chart data'!$U$150</f>
        <v>4.2460000000000004</v>
      </c>
      <c r="AF11" s="127">
        <f>'Section 11 chart data'!$V$150</f>
        <v>15.3</v>
      </c>
      <c r="AG11" s="323">
        <f>'Section 11 chart data'!$M$136</f>
        <v>1.224</v>
      </c>
      <c r="AH11" s="323">
        <f>'Section 11 chart data'!$W$150</f>
        <v>3.6190000000000002</v>
      </c>
      <c r="AI11" s="127">
        <f>'Section 11 chart data'!$X$150</f>
        <v>14.65</v>
      </c>
    </row>
    <row r="12" spans="2:35" ht="15" customHeight="1" x14ac:dyDescent="0.2">
      <c r="B12" s="109" t="s">
        <v>217</v>
      </c>
      <c r="C12" s="323">
        <f>'Section 11 chart data'!$C$137</f>
        <v>4.6929999999999996</v>
      </c>
      <c r="D12" s="323">
        <f>'Section 11 chart data'!$C$151</f>
        <v>18.5</v>
      </c>
      <c r="E12" s="127">
        <f>'Section 11 chart data'!$D$151</f>
        <v>18.64</v>
      </c>
      <c r="F12" s="323">
        <f>'Section 11 chart data'!$D$137</f>
        <v>1.3220000000000001</v>
      </c>
      <c r="G12" s="323">
        <f>'Section 11 chart data'!$E$151</f>
        <v>17.082999999999998</v>
      </c>
      <c r="H12" s="127">
        <f>'Section 11 chart data'!$F$151</f>
        <v>19.43</v>
      </c>
      <c r="I12" s="323">
        <f>'Section 11 chart data'!$E$137</f>
        <v>3.234</v>
      </c>
      <c r="J12" s="323">
        <f>'Section 11 chart data'!$G$151</f>
        <v>8.7089999999999996</v>
      </c>
      <c r="K12" s="127">
        <f>'Section 11 chart data'!$H$151</f>
        <v>19.37</v>
      </c>
      <c r="L12" s="323">
        <f>'Section 11 chart data'!$F$137</f>
        <v>1.2110000000000001</v>
      </c>
      <c r="M12" s="323">
        <f>'Section 11 chart data'!$I$151</f>
        <v>6.7450000000000001</v>
      </c>
      <c r="N12" s="127">
        <f>'Section 11 chart data'!$J$151</f>
        <v>22.19</v>
      </c>
      <c r="O12" s="323">
        <f>'Section 11 chart data'!$G$137</f>
        <v>2.6629999999999998</v>
      </c>
      <c r="P12" s="323">
        <f>'Section 11 chart data'!$K$151</f>
        <v>6.33</v>
      </c>
      <c r="Q12" s="127">
        <f>'Section 11 chart data'!$L$151</f>
        <v>24.41</v>
      </c>
      <c r="R12" s="323">
        <f>'Section 11 chart data'!$H$137</f>
        <v>1.6319999999999999</v>
      </c>
      <c r="S12" s="323">
        <f>'Section 11 chart data'!$M$151</f>
        <v>8.41</v>
      </c>
      <c r="T12" s="127">
        <f>'Section 11 chart data'!$N$151</f>
        <v>17.68</v>
      </c>
      <c r="U12" s="323">
        <f>'Section 11 chart data'!$I$137</f>
        <v>3.3029999999999999</v>
      </c>
      <c r="V12" s="323">
        <f>'Section 11 chart data'!$O$151</f>
        <v>15.628</v>
      </c>
      <c r="W12" s="127">
        <f>'Section 11 chart data'!$P$151</f>
        <v>16.61</v>
      </c>
      <c r="X12" s="323">
        <f>'Section 11 chart data'!$J$137</f>
        <v>3.1659999999999999</v>
      </c>
      <c r="Y12" s="323">
        <f>'Section 11 chart data'!$Q$151</f>
        <v>15.595000000000001</v>
      </c>
      <c r="Z12" s="127">
        <f>'Section 11 chart data'!$R$151</f>
        <v>14.17</v>
      </c>
      <c r="AA12" s="323">
        <f>'Section 11 chart data'!$K$137</f>
        <v>2.306</v>
      </c>
      <c r="AB12" s="323">
        <f>'Section 11 chart data'!$S$151</f>
        <v>14.055</v>
      </c>
      <c r="AC12" s="127">
        <f>'Section 11 chart data'!$T$151</f>
        <v>12.77</v>
      </c>
      <c r="AD12" s="323">
        <f>'Section 11 chart data'!$L$137</f>
        <v>2.1059999999999999</v>
      </c>
      <c r="AE12" s="323">
        <f>'Section 11 chart data'!$U$151</f>
        <v>14.64</v>
      </c>
      <c r="AF12" s="127">
        <f>'Section 11 chart data'!$V$151</f>
        <v>19.149999999999999</v>
      </c>
      <c r="AG12" s="323">
        <f>'Section 11 chart data'!$M$137</f>
        <v>2.9550000000000001</v>
      </c>
      <c r="AH12" s="323">
        <f>'Section 11 chart data'!$W$151</f>
        <v>12.414999999999999</v>
      </c>
      <c r="AI12" s="127">
        <f>'Section 11 chart data'!$X$151</f>
        <v>17.329999999999998</v>
      </c>
    </row>
    <row r="13" spans="2:35" ht="15" customHeight="1" x14ac:dyDescent="0.2">
      <c r="B13" s="109" t="s">
        <v>218</v>
      </c>
      <c r="C13" s="323">
        <f>'Section 11 chart data'!$C$138</f>
        <v>5.1959999999999997</v>
      </c>
      <c r="D13" s="323">
        <f>'Section 11 chart data'!$C$152</f>
        <v>38.896000000000001</v>
      </c>
      <c r="E13" s="127">
        <f>'Section 11 chart data'!$D$152</f>
        <v>21.75</v>
      </c>
      <c r="F13" s="323">
        <f>'Section 11 chart data'!$D$138</f>
        <v>1.2589999999999999</v>
      </c>
      <c r="G13" s="323">
        <f>'Section 11 chart data'!$E$152</f>
        <v>39.081000000000003</v>
      </c>
      <c r="H13" s="127">
        <f>'Section 11 chart data'!$F$152</f>
        <v>27.24</v>
      </c>
      <c r="I13" s="323">
        <f>'Section 11 chart data'!$E$138</f>
        <v>5.2160000000000002</v>
      </c>
      <c r="J13" s="323">
        <f>'Section 11 chart data'!$G$152</f>
        <v>14.893000000000001</v>
      </c>
      <c r="K13" s="127">
        <f>'Section 11 chart data'!$H$152</f>
        <v>27.58</v>
      </c>
      <c r="L13" s="323">
        <f>'Section 11 chart data'!$F$138</f>
        <v>1.845</v>
      </c>
      <c r="M13" s="323">
        <f>'Section 11 chart data'!$I$152</f>
        <v>9.8539999999999992</v>
      </c>
      <c r="N13" s="127">
        <f>'Section 11 chart data'!$J$152</f>
        <v>28.4</v>
      </c>
      <c r="O13" s="323">
        <f>'Section 11 chart data'!$G$138</f>
        <v>5.335</v>
      </c>
      <c r="P13" s="323">
        <f>'Section 11 chart data'!$K$152</f>
        <v>13.071</v>
      </c>
      <c r="Q13" s="127">
        <f>'Section 11 chart data'!$L$152</f>
        <v>41.66</v>
      </c>
      <c r="R13" s="323">
        <f>'Section 11 chart data'!$H$138</f>
        <v>2.3929999999999998</v>
      </c>
      <c r="S13" s="323">
        <f>'Section 11 chart data'!$M$152</f>
        <v>13.064</v>
      </c>
      <c r="T13" s="127">
        <f>'Section 11 chart data'!$N$152</f>
        <v>35.9</v>
      </c>
      <c r="U13" s="323">
        <f>'Section 11 chart data'!$I$138</f>
        <v>5.859</v>
      </c>
      <c r="V13" s="323">
        <f>'Section 11 chart data'!$O$152</f>
        <v>19.245999999999999</v>
      </c>
      <c r="W13" s="127">
        <f>'Section 11 chart data'!$P$152</f>
        <v>36.33</v>
      </c>
      <c r="X13" s="323">
        <f>'Section 11 chart data'!$J$138</f>
        <v>3.4529999999999998</v>
      </c>
      <c r="Y13" s="323">
        <f>'Section 11 chart data'!$Q$152</f>
        <v>11.336</v>
      </c>
      <c r="Z13" s="127">
        <f>'Section 11 chart data'!$R$152</f>
        <v>14.45</v>
      </c>
      <c r="AA13" s="323">
        <f>'Section 11 chart data'!$K$138</f>
        <v>3.9889999999999999</v>
      </c>
      <c r="AB13" s="323">
        <f>'Section 11 chart data'!$S$152</f>
        <v>18.587</v>
      </c>
      <c r="AC13" s="127">
        <f>'Section 11 chart data'!$T$152</f>
        <v>16.18</v>
      </c>
      <c r="AD13" s="323">
        <f>'Section 11 chart data'!$L$138</f>
        <v>2.3239999999999998</v>
      </c>
      <c r="AE13" s="323">
        <f>'Section 11 chart data'!$U$152</f>
        <v>24.434999999999999</v>
      </c>
      <c r="AF13" s="127">
        <f>'Section 11 chart data'!$V$152</f>
        <v>29.73</v>
      </c>
      <c r="AG13" s="323">
        <f>'Section 11 chart data'!$M$138</f>
        <v>3.5270000000000001</v>
      </c>
      <c r="AH13" s="323">
        <f>'Section 11 chart data'!$W$152</f>
        <v>16.984000000000002</v>
      </c>
      <c r="AI13" s="127">
        <f>'Section 11 chart data'!$X$152</f>
        <v>28.78</v>
      </c>
    </row>
    <row r="14" spans="2:35" ht="15" customHeight="1" x14ac:dyDescent="0.2">
      <c r="B14" s="109" t="s">
        <v>219</v>
      </c>
      <c r="C14" s="323">
        <f>'Section 11 chart data'!$C$139</f>
        <v>1.831</v>
      </c>
      <c r="D14" s="323">
        <f>'Section 11 chart data'!$C$153</f>
        <v>27.106000000000002</v>
      </c>
      <c r="E14" s="127">
        <f>'Section 11 chart data'!$D$153</f>
        <v>28.49</v>
      </c>
      <c r="F14" s="323">
        <f>'Section 11 chart data'!$D$139</f>
        <v>0.49399999999999999</v>
      </c>
      <c r="G14" s="323">
        <f>'Section 11 chart data'!$E$153</f>
        <v>28.78</v>
      </c>
      <c r="H14" s="127">
        <f>'Section 11 chart data'!$F$153</f>
        <v>43.53</v>
      </c>
      <c r="I14" s="323">
        <f>'Section 11 chart data'!$E$139</f>
        <v>2.2050000000000001</v>
      </c>
      <c r="J14" s="323">
        <f>'Section 11 chart data'!$G$153</f>
        <v>8.4930000000000003</v>
      </c>
      <c r="K14" s="127">
        <f>'Section 11 chart data'!$H$153</f>
        <v>29.77</v>
      </c>
      <c r="L14" s="323">
        <f>'Section 11 chart data'!$F$139</f>
        <v>1.0880000000000001</v>
      </c>
      <c r="M14" s="323">
        <f>'Section 11 chart data'!$I$153</f>
        <v>5.2469999999999999</v>
      </c>
      <c r="N14" s="127">
        <f>'Section 11 chart data'!$J$153</f>
        <v>33.369999999999997</v>
      </c>
      <c r="O14" s="323">
        <f>'Section 11 chart data'!$G$139</f>
        <v>3.1309999999999998</v>
      </c>
      <c r="P14" s="323">
        <f>'Section 11 chart data'!$K$153</f>
        <v>10.289</v>
      </c>
      <c r="Q14" s="127">
        <f>'Section 11 chart data'!$L$153</f>
        <v>47.22</v>
      </c>
      <c r="R14" s="323">
        <f>'Section 11 chart data'!$H$139</f>
        <v>1.3129999999999999</v>
      </c>
      <c r="S14" s="323">
        <f>'Section 11 chart data'!$M$153</f>
        <v>7.8659999999999997</v>
      </c>
      <c r="T14" s="127">
        <f>'Section 11 chart data'!$N$153</f>
        <v>48.41</v>
      </c>
      <c r="U14" s="323">
        <f>'Section 11 chart data'!$I$139</f>
        <v>3.6960000000000002</v>
      </c>
      <c r="V14" s="323">
        <f>'Section 11 chart data'!$O$153</f>
        <v>9.7460000000000004</v>
      </c>
      <c r="W14" s="127">
        <f>'Section 11 chart data'!$P$153</f>
        <v>51.29</v>
      </c>
      <c r="X14" s="323">
        <f>'Section 11 chart data'!$J$139</f>
        <v>1.669</v>
      </c>
      <c r="Y14" s="323">
        <f>'Section 11 chart data'!$Q$153</f>
        <v>3.677</v>
      </c>
      <c r="Z14" s="127">
        <f>'Section 11 chart data'!$R$153</f>
        <v>18.09</v>
      </c>
      <c r="AA14" s="323">
        <f>'Section 11 chart data'!$K$139</f>
        <v>3.0419999999999998</v>
      </c>
      <c r="AB14" s="323">
        <f>'Section 11 chart data'!$S$153</f>
        <v>7.9829999999999997</v>
      </c>
      <c r="AC14" s="127">
        <f>'Section 11 chart data'!$T$153</f>
        <v>17.079999999999998</v>
      </c>
      <c r="AD14" s="323">
        <f>'Section 11 chart data'!$L$139</f>
        <v>1.1990000000000001</v>
      </c>
      <c r="AE14" s="323">
        <f>'Section 11 chart data'!$U$153</f>
        <v>13.086</v>
      </c>
      <c r="AF14" s="127">
        <f>'Section 11 chart data'!$V$153</f>
        <v>30.4</v>
      </c>
      <c r="AG14" s="323">
        <f>'Section 11 chart data'!$M$139</f>
        <v>2.5</v>
      </c>
      <c r="AH14" s="323">
        <f>'Section 11 chart data'!$W$153</f>
        <v>9.69</v>
      </c>
      <c r="AI14" s="127">
        <f>'Section 11 chart data'!$X$153</f>
        <v>32.799999999999997</v>
      </c>
    </row>
    <row r="15" spans="2:35" ht="15" customHeight="1" x14ac:dyDescent="0.2">
      <c r="B15" s="109" t="s">
        <v>220</v>
      </c>
      <c r="C15" s="323">
        <f>'Section 11 chart data'!$C$140</f>
        <v>0.69699999999999995</v>
      </c>
      <c r="D15" s="323">
        <f>'Section 11 chart data'!$C$154</f>
        <v>15.541</v>
      </c>
      <c r="E15" s="127">
        <f>'Section 11 chart data'!$D$154</f>
        <v>31.65</v>
      </c>
      <c r="F15" s="323">
        <f>'Section 11 chart data'!$D$140</f>
        <v>0.21199999999999999</v>
      </c>
      <c r="G15" s="323">
        <f>'Section 11 chart data'!$E$154</f>
        <v>15.131</v>
      </c>
      <c r="H15" s="127">
        <f>'Section 11 chart data'!$F$154</f>
        <v>47.93</v>
      </c>
      <c r="I15" s="323">
        <f>'Section 11 chart data'!$E$140</f>
        <v>0.94199999999999995</v>
      </c>
      <c r="J15" s="323">
        <f>'Section 11 chart data'!$G$154</f>
        <v>3.9769999999999999</v>
      </c>
      <c r="K15" s="127">
        <f>'Section 11 chart data'!$H$154</f>
        <v>32.39</v>
      </c>
      <c r="L15" s="323">
        <f>'Section 11 chart data'!$F$140</f>
        <v>0.59799999999999998</v>
      </c>
      <c r="M15" s="323">
        <f>'Section 11 chart data'!$I$154</f>
        <v>2.7109999999999999</v>
      </c>
      <c r="N15" s="127">
        <f>'Section 11 chart data'!$J$154</f>
        <v>41.01</v>
      </c>
      <c r="O15" s="323">
        <f>'Section 11 chart data'!$G$140</f>
        <v>1.629</v>
      </c>
      <c r="P15" s="323">
        <f>'Section 11 chart data'!$K$154</f>
        <v>6.173</v>
      </c>
      <c r="Q15" s="127">
        <f>'Section 11 chart data'!$L$154</f>
        <v>49.87</v>
      </c>
      <c r="R15" s="323">
        <f>'Section 11 chart data'!$H$140</f>
        <v>0.64200000000000002</v>
      </c>
      <c r="S15" s="323">
        <f>'Section 11 chart data'!$M$154</f>
        <v>4.1859999999999999</v>
      </c>
      <c r="T15" s="127">
        <f>'Section 11 chart data'!$N$154</f>
        <v>55.25</v>
      </c>
      <c r="U15" s="323">
        <f>'Section 11 chart data'!$I$140</f>
        <v>2.0670000000000002</v>
      </c>
      <c r="V15" s="323">
        <f>'Section 11 chart data'!$O$154</f>
        <v>5.319</v>
      </c>
      <c r="W15" s="127">
        <f>'Section 11 chart data'!$P$154</f>
        <v>58.65</v>
      </c>
      <c r="X15" s="323">
        <f>'Section 11 chart data'!$J$140</f>
        <v>0.77900000000000003</v>
      </c>
      <c r="Y15" s="323">
        <f>'Section 11 chart data'!$Q$154</f>
        <v>1.2430000000000001</v>
      </c>
      <c r="Z15" s="127">
        <f>'Section 11 chart data'!$R$154</f>
        <v>23.36</v>
      </c>
      <c r="AA15" s="323">
        <f>'Section 11 chart data'!$K$140</f>
        <v>1.8240000000000001</v>
      </c>
      <c r="AB15" s="323">
        <f>'Section 11 chart data'!$S$154</f>
        <v>2.8839999999999999</v>
      </c>
      <c r="AC15" s="127">
        <f>'Section 11 chart data'!$T$154</f>
        <v>21.48</v>
      </c>
      <c r="AD15" s="323">
        <f>'Section 11 chart data'!$L$140</f>
        <v>0.61399999999999999</v>
      </c>
      <c r="AE15" s="323">
        <f>'Section 11 chart data'!$U$154</f>
        <v>5.4119999999999999</v>
      </c>
      <c r="AF15" s="127">
        <f>'Section 11 chart data'!$V$154</f>
        <v>28.18</v>
      </c>
      <c r="AG15" s="323">
        <f>'Section 11 chart data'!$M$140</f>
        <v>1.4850000000000001</v>
      </c>
      <c r="AH15" s="323">
        <f>'Section 11 chart data'!$W$154</f>
        <v>4.7279999999999998</v>
      </c>
      <c r="AI15" s="127">
        <f>'Section 11 chart data'!$X$154</f>
        <v>36.75</v>
      </c>
    </row>
    <row r="16" spans="2:35" ht="15" customHeight="1" x14ac:dyDescent="0.2">
      <c r="B16" s="113" t="s">
        <v>221</v>
      </c>
      <c r="C16" s="324">
        <f>'Section 11 chart data'!$C$141</f>
        <v>0.44600000000000001</v>
      </c>
      <c r="D16" s="324">
        <f>'Section 11 chart data'!$C$155</f>
        <v>31.326000000000001</v>
      </c>
      <c r="E16" s="128">
        <f>'Section 11 chart data'!$D$155</f>
        <v>35.549999999999997</v>
      </c>
      <c r="F16" s="324">
        <f>'Section 11 chart data'!$D$141</f>
        <v>0.27800000000000002</v>
      </c>
      <c r="G16" s="324">
        <f>'Section 11 chart data'!$E$155</f>
        <v>56.972000000000001</v>
      </c>
      <c r="H16" s="128">
        <f>'Section 11 chart data'!$F$155</f>
        <v>76.56</v>
      </c>
      <c r="I16" s="324">
        <f>'Section 11 chart data'!$E$141</f>
        <v>0.61699999999999999</v>
      </c>
      <c r="J16" s="324">
        <f>'Section 11 chart data'!$G$155</f>
        <v>7.2869999999999999</v>
      </c>
      <c r="K16" s="128">
        <f>'Section 11 chart data'!$H$155</f>
        <v>57.89</v>
      </c>
      <c r="L16" s="324">
        <f>'Section 11 chart data'!$F$141</f>
        <v>0.877</v>
      </c>
      <c r="M16" s="324">
        <f>'Section 11 chart data'!$I$155</f>
        <v>4.2039999999999997</v>
      </c>
      <c r="N16" s="128">
        <f>'Section 11 chart data'!$J$155</f>
        <v>56.12</v>
      </c>
      <c r="O16" s="324">
        <f>'Section 11 chart data'!$G$141</f>
        <v>1.72</v>
      </c>
      <c r="P16" s="324">
        <f>'Section 11 chart data'!$K$155</f>
        <v>8.7729999999999997</v>
      </c>
      <c r="Q16" s="128">
        <f>'Section 11 chart data'!$L$155</f>
        <v>42.47</v>
      </c>
      <c r="R16" s="324">
        <f>'Section 11 chart data'!$H$141</f>
        <v>1.103</v>
      </c>
      <c r="S16" s="324">
        <f>'Section 11 chart data'!$M$155</f>
        <v>4.1219999999999999</v>
      </c>
      <c r="T16" s="128">
        <f>'Section 11 chart data'!$N$155</f>
        <v>46.94</v>
      </c>
      <c r="U16" s="324">
        <f>'Section 11 chart data'!$I$141</f>
        <v>2.9350000000000001</v>
      </c>
      <c r="V16" s="324">
        <f>'Section 11 chart data'!$O$155</f>
        <v>4.2320000000000002</v>
      </c>
      <c r="W16" s="128">
        <f>'Section 11 chart data'!$P$155</f>
        <v>35.049999999999997</v>
      </c>
      <c r="X16" s="324">
        <f>'Section 11 chart data'!$J$141</f>
        <v>1.08</v>
      </c>
      <c r="Y16" s="324">
        <f>'Section 11 chart data'!$Q$155</f>
        <v>1.8129999999999999</v>
      </c>
      <c r="Z16" s="128">
        <f>'Section 11 chart data'!$R$155</f>
        <v>31.05</v>
      </c>
      <c r="AA16" s="324">
        <f>'Section 11 chart data'!$K$141</f>
        <v>3.4849999999999999</v>
      </c>
      <c r="AB16" s="324">
        <f>'Section 11 chart data'!$S$155</f>
        <v>4.0060000000000002</v>
      </c>
      <c r="AC16" s="128">
        <f>'Section 11 chart data'!$T$155</f>
        <v>26.9</v>
      </c>
      <c r="AD16" s="324">
        <f>'Section 11 chart data'!$L$141</f>
        <v>1.2669999999999999</v>
      </c>
      <c r="AE16" s="324">
        <f>'Section 11 chart data'!$U$155</f>
        <v>4.891</v>
      </c>
      <c r="AF16" s="128">
        <f>'Section 11 chart data'!$V$155</f>
        <v>36.409999999999997</v>
      </c>
      <c r="AG16" s="324">
        <f>'Section 11 chart data'!$M$141</f>
        <v>3.5579999999999998</v>
      </c>
      <c r="AH16" s="324">
        <f>'Section 11 chart data'!$W$155</f>
        <v>7.3959999999999999</v>
      </c>
      <c r="AI16" s="128">
        <f>'Section 11 chart data'!$X$155</f>
        <v>46.41</v>
      </c>
    </row>
    <row r="17" spans="2:35" ht="15" customHeight="1" x14ac:dyDescent="0.2">
      <c r="B17" s="118" t="s">
        <v>80</v>
      </c>
      <c r="C17" s="125">
        <f>'Section 11 chart data'!$C$142</f>
        <v>19.036000000000001</v>
      </c>
      <c r="D17" s="125">
        <f>'Section 11 chart data'!$C$156</f>
        <v>148.99799999999999</v>
      </c>
      <c r="E17" s="126">
        <f>'Section 11 chart data'!$D$156</f>
        <v>23.12</v>
      </c>
      <c r="F17" s="125">
        <f>'Section 11 chart data'!$D$142</f>
        <v>5.9370000000000003</v>
      </c>
      <c r="G17" s="125">
        <f>'Section 11 chart data'!$E$156</f>
        <v>175.642</v>
      </c>
      <c r="H17" s="126">
        <f>'Section 11 chart data'!$F$156</f>
        <v>42.29</v>
      </c>
      <c r="I17" s="125">
        <f>'Section 11 chart data'!$E$142</f>
        <v>15.96</v>
      </c>
      <c r="J17" s="125">
        <f>'Section 11 chart data'!$G$156</f>
        <v>60.945</v>
      </c>
      <c r="K17" s="126">
        <f>'Section 11 chart data'!$H$156</f>
        <v>20.43</v>
      </c>
      <c r="L17" s="125">
        <f>'Section 11 chart data'!$F$142</f>
        <v>8.5139999999999993</v>
      </c>
      <c r="M17" s="125">
        <f>'Section 11 chart data'!$I$156</f>
        <v>47.072000000000003</v>
      </c>
      <c r="N17" s="126">
        <f>'Section 11 chart data'!$J$156</f>
        <v>18.809999999999999</v>
      </c>
      <c r="O17" s="125">
        <f>'Section 11 chart data'!$G$142</f>
        <v>18.622</v>
      </c>
      <c r="P17" s="125">
        <f>'Section 11 chart data'!$K$156</f>
        <v>66.308000000000007</v>
      </c>
      <c r="Q17" s="126">
        <f>'Section 11 chart data'!$L$156</f>
        <v>28.15</v>
      </c>
      <c r="R17" s="125">
        <f>'Section 11 chart data'!$H$142</f>
        <v>10.87</v>
      </c>
      <c r="S17" s="125">
        <f>'Section 11 chart data'!$M$156</f>
        <v>62.664000000000001</v>
      </c>
      <c r="T17" s="126">
        <f>'Section 11 chart data'!$N$156</f>
        <v>23.63</v>
      </c>
      <c r="U17" s="125">
        <f>'Section 11 chart data'!$I$142</f>
        <v>23.564</v>
      </c>
      <c r="V17" s="125">
        <f>'Section 11 chart data'!$O$156</f>
        <v>84.242000000000004</v>
      </c>
      <c r="W17" s="126">
        <f>'Section 11 chart data'!$P$156</f>
        <v>23.06</v>
      </c>
      <c r="X17" s="125">
        <f>'Section 11 chart data'!$J$142</f>
        <v>15.847</v>
      </c>
      <c r="Y17" s="125">
        <f>'Section 11 chart data'!$Q$156</f>
        <v>62.595999999999997</v>
      </c>
      <c r="Z17" s="126">
        <f>'Section 11 chart data'!$R$156</f>
        <v>10.81</v>
      </c>
      <c r="AA17" s="125">
        <f>'Section 11 chart data'!$K$142</f>
        <v>19.018000000000001</v>
      </c>
      <c r="AB17" s="125">
        <f>'Section 11 chart data'!$S$156</f>
        <v>70.582999999999998</v>
      </c>
      <c r="AC17" s="126">
        <f>'Section 11 chart data'!$T$156</f>
        <v>11.55</v>
      </c>
      <c r="AD17" s="125">
        <f>'Section 11 chart data'!$L$142</f>
        <v>12.138</v>
      </c>
      <c r="AE17" s="125">
        <f>'Section 11 chart data'!$U$156</f>
        <v>83.888000000000005</v>
      </c>
      <c r="AF17" s="126">
        <f>'Section 11 chart data'!$V$156</f>
        <v>20.27</v>
      </c>
      <c r="AG17" s="125">
        <f>'Section 11 chart data'!$M$142</f>
        <v>22.643000000000001</v>
      </c>
      <c r="AH17" s="125">
        <f>'Section 11 chart data'!$W$156</f>
        <v>71.281999999999996</v>
      </c>
      <c r="AI17" s="126">
        <f>'Section 11 chart data'!$X$156</f>
        <v>19.93</v>
      </c>
    </row>
    <row r="20" spans="2:35" ht="15" customHeight="1" x14ac:dyDescent="0.2">
      <c r="B20" s="904" t="s">
        <v>357</v>
      </c>
      <c r="C20" s="906" t="s">
        <v>331</v>
      </c>
      <c r="D20" s="906"/>
      <c r="E20" s="906"/>
      <c r="F20" s="906" t="s">
        <v>222</v>
      </c>
      <c r="G20" s="906"/>
      <c r="H20" s="898"/>
    </row>
    <row r="21" spans="2:35" ht="15" customHeight="1" x14ac:dyDescent="0.2">
      <c r="B21" s="905"/>
      <c r="C21" s="318" t="s">
        <v>78</v>
      </c>
      <c r="D21" s="902" t="s">
        <v>79</v>
      </c>
      <c r="E21" s="902"/>
      <c r="F21" s="318" t="s">
        <v>78</v>
      </c>
      <c r="G21" s="902" t="s">
        <v>79</v>
      </c>
      <c r="H21" s="892"/>
    </row>
    <row r="22" spans="2:35" ht="30" customHeight="1" x14ac:dyDescent="0.2">
      <c r="B22" s="905"/>
      <c r="C22" s="903" t="s">
        <v>325</v>
      </c>
      <c r="D22" s="903"/>
      <c r="E22" s="16" t="s">
        <v>82</v>
      </c>
      <c r="F22" s="903" t="s">
        <v>325</v>
      </c>
      <c r="G22" s="903"/>
      <c r="H22" s="17" t="s">
        <v>82</v>
      </c>
    </row>
    <row r="23" spans="2:35" ht="15" customHeight="1" x14ac:dyDescent="0.2">
      <c r="B23" s="143" t="str">
        <f>Index!$B$4</f>
        <v>Wessex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3">
        <f>$C$9</f>
        <v>3.5379999999999998</v>
      </c>
      <c r="D24" s="323">
        <f>$D$9</f>
        <v>10.291</v>
      </c>
      <c r="E24" s="127">
        <f>$E$9</f>
        <v>14.53</v>
      </c>
      <c r="F24" s="323">
        <f>$F$9</f>
        <v>1.57</v>
      </c>
      <c r="G24" s="323">
        <f>$G$9</f>
        <v>10.917999999999999</v>
      </c>
      <c r="H24" s="692">
        <f>$H$9</f>
        <v>10.38</v>
      </c>
    </row>
    <row r="25" spans="2:35" ht="15" customHeight="1" x14ac:dyDescent="0.2">
      <c r="B25" s="109" t="s">
        <v>215</v>
      </c>
      <c r="C25" s="323">
        <f>$C$10</f>
        <v>1.246</v>
      </c>
      <c r="D25" s="323">
        <f>$D$10</f>
        <v>3.0030000000000001</v>
      </c>
      <c r="E25" s="127">
        <f>$E$10</f>
        <v>17.010000000000002</v>
      </c>
      <c r="F25" s="323">
        <f>$F$10</f>
        <v>0.38400000000000001</v>
      </c>
      <c r="G25" s="323">
        <f>$G$10</f>
        <v>3.2170000000000001</v>
      </c>
      <c r="H25" s="692">
        <f>$H$10</f>
        <v>15</v>
      </c>
    </row>
    <row r="26" spans="2:35" ht="15" customHeight="1" x14ac:dyDescent="0.2">
      <c r="B26" s="109" t="s">
        <v>216</v>
      </c>
      <c r="C26" s="323">
        <f>$C$11</f>
        <v>1.387</v>
      </c>
      <c r="D26" s="323">
        <f>$D$11</f>
        <v>4.2439999999999998</v>
      </c>
      <c r="E26" s="127">
        <f>$E$11</f>
        <v>17.12</v>
      </c>
      <c r="F26" s="323">
        <f>$F$11</f>
        <v>0.41699999999999998</v>
      </c>
      <c r="G26" s="323">
        <f>$G$11</f>
        <v>4.351</v>
      </c>
      <c r="H26" s="692">
        <f>$H$11</f>
        <v>21.68</v>
      </c>
    </row>
    <row r="27" spans="2:35" ht="15" customHeight="1" x14ac:dyDescent="0.2">
      <c r="B27" s="109" t="s">
        <v>217</v>
      </c>
      <c r="C27" s="323">
        <f>$C$12</f>
        <v>4.6929999999999996</v>
      </c>
      <c r="D27" s="323">
        <f>$D$12</f>
        <v>18.5</v>
      </c>
      <c r="E27" s="127">
        <f>$E$12</f>
        <v>18.64</v>
      </c>
      <c r="F27" s="323">
        <f>$F$12</f>
        <v>1.3220000000000001</v>
      </c>
      <c r="G27" s="323">
        <f>$G$12</f>
        <v>17.082999999999998</v>
      </c>
      <c r="H27" s="692">
        <f>$H$12</f>
        <v>19.43</v>
      </c>
    </row>
    <row r="28" spans="2:35" ht="15" customHeight="1" x14ac:dyDescent="0.2">
      <c r="B28" s="109" t="s">
        <v>218</v>
      </c>
      <c r="C28" s="323">
        <f>$C$13</f>
        <v>5.1959999999999997</v>
      </c>
      <c r="D28" s="323">
        <f>$D$13</f>
        <v>38.896000000000001</v>
      </c>
      <c r="E28" s="127">
        <f>$E$13</f>
        <v>21.75</v>
      </c>
      <c r="F28" s="323">
        <f>$F$13</f>
        <v>1.2589999999999999</v>
      </c>
      <c r="G28" s="323">
        <f>$G$13</f>
        <v>39.081000000000003</v>
      </c>
      <c r="H28" s="692">
        <f>$H$13</f>
        <v>27.24</v>
      </c>
    </row>
    <row r="29" spans="2:35" ht="15" customHeight="1" x14ac:dyDescent="0.2">
      <c r="B29" s="109" t="s">
        <v>219</v>
      </c>
      <c r="C29" s="323">
        <f>$C$14</f>
        <v>1.831</v>
      </c>
      <c r="D29" s="323">
        <f>$D$14</f>
        <v>27.106000000000002</v>
      </c>
      <c r="E29" s="127">
        <f>$E$14</f>
        <v>28.49</v>
      </c>
      <c r="F29" s="323">
        <f>$F$14</f>
        <v>0.49399999999999999</v>
      </c>
      <c r="G29" s="323">
        <f>$G$14</f>
        <v>28.78</v>
      </c>
      <c r="H29" s="692">
        <f>$H$14</f>
        <v>43.53</v>
      </c>
    </row>
    <row r="30" spans="2:35" ht="15" customHeight="1" x14ac:dyDescent="0.2">
      <c r="B30" s="109" t="s">
        <v>220</v>
      </c>
      <c r="C30" s="323">
        <f>$C$15</f>
        <v>0.69699999999999995</v>
      </c>
      <c r="D30" s="323">
        <f>$D$15</f>
        <v>15.541</v>
      </c>
      <c r="E30" s="127">
        <f>$E$15</f>
        <v>31.65</v>
      </c>
      <c r="F30" s="323">
        <f>$F$15</f>
        <v>0.21199999999999999</v>
      </c>
      <c r="G30" s="323">
        <f>$G$15</f>
        <v>15.131</v>
      </c>
      <c r="H30" s="692">
        <f>$H$15</f>
        <v>47.93</v>
      </c>
    </row>
    <row r="31" spans="2:35" ht="15" customHeight="1" x14ac:dyDescent="0.2">
      <c r="B31" s="113" t="s">
        <v>221</v>
      </c>
      <c r="C31" s="324">
        <f>$C$16</f>
        <v>0.44600000000000001</v>
      </c>
      <c r="D31" s="324">
        <f>$D$16</f>
        <v>31.326000000000001</v>
      </c>
      <c r="E31" s="128">
        <f>$E$16</f>
        <v>35.549999999999997</v>
      </c>
      <c r="F31" s="324">
        <f>$F$16</f>
        <v>0.27800000000000002</v>
      </c>
      <c r="G31" s="324">
        <f>$G$16</f>
        <v>56.972000000000001</v>
      </c>
      <c r="H31" s="693">
        <f>$H$16</f>
        <v>76.56</v>
      </c>
    </row>
    <row r="32" spans="2:35" ht="15" customHeight="1" x14ac:dyDescent="0.2">
      <c r="B32" s="118" t="s">
        <v>80</v>
      </c>
      <c r="C32" s="125">
        <f>$C$17</f>
        <v>19.036000000000001</v>
      </c>
      <c r="D32" s="125">
        <f>$D$17</f>
        <v>148.99799999999999</v>
      </c>
      <c r="E32" s="126">
        <f>$E$17</f>
        <v>23.12</v>
      </c>
      <c r="F32" s="125">
        <f>$F$17</f>
        <v>5.9370000000000003</v>
      </c>
      <c r="G32" s="125">
        <f>$G$17</f>
        <v>175.642</v>
      </c>
      <c r="H32" s="694">
        <f>$H$17</f>
        <v>42.29</v>
      </c>
    </row>
    <row r="35" spans="2:8" ht="15" customHeight="1" x14ac:dyDescent="0.2">
      <c r="B35" s="904" t="s">
        <v>357</v>
      </c>
      <c r="C35" s="906" t="s">
        <v>225</v>
      </c>
      <c r="D35" s="906"/>
      <c r="E35" s="906"/>
      <c r="F35" s="906" t="s">
        <v>226</v>
      </c>
      <c r="G35" s="906"/>
      <c r="H35" s="898"/>
    </row>
    <row r="36" spans="2:8" ht="15" customHeight="1" x14ac:dyDescent="0.2">
      <c r="B36" s="905"/>
      <c r="C36" s="318" t="s">
        <v>78</v>
      </c>
      <c r="D36" s="902" t="s">
        <v>79</v>
      </c>
      <c r="E36" s="902"/>
      <c r="F36" s="318" t="s">
        <v>78</v>
      </c>
      <c r="G36" s="902" t="s">
        <v>79</v>
      </c>
      <c r="H36" s="892"/>
    </row>
    <row r="37" spans="2:8" ht="30" customHeight="1" x14ac:dyDescent="0.2">
      <c r="B37" s="905"/>
      <c r="C37" s="903" t="s">
        <v>325</v>
      </c>
      <c r="D37" s="903"/>
      <c r="E37" s="16" t="s">
        <v>82</v>
      </c>
      <c r="F37" s="903" t="s">
        <v>325</v>
      </c>
      <c r="G37" s="903"/>
      <c r="H37" s="17" t="s">
        <v>82</v>
      </c>
    </row>
    <row r="38" spans="2:8" ht="15" customHeight="1" x14ac:dyDescent="0.2">
      <c r="B38" s="143" t="str">
        <f>Index!$B$4</f>
        <v>Wessex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3">
        <f>$I$9</f>
        <v>2.4260000000000002</v>
      </c>
      <c r="D39" s="323">
        <f>$J$9</f>
        <v>13.074999999999999</v>
      </c>
      <c r="E39" s="127">
        <f>$K$9</f>
        <v>14.3</v>
      </c>
      <c r="F39" s="323">
        <f>$L$9</f>
        <v>2.1339999999999999</v>
      </c>
      <c r="G39" s="323">
        <f>$M$9</f>
        <v>14.725</v>
      </c>
      <c r="H39" s="692">
        <f>$N$9</f>
        <v>8.39</v>
      </c>
    </row>
    <row r="40" spans="2:8" ht="15" customHeight="1" x14ac:dyDescent="0.2">
      <c r="B40" s="109" t="s">
        <v>215</v>
      </c>
      <c r="C40" s="323">
        <f>$I$10</f>
        <v>0.58899999999999997</v>
      </c>
      <c r="D40" s="323">
        <f>$J$10</f>
        <v>2.2450000000000001</v>
      </c>
      <c r="E40" s="127">
        <f>$K$10</f>
        <v>16.77</v>
      </c>
      <c r="F40" s="323">
        <f>$L$10</f>
        <v>0.39</v>
      </c>
      <c r="G40" s="323">
        <f>$M$10</f>
        <v>1.754</v>
      </c>
      <c r="H40" s="692">
        <f>$N$10</f>
        <v>14.6</v>
      </c>
    </row>
    <row r="41" spans="2:8" ht="15" customHeight="1" x14ac:dyDescent="0.2">
      <c r="B41" s="109" t="s">
        <v>216</v>
      </c>
      <c r="C41" s="323">
        <f>$I$11</f>
        <v>0.73199999999999998</v>
      </c>
      <c r="D41" s="323">
        <f>$J$11</f>
        <v>2.2650000000000001</v>
      </c>
      <c r="E41" s="127">
        <f>$K$11</f>
        <v>15.6</v>
      </c>
      <c r="F41" s="323">
        <f>$L$11</f>
        <v>0.371</v>
      </c>
      <c r="G41" s="323">
        <f>$M$11</f>
        <v>1.833</v>
      </c>
      <c r="H41" s="692">
        <f>$N$11</f>
        <v>17.82</v>
      </c>
    </row>
    <row r="42" spans="2:8" ht="15" customHeight="1" x14ac:dyDescent="0.2">
      <c r="B42" s="109" t="s">
        <v>217</v>
      </c>
      <c r="C42" s="323">
        <f>$I$12</f>
        <v>3.234</v>
      </c>
      <c r="D42" s="323">
        <f>$J$12</f>
        <v>8.7089999999999996</v>
      </c>
      <c r="E42" s="127">
        <f>$K$12</f>
        <v>19.37</v>
      </c>
      <c r="F42" s="323">
        <f>$L$12</f>
        <v>1.2110000000000001</v>
      </c>
      <c r="G42" s="323">
        <f>$M$12</f>
        <v>6.7450000000000001</v>
      </c>
      <c r="H42" s="692">
        <f>$N$12</f>
        <v>22.19</v>
      </c>
    </row>
    <row r="43" spans="2:8" ht="15" customHeight="1" x14ac:dyDescent="0.2">
      <c r="B43" s="109" t="s">
        <v>218</v>
      </c>
      <c r="C43" s="323">
        <f>$I$13</f>
        <v>5.2160000000000002</v>
      </c>
      <c r="D43" s="323">
        <f>$J$13</f>
        <v>14.893000000000001</v>
      </c>
      <c r="E43" s="127">
        <f>$K$13</f>
        <v>27.58</v>
      </c>
      <c r="F43" s="323">
        <f>$L$13</f>
        <v>1.845</v>
      </c>
      <c r="G43" s="323">
        <f>$M$13</f>
        <v>9.8539999999999992</v>
      </c>
      <c r="H43" s="692">
        <f>$N$13</f>
        <v>28.4</v>
      </c>
    </row>
    <row r="44" spans="2:8" ht="15" customHeight="1" x14ac:dyDescent="0.2">
      <c r="B44" s="109" t="s">
        <v>219</v>
      </c>
      <c r="C44" s="323">
        <f>$I$14</f>
        <v>2.2050000000000001</v>
      </c>
      <c r="D44" s="323">
        <f>$J$14</f>
        <v>8.4930000000000003</v>
      </c>
      <c r="E44" s="127">
        <f>$K$14</f>
        <v>29.77</v>
      </c>
      <c r="F44" s="323">
        <f>$L$14</f>
        <v>1.0880000000000001</v>
      </c>
      <c r="G44" s="323">
        <f>$M$14</f>
        <v>5.2469999999999999</v>
      </c>
      <c r="H44" s="692">
        <f>$N$14</f>
        <v>33.369999999999997</v>
      </c>
    </row>
    <row r="45" spans="2:8" ht="15" customHeight="1" x14ac:dyDescent="0.2">
      <c r="B45" s="109" t="s">
        <v>220</v>
      </c>
      <c r="C45" s="323">
        <f>$I$15</f>
        <v>0.94199999999999995</v>
      </c>
      <c r="D45" s="323">
        <f>$J$15</f>
        <v>3.9769999999999999</v>
      </c>
      <c r="E45" s="127">
        <f>$K$15</f>
        <v>32.39</v>
      </c>
      <c r="F45" s="323">
        <f>$L$15</f>
        <v>0.59799999999999998</v>
      </c>
      <c r="G45" s="323">
        <f>$M$15</f>
        <v>2.7109999999999999</v>
      </c>
      <c r="H45" s="692">
        <f>$N$15</f>
        <v>41.01</v>
      </c>
    </row>
    <row r="46" spans="2:8" ht="15" customHeight="1" x14ac:dyDescent="0.2">
      <c r="B46" s="113" t="s">
        <v>221</v>
      </c>
      <c r="C46" s="324">
        <f>$I$16</f>
        <v>0.61699999999999999</v>
      </c>
      <c r="D46" s="324">
        <f>$J$16</f>
        <v>7.2869999999999999</v>
      </c>
      <c r="E46" s="128">
        <f>$K$16</f>
        <v>57.89</v>
      </c>
      <c r="F46" s="324">
        <f>$L$16</f>
        <v>0.877</v>
      </c>
      <c r="G46" s="324">
        <f>$M$16</f>
        <v>4.2039999999999997</v>
      </c>
      <c r="H46" s="693">
        <f>$N$16</f>
        <v>56.12</v>
      </c>
    </row>
    <row r="47" spans="2:8" ht="15" customHeight="1" x14ac:dyDescent="0.2">
      <c r="B47" s="118" t="s">
        <v>80</v>
      </c>
      <c r="C47" s="125">
        <f>$I$17</f>
        <v>15.96</v>
      </c>
      <c r="D47" s="125">
        <f>$J$17</f>
        <v>60.945</v>
      </c>
      <c r="E47" s="126">
        <f>$K$17</f>
        <v>20.43</v>
      </c>
      <c r="F47" s="125">
        <f>$L$17</f>
        <v>8.5139999999999993</v>
      </c>
      <c r="G47" s="125">
        <f>$M$17</f>
        <v>47.072000000000003</v>
      </c>
      <c r="H47" s="694">
        <f>$N$17</f>
        <v>18.809999999999999</v>
      </c>
    </row>
    <row r="50" spans="2:8" ht="15" customHeight="1" x14ac:dyDescent="0.2">
      <c r="B50" s="904" t="s">
        <v>357</v>
      </c>
      <c r="C50" s="906" t="s">
        <v>227</v>
      </c>
      <c r="D50" s="906"/>
      <c r="E50" s="906"/>
      <c r="F50" s="906" t="s">
        <v>228</v>
      </c>
      <c r="G50" s="906"/>
      <c r="H50" s="898"/>
    </row>
    <row r="51" spans="2:8" ht="15" customHeight="1" x14ac:dyDescent="0.2">
      <c r="B51" s="905"/>
      <c r="C51" s="318" t="s">
        <v>78</v>
      </c>
      <c r="D51" s="902" t="s">
        <v>79</v>
      </c>
      <c r="E51" s="902"/>
      <c r="F51" s="318" t="s">
        <v>78</v>
      </c>
      <c r="G51" s="902" t="s">
        <v>79</v>
      </c>
      <c r="H51" s="892"/>
    </row>
    <row r="52" spans="2:8" ht="30" customHeight="1" x14ac:dyDescent="0.2">
      <c r="B52" s="905"/>
      <c r="C52" s="903" t="s">
        <v>325</v>
      </c>
      <c r="D52" s="903"/>
      <c r="E52" s="16" t="s">
        <v>82</v>
      </c>
      <c r="F52" s="903" t="s">
        <v>325</v>
      </c>
      <c r="G52" s="903"/>
      <c r="H52" s="17" t="s">
        <v>82</v>
      </c>
    </row>
    <row r="53" spans="2:8" ht="15" customHeight="1" x14ac:dyDescent="0.2">
      <c r="B53" s="143" t="str">
        <f>Index!$B$4</f>
        <v>Wessex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3">
        <f>$O$9</f>
        <v>2.931</v>
      </c>
      <c r="D54" s="323">
        <f>$P$9</f>
        <v>17.853000000000002</v>
      </c>
      <c r="E54" s="127">
        <f>$Q$9</f>
        <v>8.6</v>
      </c>
      <c r="F54" s="323">
        <f>$R$9</f>
        <v>2.7349999999999999</v>
      </c>
      <c r="G54" s="323">
        <f>$S$9</f>
        <v>19.518999999999998</v>
      </c>
      <c r="H54" s="692">
        <f>$T$9</f>
        <v>10.9</v>
      </c>
    </row>
    <row r="55" spans="2:8" ht="15" customHeight="1" x14ac:dyDescent="0.2">
      <c r="B55" s="109" t="s">
        <v>215</v>
      </c>
      <c r="C55" s="323">
        <f>$O$10</f>
        <v>0.59499999999999997</v>
      </c>
      <c r="D55" s="323">
        <f>$P$10</f>
        <v>1.9470000000000001</v>
      </c>
      <c r="E55" s="127">
        <f>$Q$10</f>
        <v>10.08</v>
      </c>
      <c r="F55" s="323">
        <f>$R$10</f>
        <v>0.53600000000000003</v>
      </c>
      <c r="G55" s="323">
        <f>$S$10</f>
        <v>2.7810000000000001</v>
      </c>
      <c r="H55" s="692">
        <f>$T$10</f>
        <v>8.98</v>
      </c>
    </row>
    <row r="56" spans="2:8" ht="15" customHeight="1" x14ac:dyDescent="0.2">
      <c r="B56" s="109" t="s">
        <v>216</v>
      </c>
      <c r="C56" s="323">
        <f>$O$11</f>
        <v>0.61799999999999999</v>
      </c>
      <c r="D56" s="323">
        <f>$P$11</f>
        <v>1.8720000000000001</v>
      </c>
      <c r="E56" s="127">
        <f>$Q$11</f>
        <v>14.53</v>
      </c>
      <c r="F56" s="323">
        <f>$R$11</f>
        <v>0.51700000000000002</v>
      </c>
      <c r="G56" s="323">
        <f>$S$11</f>
        <v>2.7149999999999999</v>
      </c>
      <c r="H56" s="692">
        <f>$T$11</f>
        <v>10.99</v>
      </c>
    </row>
    <row r="57" spans="2:8" ht="15" customHeight="1" x14ac:dyDescent="0.2">
      <c r="B57" s="109" t="s">
        <v>217</v>
      </c>
      <c r="C57" s="323">
        <f>$O$12</f>
        <v>2.6629999999999998</v>
      </c>
      <c r="D57" s="323">
        <f>$P$12</f>
        <v>6.33</v>
      </c>
      <c r="E57" s="127">
        <f>$Q$12</f>
        <v>24.41</v>
      </c>
      <c r="F57" s="323">
        <f>$R$12</f>
        <v>1.6319999999999999</v>
      </c>
      <c r="G57" s="323">
        <f>$S$12</f>
        <v>8.41</v>
      </c>
      <c r="H57" s="692">
        <f>$T$12</f>
        <v>17.68</v>
      </c>
    </row>
    <row r="58" spans="2:8" ht="15" customHeight="1" x14ac:dyDescent="0.2">
      <c r="B58" s="109" t="s">
        <v>218</v>
      </c>
      <c r="C58" s="323">
        <f>$O$13</f>
        <v>5.335</v>
      </c>
      <c r="D58" s="323">
        <f>$P$13</f>
        <v>13.071</v>
      </c>
      <c r="E58" s="127">
        <f>$Q$13</f>
        <v>41.66</v>
      </c>
      <c r="F58" s="323">
        <f>$R$13</f>
        <v>2.3929999999999998</v>
      </c>
      <c r="G58" s="323">
        <f>$S$13</f>
        <v>13.064</v>
      </c>
      <c r="H58" s="692">
        <f>$T$13</f>
        <v>35.9</v>
      </c>
    </row>
    <row r="59" spans="2:8" ht="15" customHeight="1" x14ac:dyDescent="0.2">
      <c r="B59" s="109" t="s">
        <v>219</v>
      </c>
      <c r="C59" s="323">
        <f>$O$14</f>
        <v>3.1309999999999998</v>
      </c>
      <c r="D59" s="323">
        <f>$P$14</f>
        <v>10.289</v>
      </c>
      <c r="E59" s="127">
        <f>$Q$14</f>
        <v>47.22</v>
      </c>
      <c r="F59" s="323">
        <f>$R$14</f>
        <v>1.3129999999999999</v>
      </c>
      <c r="G59" s="323">
        <f>$S$14</f>
        <v>7.8659999999999997</v>
      </c>
      <c r="H59" s="692">
        <f>$T$14</f>
        <v>48.41</v>
      </c>
    </row>
    <row r="60" spans="2:8" ht="15" customHeight="1" x14ac:dyDescent="0.2">
      <c r="B60" s="109" t="s">
        <v>220</v>
      </c>
      <c r="C60" s="323">
        <f>$O$15</f>
        <v>1.629</v>
      </c>
      <c r="D60" s="323">
        <f>$P$15</f>
        <v>6.173</v>
      </c>
      <c r="E60" s="127">
        <f>$Q$15</f>
        <v>49.87</v>
      </c>
      <c r="F60" s="323">
        <f>$R$15</f>
        <v>0.64200000000000002</v>
      </c>
      <c r="G60" s="323">
        <f>$S$15</f>
        <v>4.1859999999999999</v>
      </c>
      <c r="H60" s="692">
        <f>$T$15</f>
        <v>55.25</v>
      </c>
    </row>
    <row r="61" spans="2:8" ht="15" customHeight="1" x14ac:dyDescent="0.2">
      <c r="B61" s="113" t="s">
        <v>221</v>
      </c>
      <c r="C61" s="324">
        <f>$O$16</f>
        <v>1.72</v>
      </c>
      <c r="D61" s="324">
        <f>$P$16</f>
        <v>8.7729999999999997</v>
      </c>
      <c r="E61" s="128">
        <f>$Q$16</f>
        <v>42.47</v>
      </c>
      <c r="F61" s="324">
        <f>$R$16</f>
        <v>1.103</v>
      </c>
      <c r="G61" s="324">
        <f>$S$16</f>
        <v>4.1219999999999999</v>
      </c>
      <c r="H61" s="693">
        <f>$T$16</f>
        <v>46.94</v>
      </c>
    </row>
    <row r="62" spans="2:8" ht="15" customHeight="1" x14ac:dyDescent="0.2">
      <c r="B62" s="118" t="s">
        <v>80</v>
      </c>
      <c r="C62" s="125">
        <f>$O$17</f>
        <v>18.622</v>
      </c>
      <c r="D62" s="125">
        <f>$P$17</f>
        <v>66.308000000000007</v>
      </c>
      <c r="E62" s="126">
        <f>$Q$17</f>
        <v>28.15</v>
      </c>
      <c r="F62" s="125">
        <f>$R$17</f>
        <v>10.87</v>
      </c>
      <c r="G62" s="125">
        <f>$S$17</f>
        <v>62.664000000000001</v>
      </c>
      <c r="H62" s="694">
        <f>$T$17</f>
        <v>23.63</v>
      </c>
    </row>
    <row r="65" spans="2:8" ht="15" customHeight="1" x14ac:dyDescent="0.2">
      <c r="B65" s="904" t="s">
        <v>357</v>
      </c>
      <c r="C65" s="906" t="s">
        <v>332</v>
      </c>
      <c r="D65" s="906"/>
      <c r="E65" s="906"/>
      <c r="F65" s="906" t="s">
        <v>333</v>
      </c>
      <c r="G65" s="906"/>
      <c r="H65" s="898"/>
    </row>
    <row r="66" spans="2:8" ht="15" customHeight="1" x14ac:dyDescent="0.2">
      <c r="B66" s="905"/>
      <c r="C66" s="318" t="s">
        <v>78</v>
      </c>
      <c r="D66" s="902" t="s">
        <v>79</v>
      </c>
      <c r="E66" s="902"/>
      <c r="F66" s="318" t="s">
        <v>78</v>
      </c>
      <c r="G66" s="902" t="s">
        <v>79</v>
      </c>
      <c r="H66" s="892"/>
    </row>
    <row r="67" spans="2:8" ht="30" customHeight="1" x14ac:dyDescent="0.2">
      <c r="B67" s="905"/>
      <c r="C67" s="903" t="s">
        <v>325</v>
      </c>
      <c r="D67" s="903"/>
      <c r="E67" s="16" t="s">
        <v>82</v>
      </c>
      <c r="F67" s="903" t="s">
        <v>325</v>
      </c>
      <c r="G67" s="903"/>
      <c r="H67" s="17" t="s">
        <v>82</v>
      </c>
    </row>
    <row r="68" spans="2:8" ht="15" customHeight="1" x14ac:dyDescent="0.2">
      <c r="B68" s="143" t="str">
        <f>Index!$B$4</f>
        <v>Wessex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3">
        <f>$U$9</f>
        <v>3.7130000000000001</v>
      </c>
      <c r="D69" s="323">
        <f>$V$9</f>
        <v>20.571999999999999</v>
      </c>
      <c r="E69" s="127">
        <f>$W$9</f>
        <v>11.19</v>
      </c>
      <c r="F69" s="323">
        <f>$X$9</f>
        <v>3.4740000000000002</v>
      </c>
      <c r="G69" s="323">
        <f>$Y$9</f>
        <v>18.681999999999999</v>
      </c>
      <c r="H69" s="692">
        <f>$Z$9</f>
        <v>13.09</v>
      </c>
    </row>
    <row r="70" spans="2:8" ht="15" customHeight="1" x14ac:dyDescent="0.2">
      <c r="B70" s="109" t="s">
        <v>215</v>
      </c>
      <c r="C70" s="323">
        <f>$U$10</f>
        <v>1.0249999999999999</v>
      </c>
      <c r="D70" s="323">
        <f>$V$10</f>
        <v>4.6890000000000001</v>
      </c>
      <c r="E70" s="127">
        <f>$W$10</f>
        <v>10.69</v>
      </c>
      <c r="F70" s="323">
        <f>$X$10</f>
        <v>1.0900000000000001</v>
      </c>
      <c r="G70" s="323">
        <f>$Y$10</f>
        <v>4.952</v>
      </c>
      <c r="H70" s="692">
        <f>$Z$10</f>
        <v>13.27</v>
      </c>
    </row>
    <row r="71" spans="2:8" ht="15" customHeight="1" x14ac:dyDescent="0.2">
      <c r="B71" s="109" t="s">
        <v>216</v>
      </c>
      <c r="C71" s="323">
        <f>$U$11</f>
        <v>0.96599999999999997</v>
      </c>
      <c r="D71" s="323">
        <f>$V$11</f>
        <v>4.8109999999999999</v>
      </c>
      <c r="E71" s="127">
        <f>$W$11</f>
        <v>11.92</v>
      </c>
      <c r="F71" s="323">
        <f>$X$11</f>
        <v>1.135</v>
      </c>
      <c r="G71" s="323">
        <f>$Y$11</f>
        <v>5.298</v>
      </c>
      <c r="H71" s="692">
        <f>$Z$11</f>
        <v>14.58</v>
      </c>
    </row>
    <row r="72" spans="2:8" ht="15" customHeight="1" x14ac:dyDescent="0.2">
      <c r="B72" s="109" t="s">
        <v>217</v>
      </c>
      <c r="C72" s="323">
        <f>$U$12</f>
        <v>3.3029999999999999</v>
      </c>
      <c r="D72" s="323">
        <f>$V$12</f>
        <v>15.628</v>
      </c>
      <c r="E72" s="127">
        <f>$W$12</f>
        <v>16.61</v>
      </c>
      <c r="F72" s="323">
        <f>$X$12</f>
        <v>3.1659999999999999</v>
      </c>
      <c r="G72" s="323">
        <f>$Y$12</f>
        <v>15.595000000000001</v>
      </c>
      <c r="H72" s="692">
        <f>$Z$12</f>
        <v>14.17</v>
      </c>
    </row>
    <row r="73" spans="2:8" ht="15" customHeight="1" x14ac:dyDescent="0.2">
      <c r="B73" s="109" t="s">
        <v>218</v>
      </c>
      <c r="C73" s="323">
        <f>$U$13</f>
        <v>5.859</v>
      </c>
      <c r="D73" s="323">
        <f>$V$13</f>
        <v>19.245999999999999</v>
      </c>
      <c r="E73" s="127">
        <f>$W$13</f>
        <v>36.33</v>
      </c>
      <c r="F73" s="323">
        <f>$X$13</f>
        <v>3.4529999999999998</v>
      </c>
      <c r="G73" s="323">
        <f>$Y$13</f>
        <v>11.336</v>
      </c>
      <c r="H73" s="692">
        <f>$Z$13</f>
        <v>14.45</v>
      </c>
    </row>
    <row r="74" spans="2:8" ht="15" customHeight="1" x14ac:dyDescent="0.2">
      <c r="B74" s="109" t="s">
        <v>219</v>
      </c>
      <c r="C74" s="323">
        <f>$U$14</f>
        <v>3.6960000000000002</v>
      </c>
      <c r="D74" s="323">
        <f>$V$14</f>
        <v>9.7460000000000004</v>
      </c>
      <c r="E74" s="127">
        <f>$W$14</f>
        <v>51.29</v>
      </c>
      <c r="F74" s="323">
        <f>$X$14</f>
        <v>1.669</v>
      </c>
      <c r="G74" s="323">
        <f>$Y$14</f>
        <v>3.677</v>
      </c>
      <c r="H74" s="692">
        <f>$Z$14</f>
        <v>18.09</v>
      </c>
    </row>
    <row r="75" spans="2:8" ht="15" customHeight="1" x14ac:dyDescent="0.2">
      <c r="B75" s="109" t="s">
        <v>220</v>
      </c>
      <c r="C75" s="323">
        <f>$U$15</f>
        <v>2.0670000000000002</v>
      </c>
      <c r="D75" s="323">
        <f>$V$15</f>
        <v>5.319</v>
      </c>
      <c r="E75" s="127">
        <f>$W$15</f>
        <v>58.65</v>
      </c>
      <c r="F75" s="323">
        <f>$X$15</f>
        <v>0.77900000000000003</v>
      </c>
      <c r="G75" s="323">
        <f>$Y$15</f>
        <v>1.2430000000000001</v>
      </c>
      <c r="H75" s="692">
        <f>$Z$15</f>
        <v>23.36</v>
      </c>
    </row>
    <row r="76" spans="2:8" ht="15" customHeight="1" x14ac:dyDescent="0.2">
      <c r="B76" s="113" t="s">
        <v>221</v>
      </c>
      <c r="C76" s="324">
        <f>$U$16</f>
        <v>2.9350000000000001</v>
      </c>
      <c r="D76" s="324">
        <f>$V$16</f>
        <v>4.2320000000000002</v>
      </c>
      <c r="E76" s="128">
        <f>$W$16</f>
        <v>35.049999999999997</v>
      </c>
      <c r="F76" s="324">
        <f>$X$16</f>
        <v>1.08</v>
      </c>
      <c r="G76" s="324">
        <f>$Y$16</f>
        <v>1.8129999999999999</v>
      </c>
      <c r="H76" s="693">
        <f>$Z$16</f>
        <v>31.05</v>
      </c>
    </row>
    <row r="77" spans="2:8" ht="15" customHeight="1" x14ac:dyDescent="0.2">
      <c r="B77" s="118" t="s">
        <v>80</v>
      </c>
      <c r="C77" s="125">
        <f>$U$17</f>
        <v>23.564</v>
      </c>
      <c r="D77" s="125">
        <f>$V$17</f>
        <v>84.242000000000004</v>
      </c>
      <c r="E77" s="126">
        <f>$W$17</f>
        <v>23.06</v>
      </c>
      <c r="F77" s="125">
        <f>$X$17</f>
        <v>15.847</v>
      </c>
      <c r="G77" s="125">
        <f>$Y$17</f>
        <v>62.595999999999997</v>
      </c>
      <c r="H77" s="694">
        <f>$Z$17</f>
        <v>10.81</v>
      </c>
    </row>
    <row r="80" spans="2:8" ht="15" customHeight="1" x14ac:dyDescent="0.2">
      <c r="B80" s="904" t="s">
        <v>357</v>
      </c>
      <c r="C80" s="906" t="s">
        <v>231</v>
      </c>
      <c r="D80" s="906"/>
      <c r="E80" s="906"/>
      <c r="F80" s="906" t="s">
        <v>232</v>
      </c>
      <c r="G80" s="906"/>
      <c r="H80" s="898"/>
    </row>
    <row r="81" spans="2:8" ht="15" customHeight="1" x14ac:dyDescent="0.2">
      <c r="B81" s="905"/>
      <c r="C81" s="318" t="s">
        <v>78</v>
      </c>
      <c r="D81" s="902" t="s">
        <v>79</v>
      </c>
      <c r="E81" s="902"/>
      <c r="F81" s="318" t="s">
        <v>78</v>
      </c>
      <c r="G81" s="902" t="s">
        <v>79</v>
      </c>
      <c r="H81" s="892"/>
    </row>
    <row r="82" spans="2:8" ht="30" customHeight="1" x14ac:dyDescent="0.2">
      <c r="B82" s="905"/>
      <c r="C82" s="903" t="s">
        <v>325</v>
      </c>
      <c r="D82" s="903"/>
      <c r="E82" s="16" t="s">
        <v>82</v>
      </c>
      <c r="F82" s="903" t="s">
        <v>325</v>
      </c>
      <c r="G82" s="903"/>
      <c r="H82" s="17" t="s">
        <v>82</v>
      </c>
    </row>
    <row r="83" spans="2:8" ht="15" customHeight="1" x14ac:dyDescent="0.2">
      <c r="B83" s="143" t="str">
        <f>Index!$B$4</f>
        <v>Wessex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3">
        <f>$AA$9</f>
        <v>2.8170000000000002</v>
      </c>
      <c r="D84" s="323">
        <f>$AB$9</f>
        <v>14.819000000000001</v>
      </c>
      <c r="E84" s="127">
        <f>$AC$9</f>
        <v>13.22</v>
      </c>
      <c r="F84" s="323">
        <f>$AD$9</f>
        <v>3.0390000000000001</v>
      </c>
      <c r="G84" s="323">
        <f>$AE$9</f>
        <v>13.449</v>
      </c>
      <c r="H84" s="692">
        <f>$AF$9</f>
        <v>13.35</v>
      </c>
    </row>
    <row r="85" spans="2:8" ht="15" customHeight="1" x14ac:dyDescent="0.2">
      <c r="B85" s="109" t="s">
        <v>215</v>
      </c>
      <c r="C85" s="323">
        <f>$AA$10</f>
        <v>0.77900000000000003</v>
      </c>
      <c r="D85" s="323">
        <f>$AB$10</f>
        <v>3.968</v>
      </c>
      <c r="E85" s="127">
        <f>$AC$10</f>
        <v>11.89</v>
      </c>
      <c r="F85" s="323">
        <f>$AD$10</f>
        <v>0.80300000000000005</v>
      </c>
      <c r="G85" s="323">
        <f>$AE$10</f>
        <v>3.7290000000000001</v>
      </c>
      <c r="H85" s="692">
        <f>$AF$10</f>
        <v>14.17</v>
      </c>
    </row>
    <row r="86" spans="2:8" ht="15" customHeight="1" x14ac:dyDescent="0.2">
      <c r="B86" s="109" t="s">
        <v>216</v>
      </c>
      <c r="C86" s="323">
        <f>$AA$11</f>
        <v>0.77600000000000002</v>
      </c>
      <c r="D86" s="323">
        <f>$AB$11</f>
        <v>4.2809999999999997</v>
      </c>
      <c r="E86" s="127">
        <f>$AC$11</f>
        <v>11.33</v>
      </c>
      <c r="F86" s="323">
        <f>$AD$11</f>
        <v>0.78500000000000003</v>
      </c>
      <c r="G86" s="323">
        <f>$AE$11</f>
        <v>4.2460000000000004</v>
      </c>
      <c r="H86" s="692">
        <f>$AF$11</f>
        <v>15.3</v>
      </c>
    </row>
    <row r="87" spans="2:8" ht="15" customHeight="1" x14ac:dyDescent="0.2">
      <c r="B87" s="109" t="s">
        <v>217</v>
      </c>
      <c r="C87" s="323">
        <f>$AA$12</f>
        <v>2.306</v>
      </c>
      <c r="D87" s="323">
        <f>$AB$12</f>
        <v>14.055</v>
      </c>
      <c r="E87" s="127">
        <f>$AC$12</f>
        <v>12.77</v>
      </c>
      <c r="F87" s="323">
        <f>$AD$12</f>
        <v>2.1059999999999999</v>
      </c>
      <c r="G87" s="323">
        <f>$AE$12</f>
        <v>14.64</v>
      </c>
      <c r="H87" s="692">
        <f>$AF$12</f>
        <v>19.149999999999999</v>
      </c>
    </row>
    <row r="88" spans="2:8" ht="15" customHeight="1" x14ac:dyDescent="0.2">
      <c r="B88" s="109" t="s">
        <v>218</v>
      </c>
      <c r="C88" s="323">
        <f>$AA$13</f>
        <v>3.9889999999999999</v>
      </c>
      <c r="D88" s="323">
        <f>$AB$13</f>
        <v>18.587</v>
      </c>
      <c r="E88" s="127">
        <f>$AC$13</f>
        <v>16.18</v>
      </c>
      <c r="F88" s="323">
        <f>$AD$13</f>
        <v>2.3239999999999998</v>
      </c>
      <c r="G88" s="323">
        <f>$AE$13</f>
        <v>24.434999999999999</v>
      </c>
      <c r="H88" s="692">
        <f>$AF$13</f>
        <v>29.73</v>
      </c>
    </row>
    <row r="89" spans="2:8" ht="15" customHeight="1" x14ac:dyDescent="0.2">
      <c r="B89" s="109" t="s">
        <v>219</v>
      </c>
      <c r="C89" s="323">
        <f>$AA$14</f>
        <v>3.0419999999999998</v>
      </c>
      <c r="D89" s="323">
        <f>$AB$14</f>
        <v>7.9829999999999997</v>
      </c>
      <c r="E89" s="127">
        <f>$AC$14</f>
        <v>17.079999999999998</v>
      </c>
      <c r="F89" s="323">
        <f>$AD$14</f>
        <v>1.1990000000000001</v>
      </c>
      <c r="G89" s="323">
        <f>$AE$14</f>
        <v>13.086</v>
      </c>
      <c r="H89" s="692">
        <f>$AF$14</f>
        <v>30.4</v>
      </c>
    </row>
    <row r="90" spans="2:8" ht="15" customHeight="1" x14ac:dyDescent="0.2">
      <c r="B90" s="109" t="s">
        <v>220</v>
      </c>
      <c r="C90" s="323">
        <f>$AA$15</f>
        <v>1.8240000000000001</v>
      </c>
      <c r="D90" s="323">
        <f>$AB$15</f>
        <v>2.8839999999999999</v>
      </c>
      <c r="E90" s="127">
        <f>$AC$15</f>
        <v>21.48</v>
      </c>
      <c r="F90" s="323">
        <f>$AD$15</f>
        <v>0.61399999999999999</v>
      </c>
      <c r="G90" s="323">
        <f>$AE$15</f>
        <v>5.4119999999999999</v>
      </c>
      <c r="H90" s="692">
        <f>$AF$15</f>
        <v>28.18</v>
      </c>
    </row>
    <row r="91" spans="2:8" ht="15" customHeight="1" x14ac:dyDescent="0.2">
      <c r="B91" s="113" t="s">
        <v>221</v>
      </c>
      <c r="C91" s="324">
        <f>$AA$16</f>
        <v>3.4849999999999999</v>
      </c>
      <c r="D91" s="324">
        <f>$AB$16</f>
        <v>4.0060000000000002</v>
      </c>
      <c r="E91" s="128">
        <f>$AC$16</f>
        <v>26.9</v>
      </c>
      <c r="F91" s="324">
        <f>$AD$16</f>
        <v>1.2669999999999999</v>
      </c>
      <c r="G91" s="324">
        <f>$AE$16</f>
        <v>4.891</v>
      </c>
      <c r="H91" s="693">
        <f>$AF$16</f>
        <v>36.409999999999997</v>
      </c>
    </row>
    <row r="92" spans="2:8" ht="15" customHeight="1" x14ac:dyDescent="0.2">
      <c r="B92" s="118" t="s">
        <v>80</v>
      </c>
      <c r="C92" s="125">
        <f>$AA$17</f>
        <v>19.018000000000001</v>
      </c>
      <c r="D92" s="125">
        <f>$AB$17</f>
        <v>70.582999999999998</v>
      </c>
      <c r="E92" s="126">
        <f>$AC$17</f>
        <v>11.55</v>
      </c>
      <c r="F92" s="125">
        <f>$AD$17</f>
        <v>12.138</v>
      </c>
      <c r="G92" s="125">
        <f>$AE$17</f>
        <v>83.888000000000005</v>
      </c>
      <c r="H92" s="694">
        <f>$AF$17</f>
        <v>20.27</v>
      </c>
    </row>
    <row r="95" spans="2:8" ht="15" customHeight="1" x14ac:dyDescent="0.2">
      <c r="B95" s="904" t="s">
        <v>357</v>
      </c>
      <c r="C95" s="906" t="s">
        <v>233</v>
      </c>
      <c r="D95" s="906"/>
      <c r="E95" s="898"/>
    </row>
    <row r="96" spans="2:8" ht="15" customHeight="1" x14ac:dyDescent="0.2">
      <c r="B96" s="905"/>
      <c r="C96" s="318" t="s">
        <v>78</v>
      </c>
      <c r="D96" s="902" t="s">
        <v>79</v>
      </c>
      <c r="E96" s="892"/>
    </row>
    <row r="97" spans="2:5" ht="30" customHeight="1" x14ac:dyDescent="0.2">
      <c r="B97" s="905"/>
      <c r="C97" s="903" t="s">
        <v>325</v>
      </c>
      <c r="D97" s="903"/>
      <c r="E97" s="17" t="s">
        <v>82</v>
      </c>
    </row>
    <row r="98" spans="2:5" ht="15" customHeight="1" x14ac:dyDescent="0.2">
      <c r="B98" s="143" t="str">
        <f>Index!$B$4</f>
        <v>Wessex</v>
      </c>
      <c r="C98" s="124"/>
      <c r="D98" s="122"/>
      <c r="E98" s="123"/>
    </row>
    <row r="99" spans="2:5" ht="15" customHeight="1" x14ac:dyDescent="0.2">
      <c r="B99" s="109" t="s">
        <v>214</v>
      </c>
      <c r="C99" s="323">
        <f>$AG$9</f>
        <v>5.952</v>
      </c>
      <c r="D99" s="323">
        <f>$AH$9</f>
        <v>13.16</v>
      </c>
      <c r="E99" s="692">
        <f>$AI$9</f>
        <v>13.73</v>
      </c>
    </row>
    <row r="100" spans="2:5" ht="15" customHeight="1" x14ac:dyDescent="0.2">
      <c r="B100" s="109" t="s">
        <v>215</v>
      </c>
      <c r="C100" s="323">
        <f>$AG$10</f>
        <v>1.4430000000000001</v>
      </c>
      <c r="D100" s="323">
        <f>$AH$10</f>
        <v>3.2890000000000001</v>
      </c>
      <c r="E100" s="692">
        <f>$AI$10</f>
        <v>13.62</v>
      </c>
    </row>
    <row r="101" spans="2:5" ht="15" customHeight="1" x14ac:dyDescent="0.2">
      <c r="B101" s="109" t="s">
        <v>216</v>
      </c>
      <c r="C101" s="323">
        <f>$AG$11</f>
        <v>1.224</v>
      </c>
      <c r="D101" s="323">
        <f>$AH$11</f>
        <v>3.6190000000000002</v>
      </c>
      <c r="E101" s="692">
        <f>$AI$11</f>
        <v>14.65</v>
      </c>
    </row>
    <row r="102" spans="2:5" ht="15" customHeight="1" x14ac:dyDescent="0.2">
      <c r="B102" s="109" t="s">
        <v>217</v>
      </c>
      <c r="C102" s="323">
        <f>$AG$12</f>
        <v>2.9550000000000001</v>
      </c>
      <c r="D102" s="323">
        <f>$AH$12</f>
        <v>12.414999999999999</v>
      </c>
      <c r="E102" s="692">
        <f>$AI$12</f>
        <v>17.329999999999998</v>
      </c>
    </row>
    <row r="103" spans="2:5" ht="15" customHeight="1" x14ac:dyDescent="0.2">
      <c r="B103" s="109" t="s">
        <v>218</v>
      </c>
      <c r="C103" s="323">
        <f>$AG$13</f>
        <v>3.5270000000000001</v>
      </c>
      <c r="D103" s="323">
        <f>$AH$13</f>
        <v>16.984000000000002</v>
      </c>
      <c r="E103" s="692">
        <f>$AI$13</f>
        <v>28.78</v>
      </c>
    </row>
    <row r="104" spans="2:5" ht="15" customHeight="1" x14ac:dyDescent="0.2">
      <c r="B104" s="109" t="s">
        <v>219</v>
      </c>
      <c r="C104" s="323">
        <f>$AG$14</f>
        <v>2.5</v>
      </c>
      <c r="D104" s="323">
        <f>$AH$14</f>
        <v>9.69</v>
      </c>
      <c r="E104" s="692">
        <f>$AI$14</f>
        <v>32.799999999999997</v>
      </c>
    </row>
    <row r="105" spans="2:5" ht="15" customHeight="1" x14ac:dyDescent="0.2">
      <c r="B105" s="109" t="s">
        <v>220</v>
      </c>
      <c r="C105" s="323">
        <f>$AG$15</f>
        <v>1.4850000000000001</v>
      </c>
      <c r="D105" s="323">
        <f>$AH$15</f>
        <v>4.7279999999999998</v>
      </c>
      <c r="E105" s="692">
        <f>$AI$15</f>
        <v>36.75</v>
      </c>
    </row>
    <row r="106" spans="2:5" ht="15" customHeight="1" x14ac:dyDescent="0.2">
      <c r="B106" s="113" t="s">
        <v>221</v>
      </c>
      <c r="C106" s="324">
        <f>$AG$16</f>
        <v>3.5579999999999998</v>
      </c>
      <c r="D106" s="324">
        <f>$AH$16</f>
        <v>7.3959999999999999</v>
      </c>
      <c r="E106" s="693">
        <f>$AI$16</f>
        <v>46.41</v>
      </c>
    </row>
    <row r="107" spans="2:5" ht="15" customHeight="1" x14ac:dyDescent="0.2">
      <c r="B107" s="118" t="s">
        <v>80</v>
      </c>
      <c r="C107" s="125">
        <f>$AG$17</f>
        <v>22.643000000000001</v>
      </c>
      <c r="D107" s="125">
        <f>$AH$17</f>
        <v>71.281999999999996</v>
      </c>
      <c r="E107" s="694">
        <f>$AI$17</f>
        <v>19.93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758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Wessex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766.65</v>
      </c>
      <c r="D8" s="138">
        <f>'Section 11 chart data'!J20</f>
        <v>17405.062000000002</v>
      </c>
      <c r="E8" s="691">
        <f>'Section 11 chart data'!K20</f>
        <v>4.99</v>
      </c>
      <c r="F8" s="139">
        <f>SUM(C8,D8)</f>
        <v>18171.712000000003</v>
      </c>
    </row>
    <row r="9" spans="2:6" ht="15" customHeight="1" x14ac:dyDescent="0.2">
      <c r="B9" s="141" t="s">
        <v>222</v>
      </c>
      <c r="C9" s="137">
        <f>'Section 11 chart data'!D21</f>
        <v>853.601</v>
      </c>
      <c r="D9" s="138">
        <f>'Section 11 chart data'!J21</f>
        <v>18150.775000000001</v>
      </c>
      <c r="E9" s="691">
        <f>'Section 11 chart data'!K21</f>
        <v>4.49</v>
      </c>
      <c r="F9" s="139">
        <f t="shared" ref="F9:F18" si="0">SUM(C9,D9)</f>
        <v>19004.376</v>
      </c>
    </row>
    <row r="10" spans="2:6" ht="15" customHeight="1" x14ac:dyDescent="0.2">
      <c r="B10" s="141" t="s">
        <v>225</v>
      </c>
      <c r="C10" s="137">
        <f>'Section 11 chart data'!D22</f>
        <v>900.16899999999998</v>
      </c>
      <c r="D10" s="138">
        <f>'Section 11 chart data'!J22</f>
        <v>19554.759999999998</v>
      </c>
      <c r="E10" s="691">
        <f>'Section 11 chart data'!K22</f>
        <v>4.25</v>
      </c>
      <c r="F10" s="139">
        <f t="shared" si="0"/>
        <v>20454.929</v>
      </c>
    </row>
    <row r="11" spans="2:6" ht="15" customHeight="1" x14ac:dyDescent="0.2">
      <c r="B11" s="141" t="s">
        <v>226</v>
      </c>
      <c r="C11" s="137">
        <f>'Section 11 chart data'!D23</f>
        <v>972.76599999999996</v>
      </c>
      <c r="D11" s="138">
        <f>'Section 11 chart data'!J23</f>
        <v>21291.465</v>
      </c>
      <c r="E11" s="691">
        <f>'Section 11 chart data'!K23</f>
        <v>3.98</v>
      </c>
      <c r="F11" s="139">
        <f t="shared" si="0"/>
        <v>22264.231</v>
      </c>
    </row>
    <row r="12" spans="2:6" ht="15" customHeight="1" x14ac:dyDescent="0.2">
      <c r="B12" s="141" t="s">
        <v>227</v>
      </c>
      <c r="C12" s="137">
        <f>'Section 11 chart data'!D24</f>
        <v>1001.116</v>
      </c>
      <c r="D12" s="138">
        <f>'Section 11 chart data'!J24</f>
        <v>22939.553</v>
      </c>
      <c r="E12" s="691">
        <f>'Section 11 chart data'!K24</f>
        <v>3.77</v>
      </c>
      <c r="F12" s="139">
        <f t="shared" si="0"/>
        <v>23940.669000000002</v>
      </c>
    </row>
    <row r="13" spans="2:6" ht="15" customHeight="1" x14ac:dyDescent="0.2">
      <c r="B13" s="141" t="s">
        <v>228</v>
      </c>
      <c r="C13" s="137">
        <f>'Section 11 chart data'!D25</f>
        <v>1054.3340000000001</v>
      </c>
      <c r="D13" s="138">
        <f>'Section 11 chart data'!J25</f>
        <v>24490.647000000001</v>
      </c>
      <c r="E13" s="691">
        <f>'Section 11 chart data'!K25</f>
        <v>3.62</v>
      </c>
      <c r="F13" s="139">
        <f t="shared" si="0"/>
        <v>25544.981</v>
      </c>
    </row>
    <row r="14" spans="2:6" ht="15" customHeight="1" x14ac:dyDescent="0.2">
      <c r="B14" s="141" t="s">
        <v>332</v>
      </c>
      <c r="C14" s="137">
        <f>'Section 11 chart data'!D26</f>
        <v>1063.3710000000001</v>
      </c>
      <c r="D14" s="138">
        <f>'Section 11 chart data'!J26</f>
        <v>25747.816999999999</v>
      </c>
      <c r="E14" s="691">
        <f>'Section 11 chart data'!K26</f>
        <v>3.56</v>
      </c>
      <c r="F14" s="139">
        <f t="shared" si="0"/>
        <v>26811.187999999998</v>
      </c>
    </row>
    <row r="15" spans="2:6" ht="15" customHeight="1" x14ac:dyDescent="0.2">
      <c r="B15" s="141" t="s">
        <v>333</v>
      </c>
      <c r="C15" s="137">
        <f>'Section 11 chart data'!D27</f>
        <v>1083.9570000000001</v>
      </c>
      <c r="D15" s="138">
        <f>'Section 11 chart data'!J27</f>
        <v>26997.359</v>
      </c>
      <c r="E15" s="691">
        <f>'Section 11 chart data'!K27</f>
        <v>3.46</v>
      </c>
      <c r="F15" s="139">
        <f t="shared" si="0"/>
        <v>28081.315999999999</v>
      </c>
    </row>
    <row r="16" spans="2:6" ht="15" customHeight="1" x14ac:dyDescent="0.2">
      <c r="B16" s="141" t="s">
        <v>231</v>
      </c>
      <c r="C16" s="137">
        <f>'Section 11 chart data'!D28</f>
        <v>1085.133</v>
      </c>
      <c r="D16" s="138">
        <f>'Section 11 chart data'!J28</f>
        <v>28085.874</v>
      </c>
      <c r="E16" s="691">
        <f>'Section 11 chart data'!K28</f>
        <v>3.39</v>
      </c>
      <c r="F16" s="139">
        <f t="shared" si="0"/>
        <v>29171.007000000001</v>
      </c>
    </row>
    <row r="17" spans="2:6" ht="15" customHeight="1" x14ac:dyDescent="0.2">
      <c r="B17" s="141" t="s">
        <v>232</v>
      </c>
      <c r="C17" s="137">
        <f>'Section 11 chart data'!D29</f>
        <v>1130.2560000000001</v>
      </c>
      <c r="D17" s="138">
        <f>'Section 11 chart data'!J29</f>
        <v>28918.366999999998</v>
      </c>
      <c r="E17" s="691">
        <f>'Section 11 chart data'!K29</f>
        <v>3.36</v>
      </c>
      <c r="F17" s="139">
        <f t="shared" si="0"/>
        <v>30048.623</v>
      </c>
    </row>
    <row r="18" spans="2:6" ht="15" customHeight="1" x14ac:dyDescent="0.2">
      <c r="B18" s="142" t="s">
        <v>233</v>
      </c>
      <c r="C18" s="137">
        <f>'Section 11 chart data'!D30</f>
        <v>1146.2470000000001</v>
      </c>
      <c r="D18" s="138">
        <f>'Section 11 chart data'!J30</f>
        <v>29765.042000000001</v>
      </c>
      <c r="E18" s="691">
        <f>'Section 11 chart data'!K30</f>
        <v>3.33</v>
      </c>
      <c r="F18" s="140">
        <f t="shared" si="0"/>
        <v>30911.289000000001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491</v>
      </c>
    </row>
    <row r="5" spans="2:35" ht="15" customHeight="1" x14ac:dyDescent="0.2">
      <c r="B5" s="896" t="s">
        <v>77</v>
      </c>
      <c r="C5" s="906" t="s">
        <v>331</v>
      </c>
      <c r="D5" s="906"/>
      <c r="E5" s="906"/>
      <c r="F5" s="906" t="s">
        <v>222</v>
      </c>
      <c r="G5" s="906"/>
      <c r="H5" s="906"/>
      <c r="I5" s="906" t="s">
        <v>225</v>
      </c>
      <c r="J5" s="906"/>
      <c r="K5" s="906"/>
      <c r="L5" s="906" t="s">
        <v>226</v>
      </c>
      <c r="M5" s="906"/>
      <c r="N5" s="906"/>
      <c r="O5" s="906" t="s">
        <v>227</v>
      </c>
      <c r="P5" s="906"/>
      <c r="Q5" s="906"/>
      <c r="R5" s="906" t="s">
        <v>228</v>
      </c>
      <c r="S5" s="906"/>
      <c r="T5" s="906"/>
      <c r="U5" s="906" t="s">
        <v>332</v>
      </c>
      <c r="V5" s="906"/>
      <c r="W5" s="906"/>
      <c r="X5" s="906" t="s">
        <v>333</v>
      </c>
      <c r="Y5" s="906"/>
      <c r="Z5" s="906"/>
      <c r="AA5" s="906" t="s">
        <v>231</v>
      </c>
      <c r="AB5" s="906"/>
      <c r="AC5" s="906"/>
      <c r="AD5" s="906" t="s">
        <v>232</v>
      </c>
      <c r="AE5" s="906"/>
      <c r="AF5" s="906"/>
      <c r="AG5" s="906" t="s">
        <v>233</v>
      </c>
      <c r="AH5" s="906"/>
      <c r="AI5" s="898"/>
    </row>
    <row r="6" spans="2:35" ht="15" customHeight="1" x14ac:dyDescent="0.2">
      <c r="B6" s="909"/>
      <c r="C6" s="103" t="s">
        <v>78</v>
      </c>
      <c r="D6" s="902" t="s">
        <v>79</v>
      </c>
      <c r="E6" s="902"/>
      <c r="F6" s="103" t="s">
        <v>78</v>
      </c>
      <c r="G6" s="902" t="s">
        <v>79</v>
      </c>
      <c r="H6" s="902"/>
      <c r="I6" s="103" t="s">
        <v>78</v>
      </c>
      <c r="J6" s="902" t="s">
        <v>79</v>
      </c>
      <c r="K6" s="902"/>
      <c r="L6" s="103" t="s">
        <v>78</v>
      </c>
      <c r="M6" s="902" t="s">
        <v>79</v>
      </c>
      <c r="N6" s="902"/>
      <c r="O6" s="103" t="s">
        <v>78</v>
      </c>
      <c r="P6" s="902" t="s">
        <v>79</v>
      </c>
      <c r="Q6" s="902"/>
      <c r="R6" s="103" t="s">
        <v>78</v>
      </c>
      <c r="S6" s="902" t="s">
        <v>79</v>
      </c>
      <c r="T6" s="902"/>
      <c r="U6" s="103" t="s">
        <v>78</v>
      </c>
      <c r="V6" s="902" t="s">
        <v>79</v>
      </c>
      <c r="W6" s="902"/>
      <c r="X6" s="103" t="s">
        <v>78</v>
      </c>
      <c r="Y6" s="902" t="s">
        <v>79</v>
      </c>
      <c r="Z6" s="902"/>
      <c r="AA6" s="103" t="s">
        <v>78</v>
      </c>
      <c r="AB6" s="902" t="s">
        <v>79</v>
      </c>
      <c r="AC6" s="902"/>
      <c r="AD6" s="103" t="s">
        <v>78</v>
      </c>
      <c r="AE6" s="902" t="s">
        <v>79</v>
      </c>
      <c r="AF6" s="902"/>
      <c r="AG6" s="103" t="s">
        <v>78</v>
      </c>
      <c r="AH6" s="902" t="s">
        <v>79</v>
      </c>
      <c r="AI6" s="892"/>
    </row>
    <row r="7" spans="2:35" ht="30" customHeight="1" x14ac:dyDescent="0.2">
      <c r="B7" s="910"/>
      <c r="C7" s="903" t="s">
        <v>325</v>
      </c>
      <c r="D7" s="903"/>
      <c r="E7" s="16" t="s">
        <v>82</v>
      </c>
      <c r="F7" s="903" t="s">
        <v>325</v>
      </c>
      <c r="G7" s="903"/>
      <c r="H7" s="16" t="s">
        <v>82</v>
      </c>
      <c r="I7" s="903" t="s">
        <v>325</v>
      </c>
      <c r="J7" s="903"/>
      <c r="K7" s="16" t="s">
        <v>82</v>
      </c>
      <c r="L7" s="903" t="s">
        <v>325</v>
      </c>
      <c r="M7" s="903"/>
      <c r="N7" s="16" t="s">
        <v>82</v>
      </c>
      <c r="O7" s="903" t="s">
        <v>325</v>
      </c>
      <c r="P7" s="903"/>
      <c r="Q7" s="16" t="s">
        <v>82</v>
      </c>
      <c r="R7" s="903" t="s">
        <v>325</v>
      </c>
      <c r="S7" s="903"/>
      <c r="T7" s="16" t="s">
        <v>82</v>
      </c>
      <c r="U7" s="903" t="s">
        <v>325</v>
      </c>
      <c r="V7" s="903"/>
      <c r="W7" s="16" t="s">
        <v>82</v>
      </c>
      <c r="X7" s="903" t="s">
        <v>325</v>
      </c>
      <c r="Y7" s="903"/>
      <c r="Z7" s="16" t="s">
        <v>82</v>
      </c>
      <c r="AA7" s="903" t="s">
        <v>325</v>
      </c>
      <c r="AB7" s="903"/>
      <c r="AC7" s="16" t="s">
        <v>82</v>
      </c>
      <c r="AD7" s="903" t="s">
        <v>325</v>
      </c>
      <c r="AE7" s="903"/>
      <c r="AF7" s="16" t="s">
        <v>82</v>
      </c>
      <c r="AG7" s="903" t="s">
        <v>325</v>
      </c>
      <c r="AH7" s="903"/>
      <c r="AI7" s="17" t="s">
        <v>82</v>
      </c>
    </row>
    <row r="8" spans="2:35" ht="15" customHeight="1" x14ac:dyDescent="0.2">
      <c r="B8" s="143" t="str">
        <f>Index!$B$4</f>
        <v>Wessex</v>
      </c>
      <c r="C8" s="187"/>
      <c r="D8" s="122"/>
      <c r="E8" s="105"/>
      <c r="F8" s="105"/>
      <c r="G8" s="122"/>
      <c r="H8" s="188"/>
      <c r="I8" s="105"/>
      <c r="J8" s="122"/>
      <c r="K8" s="188"/>
      <c r="L8" s="105"/>
      <c r="M8" s="122"/>
      <c r="N8" s="188"/>
      <c r="O8" s="105"/>
      <c r="P8" s="188"/>
      <c r="Q8" s="188"/>
      <c r="R8" s="187"/>
      <c r="S8" s="122"/>
      <c r="T8" s="105"/>
      <c r="U8" s="105"/>
      <c r="V8" s="122"/>
      <c r="W8" s="188"/>
      <c r="X8" s="105"/>
      <c r="Y8" s="122"/>
      <c r="Z8" s="188"/>
      <c r="AA8" s="105"/>
      <c r="AB8" s="122"/>
      <c r="AC8" s="188"/>
      <c r="AD8" s="105"/>
      <c r="AE8" s="188"/>
      <c r="AF8" s="188"/>
      <c r="AG8" s="105"/>
      <c r="AH8" s="188"/>
      <c r="AI8" s="188"/>
    </row>
    <row r="9" spans="2:35" ht="15" customHeight="1" x14ac:dyDescent="0.2">
      <c r="B9" s="107" t="s">
        <v>105</v>
      </c>
      <c r="C9" s="108">
        <f>'Section 11 chart data'!$C$190</f>
        <v>766.65</v>
      </c>
      <c r="D9" s="108">
        <f>'Section 11 chart data'!$C$207</f>
        <v>19554.759999999998</v>
      </c>
      <c r="E9" s="119">
        <f>'Section 11 chart data'!$D$207</f>
        <v>4.25</v>
      </c>
      <c r="F9" s="108">
        <f>'Section 11 chart data'!$D$190</f>
        <v>853.601</v>
      </c>
      <c r="G9" s="108">
        <f>'Section 11 chart data'!$E$207</f>
        <v>21291.465</v>
      </c>
      <c r="H9" s="119">
        <f>'Section 11 chart data'!$F$207</f>
        <v>3.98</v>
      </c>
      <c r="I9" s="108">
        <f>'Section 11 chart data'!$E$190</f>
        <v>900.16899999999998</v>
      </c>
      <c r="J9" s="108">
        <f>'Section 11 chart data'!$G$207</f>
        <v>22939.553</v>
      </c>
      <c r="K9" s="119">
        <f>'Section 11 chart data'!$H$207</f>
        <v>3.77</v>
      </c>
      <c r="L9" s="108">
        <f>'Section 11 chart data'!$F$190</f>
        <v>972.76599999999996</v>
      </c>
      <c r="M9" s="108">
        <f>'Section 11 chart data'!$I$207</f>
        <v>24490.647000000001</v>
      </c>
      <c r="N9" s="119">
        <f>'Section 11 chart data'!$J$207</f>
        <v>3.62</v>
      </c>
      <c r="O9" s="108">
        <f>'Section 11 chart data'!$G$190</f>
        <v>1001.116</v>
      </c>
      <c r="P9" s="108">
        <f>'Section 11 chart data'!$K$207</f>
        <v>25747.816999999999</v>
      </c>
      <c r="Q9" s="119">
        <f>'Section 11 chart data'!$L$207</f>
        <v>3.56</v>
      </c>
      <c r="R9" s="108">
        <f>'Section 11 chart data'!$H$190</f>
        <v>1054.3340000000001</v>
      </c>
      <c r="S9" s="108">
        <f>'Section 11 chart data'!$M$207</f>
        <v>26997.359</v>
      </c>
      <c r="T9" s="119">
        <f>'Section 11 chart data'!$N$207</f>
        <v>3.46</v>
      </c>
      <c r="U9" s="108">
        <f>'Section 11 chart data'!$I$190</f>
        <v>1063.3710000000001</v>
      </c>
      <c r="V9" s="108">
        <f>'Section 11 chart data'!$O$207</f>
        <v>28085.874</v>
      </c>
      <c r="W9" s="119">
        <f>'Section 11 chart data'!$P$207</f>
        <v>3.39</v>
      </c>
      <c r="X9" s="108">
        <f>'Section 11 chart data'!$J$190</f>
        <v>1083.9570000000001</v>
      </c>
      <c r="Y9" s="108">
        <f>'Section 11 chart data'!$Q$207</f>
        <v>28918.366999999998</v>
      </c>
      <c r="Z9" s="119">
        <f>'Section 11 chart data'!$R$207</f>
        <v>3.36</v>
      </c>
      <c r="AA9" s="108">
        <f>'Section 11 chart data'!$K$190</f>
        <v>1085.133</v>
      </c>
      <c r="AB9" s="108">
        <f>'Section 11 chart data'!$S$207</f>
        <v>29765.042000000001</v>
      </c>
      <c r="AC9" s="119">
        <f>'Section 11 chart data'!$T$207</f>
        <v>3.33</v>
      </c>
      <c r="AD9" s="108">
        <f>'Section 11 chart data'!$L$190</f>
        <v>1130.2560000000001</v>
      </c>
      <c r="AE9" s="108">
        <f>'Section 11 chart data'!$U$207</f>
        <v>30573.415000000001</v>
      </c>
      <c r="AF9" s="119">
        <f>'Section 11 chart data'!$V$207</f>
        <v>3.3</v>
      </c>
      <c r="AG9" s="108">
        <f>'Section 11 chart data'!$M$190</f>
        <v>1146.2470000000001</v>
      </c>
      <c r="AH9" s="108">
        <f>'Section 11 chart data'!$W$207</f>
        <v>31342.307000000001</v>
      </c>
      <c r="AI9" s="120">
        <f>'Section 11 chart data'!$X$207</f>
        <v>3.27</v>
      </c>
    </row>
    <row r="10" spans="2:35" ht="15" customHeight="1" x14ac:dyDescent="0.2">
      <c r="B10" s="109" t="s">
        <v>94</v>
      </c>
      <c r="C10" s="110">
        <f>'Section 11 chart data'!$C$191</f>
        <v>120.211</v>
      </c>
      <c r="D10" s="110">
        <f>'Section 11 chart data'!$C$208</f>
        <v>5102.424</v>
      </c>
      <c r="E10" s="111">
        <f>'Section 11 chart data'!$D$208</f>
        <v>11.21</v>
      </c>
      <c r="F10" s="110">
        <f>'Section 11 chart data'!$D$191</f>
        <v>133.357</v>
      </c>
      <c r="G10" s="110">
        <f>'Section 11 chart data'!$E$208</f>
        <v>5363.7309999999998</v>
      </c>
      <c r="H10" s="111">
        <f>'Section 11 chart data'!$F$208</f>
        <v>11.04</v>
      </c>
      <c r="I10" s="110">
        <f>'Section 11 chart data'!$E$191</f>
        <v>141.70099999999999</v>
      </c>
      <c r="J10" s="110">
        <f>'Section 11 chart data'!$G$208</f>
        <v>5623.3249999999998</v>
      </c>
      <c r="K10" s="111">
        <f>'Section 11 chart data'!$H$208</f>
        <v>10.89</v>
      </c>
      <c r="L10" s="110">
        <f>'Section 11 chart data'!$F$191</f>
        <v>154.15199999999999</v>
      </c>
      <c r="M10" s="110">
        <f>'Section 11 chart data'!$I$208</f>
        <v>5868.2879999999996</v>
      </c>
      <c r="N10" s="111">
        <f>'Section 11 chart data'!$J$208</f>
        <v>10.77</v>
      </c>
      <c r="O10" s="110">
        <f>'Section 11 chart data'!$G$191</f>
        <v>162.64099999999999</v>
      </c>
      <c r="P10" s="110">
        <f>'Section 11 chart data'!$K$208</f>
        <v>6076.1120000000001</v>
      </c>
      <c r="Q10" s="111">
        <f>'Section 11 chart data'!$L$208</f>
        <v>10.72</v>
      </c>
      <c r="R10" s="110">
        <f>'Section 11 chart data'!$H$191</f>
        <v>170.83600000000001</v>
      </c>
      <c r="S10" s="110">
        <f>'Section 11 chart data'!$M$208</f>
        <v>6291.21</v>
      </c>
      <c r="T10" s="111">
        <f>'Section 11 chart data'!$N$208</f>
        <v>10.64</v>
      </c>
      <c r="U10" s="110">
        <f>'Section 11 chart data'!$I$191</f>
        <v>172.90799999999999</v>
      </c>
      <c r="V10" s="110">
        <f>'Section 11 chart data'!$O$208</f>
        <v>6484.3530000000001</v>
      </c>
      <c r="W10" s="111">
        <f>'Section 11 chart data'!$P$208</f>
        <v>10.59</v>
      </c>
      <c r="X10" s="110">
        <f>'Section 11 chart data'!$J$191</f>
        <v>173.46600000000001</v>
      </c>
      <c r="Y10" s="110">
        <f>'Section 11 chart data'!$Q$208</f>
        <v>6671.0990000000002</v>
      </c>
      <c r="Z10" s="111">
        <f>'Section 11 chart data'!$R$208</f>
        <v>10.54</v>
      </c>
      <c r="AA10" s="110">
        <f>'Section 11 chart data'!$K$191</f>
        <v>174.17</v>
      </c>
      <c r="AB10" s="110">
        <f>'Section 11 chart data'!$S$208</f>
        <v>6855.442</v>
      </c>
      <c r="AC10" s="111">
        <f>'Section 11 chart data'!$T$208</f>
        <v>10.48</v>
      </c>
      <c r="AD10" s="110">
        <f>'Section 11 chart data'!$L$191</f>
        <v>181.892</v>
      </c>
      <c r="AE10" s="110">
        <f>'Section 11 chart data'!$U$208</f>
        <v>7027.9989999999998</v>
      </c>
      <c r="AF10" s="111">
        <f>'Section 11 chart data'!$V$208</f>
        <v>10.44</v>
      </c>
      <c r="AG10" s="110">
        <f>'Section 11 chart data'!$M$191</f>
        <v>187.09899999999999</v>
      </c>
      <c r="AH10" s="110">
        <f>'Section 11 chart data'!$W$208</f>
        <v>7161.7690000000002</v>
      </c>
      <c r="AI10" s="112">
        <f>'Section 11 chart data'!$X$208</f>
        <v>10.41</v>
      </c>
    </row>
    <row r="11" spans="2:35" ht="15" customHeight="1" x14ac:dyDescent="0.2">
      <c r="B11" s="109" t="s">
        <v>95</v>
      </c>
      <c r="C11" s="110">
        <f>'Section 11 chart data'!$C$192</f>
        <v>398.90600000000001</v>
      </c>
      <c r="D11" s="110">
        <f>'Section 11 chart data'!$C$209</f>
        <v>2741.8910000000001</v>
      </c>
      <c r="E11" s="111">
        <f>'Section 11 chart data'!$D$209</f>
        <v>16.2</v>
      </c>
      <c r="F11" s="110">
        <f>'Section 11 chart data'!$D$192</f>
        <v>453.52100000000002</v>
      </c>
      <c r="G11" s="110">
        <f>'Section 11 chart data'!$E$209</f>
        <v>2824.5259999999998</v>
      </c>
      <c r="H11" s="111">
        <f>'Section 11 chart data'!$F$209</f>
        <v>16.23</v>
      </c>
      <c r="I11" s="110">
        <f>'Section 11 chart data'!$E$192</f>
        <v>479.71699999999998</v>
      </c>
      <c r="J11" s="110">
        <f>'Section 11 chart data'!$G$209</f>
        <v>2893.0479999999998</v>
      </c>
      <c r="K11" s="111">
        <f>'Section 11 chart data'!$H$209</f>
        <v>16.239999999999998</v>
      </c>
      <c r="L11" s="110">
        <f>'Section 11 chart data'!$F$192</f>
        <v>523.63300000000004</v>
      </c>
      <c r="M11" s="110">
        <f>'Section 11 chart data'!$I$209</f>
        <v>2968.1109999999999</v>
      </c>
      <c r="N11" s="111">
        <f>'Section 11 chart data'!$J$209</f>
        <v>16.29</v>
      </c>
      <c r="O11" s="110">
        <f>'Section 11 chart data'!$G$192</f>
        <v>535.33399999999995</v>
      </c>
      <c r="P11" s="110">
        <f>'Section 11 chart data'!$K$209</f>
        <v>2943.857</v>
      </c>
      <c r="Q11" s="111">
        <f>'Section 11 chart data'!$L$209</f>
        <v>16.68</v>
      </c>
      <c r="R11" s="110">
        <f>'Section 11 chart data'!$H$192</f>
        <v>565.93499999999995</v>
      </c>
      <c r="S11" s="110">
        <f>'Section 11 chart data'!$M$209</f>
        <v>3087.3560000000002</v>
      </c>
      <c r="T11" s="111">
        <f>'Section 11 chart data'!$N$209</f>
        <v>16.37</v>
      </c>
      <c r="U11" s="110">
        <f>'Section 11 chart data'!$I$192</f>
        <v>567.54999999999995</v>
      </c>
      <c r="V11" s="110">
        <f>'Section 11 chart data'!$O$209</f>
        <v>3230.569</v>
      </c>
      <c r="W11" s="111">
        <f>'Section 11 chart data'!$P$209</f>
        <v>16.09</v>
      </c>
      <c r="X11" s="110">
        <f>'Section 11 chart data'!$J$192</f>
        <v>589.09699999999998</v>
      </c>
      <c r="Y11" s="110">
        <f>'Section 11 chart data'!$Q$209</f>
        <v>3252.3580000000002</v>
      </c>
      <c r="Z11" s="111">
        <f>'Section 11 chart data'!$R$209</f>
        <v>16.27</v>
      </c>
      <c r="AA11" s="110">
        <f>'Section 11 chart data'!$K$192</f>
        <v>586.26700000000005</v>
      </c>
      <c r="AB11" s="110">
        <f>'Section 11 chart data'!$S$209</f>
        <v>3309.2069999999999</v>
      </c>
      <c r="AC11" s="111">
        <f>'Section 11 chart data'!$T$209</f>
        <v>16.29</v>
      </c>
      <c r="AD11" s="110">
        <f>'Section 11 chart data'!$L$192</f>
        <v>616.87599999999998</v>
      </c>
      <c r="AE11" s="110">
        <f>'Section 11 chart data'!$U$209</f>
        <v>3367.7979999999998</v>
      </c>
      <c r="AF11" s="111">
        <f>'Section 11 chart data'!$V$209</f>
        <v>16.329999999999998</v>
      </c>
      <c r="AG11" s="110">
        <f>'Section 11 chart data'!$M$192</f>
        <v>623.73900000000003</v>
      </c>
      <c r="AH11" s="110">
        <f>'Section 11 chart data'!$W$209</f>
        <v>3467.6619999999998</v>
      </c>
      <c r="AI11" s="112">
        <f>'Section 11 chart data'!$X$209</f>
        <v>16.149999999999999</v>
      </c>
    </row>
    <row r="12" spans="2:35" ht="15" customHeight="1" x14ac:dyDescent="0.2">
      <c r="B12" s="109" t="s">
        <v>96</v>
      </c>
      <c r="C12" s="110">
        <f>'Section 11 chart data'!$C$193</f>
        <v>13.006</v>
      </c>
      <c r="D12" s="110">
        <f>'Section 11 chart data'!$C$210</f>
        <v>1427.1780000000001</v>
      </c>
      <c r="E12" s="111">
        <f>'Section 11 chart data'!$D$210</f>
        <v>15.8</v>
      </c>
      <c r="F12" s="110">
        <f>'Section 11 chart data'!$D$193</f>
        <v>14.124000000000001</v>
      </c>
      <c r="G12" s="110">
        <f>'Section 11 chart data'!$E$210</f>
        <v>1566.508</v>
      </c>
      <c r="H12" s="111">
        <f>'Section 11 chart data'!$F$210</f>
        <v>15.24</v>
      </c>
      <c r="I12" s="110">
        <f>'Section 11 chart data'!$E$193</f>
        <v>13.529</v>
      </c>
      <c r="J12" s="110">
        <f>'Section 11 chart data'!$G$210</f>
        <v>1700.672</v>
      </c>
      <c r="K12" s="111">
        <f>'Section 11 chart data'!$H$210</f>
        <v>14.8</v>
      </c>
      <c r="L12" s="110">
        <f>'Section 11 chart data'!$F$193</f>
        <v>14.089</v>
      </c>
      <c r="M12" s="110">
        <f>'Section 11 chart data'!$I$210</f>
        <v>1820.4059999999999</v>
      </c>
      <c r="N12" s="111">
        <f>'Section 11 chart data'!$J$210</f>
        <v>14.47</v>
      </c>
      <c r="O12" s="110">
        <f>'Section 11 chart data'!$G$193</f>
        <v>13.798</v>
      </c>
      <c r="P12" s="110">
        <f>'Section 11 chart data'!$K$210</f>
        <v>1913.7460000000001</v>
      </c>
      <c r="Q12" s="111">
        <f>'Section 11 chart data'!$L$210</f>
        <v>14.3</v>
      </c>
      <c r="R12" s="110">
        <f>'Section 11 chart data'!$H$193</f>
        <v>15.253</v>
      </c>
      <c r="S12" s="110">
        <f>'Section 11 chart data'!$M$210</f>
        <v>1991.1859999999999</v>
      </c>
      <c r="T12" s="111">
        <f>'Section 11 chart data'!$N$210</f>
        <v>14.16</v>
      </c>
      <c r="U12" s="110">
        <f>'Section 11 chart data'!$I$193</f>
        <v>15.955</v>
      </c>
      <c r="V12" s="110">
        <f>'Section 11 chart data'!$O$210</f>
        <v>2038.664</v>
      </c>
      <c r="W12" s="111">
        <f>'Section 11 chart data'!$P$210</f>
        <v>14.18</v>
      </c>
      <c r="X12" s="110">
        <f>'Section 11 chart data'!$J$193</f>
        <v>15.722</v>
      </c>
      <c r="Y12" s="110">
        <f>'Section 11 chart data'!$Q$210</f>
        <v>2066.4659999999999</v>
      </c>
      <c r="Z12" s="111">
        <f>'Section 11 chart data'!$R$210</f>
        <v>14.27</v>
      </c>
      <c r="AA12" s="110">
        <f>'Section 11 chart data'!$K$193</f>
        <v>15.217000000000001</v>
      </c>
      <c r="AB12" s="110">
        <f>'Section 11 chart data'!$S$210</f>
        <v>2105.7550000000001</v>
      </c>
      <c r="AC12" s="111">
        <f>'Section 11 chart data'!$T$210</f>
        <v>14.29</v>
      </c>
      <c r="AD12" s="110">
        <f>'Section 11 chart data'!$L$193</f>
        <v>15.455</v>
      </c>
      <c r="AE12" s="110">
        <f>'Section 11 chart data'!$U$210</f>
        <v>2154.9189999999999</v>
      </c>
      <c r="AF12" s="111">
        <f>'Section 11 chart data'!$V$210</f>
        <v>14.23</v>
      </c>
      <c r="AG12" s="110">
        <f>'Section 11 chart data'!$M$193</f>
        <v>15.842000000000001</v>
      </c>
      <c r="AH12" s="110">
        <f>'Section 11 chart data'!$W$210</f>
        <v>2206.0140000000001</v>
      </c>
      <c r="AI12" s="112">
        <f>'Section 11 chart data'!$X$210</f>
        <v>14.13</v>
      </c>
    </row>
    <row r="13" spans="2:35" ht="15" customHeight="1" x14ac:dyDescent="0.2">
      <c r="B13" s="109" t="s">
        <v>97</v>
      </c>
      <c r="C13" s="110">
        <f>'Section 11 chart data'!$C$194</f>
        <v>44.826000000000001</v>
      </c>
      <c r="D13" s="110">
        <f>'Section 11 chart data'!$C$211</f>
        <v>4977.7780000000002</v>
      </c>
      <c r="E13" s="111">
        <f>'Section 11 chart data'!$D$211</f>
        <v>10.11</v>
      </c>
      <c r="F13" s="110">
        <f>'Section 11 chart data'!$D$194</f>
        <v>46.637</v>
      </c>
      <c r="G13" s="110">
        <f>'Section 11 chart data'!$E$211</f>
        <v>5417.9260000000004</v>
      </c>
      <c r="H13" s="111">
        <f>'Section 11 chart data'!$F$211</f>
        <v>9.57</v>
      </c>
      <c r="I13" s="110">
        <f>'Section 11 chart data'!$E$194</f>
        <v>46.841999999999999</v>
      </c>
      <c r="J13" s="110">
        <f>'Section 11 chart data'!$G$211</f>
        <v>5817.4459999999999</v>
      </c>
      <c r="K13" s="111">
        <f>'Section 11 chart data'!$H$211</f>
        <v>9.1999999999999993</v>
      </c>
      <c r="L13" s="110">
        <f>'Section 11 chart data'!$F$194</f>
        <v>48.281999999999996</v>
      </c>
      <c r="M13" s="110">
        <f>'Section 11 chart data'!$I$211</f>
        <v>6185.4229999999998</v>
      </c>
      <c r="N13" s="111">
        <f>'Section 11 chart data'!$J$211</f>
        <v>8.92</v>
      </c>
      <c r="O13" s="110">
        <f>'Section 11 chart data'!$G$194</f>
        <v>48.558</v>
      </c>
      <c r="P13" s="110">
        <f>'Section 11 chart data'!$K$211</f>
        <v>6487.22</v>
      </c>
      <c r="Q13" s="111">
        <f>'Section 11 chart data'!$L$211</f>
        <v>8.7100000000000009</v>
      </c>
      <c r="R13" s="110">
        <f>'Section 11 chart data'!$H$194</f>
        <v>51.036000000000001</v>
      </c>
      <c r="S13" s="110">
        <f>'Section 11 chart data'!$M$211</f>
        <v>6726.9579999999996</v>
      </c>
      <c r="T13" s="111">
        <f>'Section 11 chart data'!$N$211</f>
        <v>8.5500000000000007</v>
      </c>
      <c r="U13" s="110">
        <f>'Section 11 chart data'!$I$194</f>
        <v>49.744</v>
      </c>
      <c r="V13" s="110">
        <f>'Section 11 chart data'!$O$211</f>
        <v>6905.0029999999997</v>
      </c>
      <c r="W13" s="111">
        <f>'Section 11 chart data'!$P$211</f>
        <v>8.4600000000000009</v>
      </c>
      <c r="X13" s="110">
        <f>'Section 11 chart data'!$J$194</f>
        <v>45.408999999999999</v>
      </c>
      <c r="Y13" s="110">
        <f>'Section 11 chart data'!$Q$211</f>
        <v>7035.1660000000002</v>
      </c>
      <c r="Z13" s="111">
        <f>'Section 11 chart data'!$R$211</f>
        <v>8.42</v>
      </c>
      <c r="AA13" s="110">
        <f>'Section 11 chart data'!$K$194</f>
        <v>46.317999999999998</v>
      </c>
      <c r="AB13" s="110">
        <f>'Section 11 chart data'!$S$211</f>
        <v>7145.6530000000002</v>
      </c>
      <c r="AC13" s="111">
        <f>'Section 11 chart data'!$T$211</f>
        <v>8.41</v>
      </c>
      <c r="AD13" s="110">
        <f>'Section 11 chart data'!$L$194</f>
        <v>47.841999999999999</v>
      </c>
      <c r="AE13" s="110">
        <f>'Section 11 chart data'!$U$211</f>
        <v>7251.8519999999999</v>
      </c>
      <c r="AF13" s="111">
        <f>'Section 11 chart data'!$V$211</f>
        <v>8.4</v>
      </c>
      <c r="AG13" s="110">
        <f>'Section 11 chart data'!$M$194</f>
        <v>49.463999999999999</v>
      </c>
      <c r="AH13" s="110">
        <f>'Section 11 chart data'!$W$211</f>
        <v>7376.5039999999999</v>
      </c>
      <c r="AI13" s="112">
        <f>'Section 11 chart data'!$X$211</f>
        <v>8.3699999999999992</v>
      </c>
    </row>
    <row r="14" spans="2:35" ht="15" customHeight="1" x14ac:dyDescent="0.2">
      <c r="B14" s="109" t="s">
        <v>98</v>
      </c>
      <c r="C14" s="110">
        <f>'Section 11 chart data'!$C$195</f>
        <v>19.507999999999999</v>
      </c>
      <c r="D14" s="110">
        <f>'Section 11 chart data'!$C$212</f>
        <v>593.37599999999998</v>
      </c>
      <c r="E14" s="111">
        <f>'Section 11 chart data'!$D$212</f>
        <v>17.22</v>
      </c>
      <c r="F14" s="110">
        <f>'Section 11 chart data'!$D$195</f>
        <v>21.870999999999999</v>
      </c>
      <c r="G14" s="110">
        <f>'Section 11 chart data'!$E$212</f>
        <v>682.53200000000004</v>
      </c>
      <c r="H14" s="111">
        <f>'Section 11 chart data'!$F$212</f>
        <v>16.899999999999999</v>
      </c>
      <c r="I14" s="110">
        <f>'Section 11 chart data'!$E$195</f>
        <v>23.733000000000001</v>
      </c>
      <c r="J14" s="110">
        <f>'Section 11 chart data'!$G$212</f>
        <v>763.58299999999997</v>
      </c>
      <c r="K14" s="111">
        <f>'Section 11 chart data'!$H$212</f>
        <v>16.64</v>
      </c>
      <c r="L14" s="110">
        <f>'Section 11 chart data'!$F$195</f>
        <v>25.675000000000001</v>
      </c>
      <c r="M14" s="110">
        <f>'Section 11 chart data'!$I$212</f>
        <v>831.28300000000002</v>
      </c>
      <c r="N14" s="111">
        <f>'Section 11 chart data'!$J$212</f>
        <v>16.489999999999998</v>
      </c>
      <c r="O14" s="110">
        <f>'Section 11 chart data'!$G$195</f>
        <v>27.359000000000002</v>
      </c>
      <c r="P14" s="110">
        <f>'Section 11 chart data'!$K$212</f>
        <v>889.726</v>
      </c>
      <c r="Q14" s="111">
        <f>'Section 11 chart data'!$L$212</f>
        <v>16.309999999999999</v>
      </c>
      <c r="R14" s="110">
        <f>'Section 11 chart data'!$H$195</f>
        <v>29.210999999999999</v>
      </c>
      <c r="S14" s="110">
        <f>'Section 11 chart data'!$M$212</f>
        <v>927.59400000000005</v>
      </c>
      <c r="T14" s="111">
        <f>'Section 11 chart data'!$N$212</f>
        <v>16.29</v>
      </c>
      <c r="U14" s="110">
        <f>'Section 11 chart data'!$I$195</f>
        <v>30.548999999999999</v>
      </c>
      <c r="V14" s="110">
        <f>'Section 11 chart data'!$O$212</f>
        <v>968.45500000000004</v>
      </c>
      <c r="W14" s="111">
        <f>'Section 11 chart data'!$P$212</f>
        <v>16.16</v>
      </c>
      <c r="X14" s="110">
        <f>'Section 11 chart data'!$J$195</f>
        <v>31.808</v>
      </c>
      <c r="Y14" s="110">
        <f>'Section 11 chart data'!$Q$212</f>
        <v>1003.272</v>
      </c>
      <c r="Z14" s="111">
        <f>'Section 11 chart data'!$R$212</f>
        <v>16.100000000000001</v>
      </c>
      <c r="AA14" s="110">
        <f>'Section 11 chart data'!$K$195</f>
        <v>33.173999999999999</v>
      </c>
      <c r="AB14" s="110">
        <f>'Section 11 chart data'!$S$212</f>
        <v>1030.4690000000001</v>
      </c>
      <c r="AC14" s="111">
        <f>'Section 11 chart data'!$T$212</f>
        <v>16.13</v>
      </c>
      <c r="AD14" s="110">
        <f>'Section 11 chart data'!$L$195</f>
        <v>34.171999999999997</v>
      </c>
      <c r="AE14" s="110">
        <f>'Section 11 chart data'!$U$212</f>
        <v>1056.3599999999999</v>
      </c>
      <c r="AF14" s="111">
        <f>'Section 11 chart data'!$V$212</f>
        <v>16.14</v>
      </c>
      <c r="AG14" s="110">
        <f>'Section 11 chart data'!$M$195</f>
        <v>34.600999999999999</v>
      </c>
      <c r="AH14" s="110">
        <f>'Section 11 chart data'!$W$212</f>
        <v>1076.3789999999999</v>
      </c>
      <c r="AI14" s="112">
        <f>'Section 11 chart data'!$X$212</f>
        <v>16.18</v>
      </c>
    </row>
    <row r="15" spans="2:35" ht="15" customHeight="1" x14ac:dyDescent="0.2">
      <c r="B15" s="109" t="s">
        <v>248</v>
      </c>
      <c r="C15" s="110">
        <f>'Section 11 chart data'!$C$196</f>
        <v>8.5850000000000009</v>
      </c>
      <c r="D15" s="110">
        <f>'Section 11 chart data'!$C$213</f>
        <v>348.11799999999999</v>
      </c>
      <c r="E15" s="111">
        <f>'Section 11 chart data'!$D$213</f>
        <v>30.54</v>
      </c>
      <c r="F15" s="110">
        <f>'Section 11 chart data'!$D$196</f>
        <v>9.766</v>
      </c>
      <c r="G15" s="110">
        <f>'Section 11 chart data'!$E$213</f>
        <v>371.36</v>
      </c>
      <c r="H15" s="111">
        <f>'Section 11 chart data'!$F$213</f>
        <v>30.33</v>
      </c>
      <c r="I15" s="110">
        <f>'Section 11 chart data'!$E$196</f>
        <v>10.608000000000001</v>
      </c>
      <c r="J15" s="110">
        <f>'Section 11 chart data'!$G$213</f>
        <v>384.28800000000001</v>
      </c>
      <c r="K15" s="111">
        <f>'Section 11 chart data'!$H$213</f>
        <v>30.65</v>
      </c>
      <c r="L15" s="110">
        <f>'Section 11 chart data'!$F$196</f>
        <v>11.585000000000001</v>
      </c>
      <c r="M15" s="110">
        <f>'Section 11 chart data'!$I$213</f>
        <v>405.66300000000001</v>
      </c>
      <c r="N15" s="111">
        <f>'Section 11 chart data'!$J$213</f>
        <v>30.55</v>
      </c>
      <c r="O15" s="110">
        <f>'Section 11 chart data'!$G$196</f>
        <v>11.856999999999999</v>
      </c>
      <c r="P15" s="110">
        <f>'Section 11 chart data'!$K$213</f>
        <v>437.86500000000001</v>
      </c>
      <c r="Q15" s="111">
        <f>'Section 11 chart data'!$L$213</f>
        <v>29.78</v>
      </c>
      <c r="R15" s="110">
        <f>'Section 11 chart data'!$H$196</f>
        <v>12.755000000000001</v>
      </c>
      <c r="S15" s="110">
        <f>'Section 11 chart data'!$M$213</f>
        <v>462.25400000000002</v>
      </c>
      <c r="T15" s="111">
        <f>'Section 11 chart data'!$N$213</f>
        <v>29.5</v>
      </c>
      <c r="U15" s="110">
        <f>'Section 11 chart data'!$I$196</f>
        <v>13.287000000000001</v>
      </c>
      <c r="V15" s="110">
        <f>'Section 11 chart data'!$O$213</f>
        <v>487.56700000000001</v>
      </c>
      <c r="W15" s="111">
        <f>'Section 11 chart data'!$P$213</f>
        <v>29.16</v>
      </c>
      <c r="X15" s="110">
        <f>'Section 11 chart data'!$J$196</f>
        <v>14.132</v>
      </c>
      <c r="Y15" s="110">
        <f>'Section 11 chart data'!$Q$213</f>
        <v>485.86700000000002</v>
      </c>
      <c r="Z15" s="111">
        <f>'Section 11 chart data'!$R$213</f>
        <v>29.74</v>
      </c>
      <c r="AA15" s="110">
        <f>'Section 11 chart data'!$K$196</f>
        <v>14.763999999999999</v>
      </c>
      <c r="AB15" s="110">
        <f>'Section 11 chart data'!$S$213</f>
        <v>502.97199999999998</v>
      </c>
      <c r="AC15" s="111">
        <f>'Section 11 chart data'!$T$213</f>
        <v>29.79</v>
      </c>
      <c r="AD15" s="110">
        <f>'Section 11 chart data'!$L$196</f>
        <v>15.717000000000001</v>
      </c>
      <c r="AE15" s="110">
        <f>'Section 11 chart data'!$U$213</f>
        <v>525.82500000000005</v>
      </c>
      <c r="AF15" s="111">
        <f>'Section 11 chart data'!$V$213</f>
        <v>29.5</v>
      </c>
      <c r="AG15" s="110">
        <f>'Section 11 chart data'!$M$196</f>
        <v>16.736999999999998</v>
      </c>
      <c r="AH15" s="110">
        <f>'Section 11 chart data'!$W$213</f>
        <v>545.26099999999997</v>
      </c>
      <c r="AI15" s="112">
        <f>'Section 11 chart data'!$X$213</f>
        <v>29.28</v>
      </c>
    </row>
    <row r="16" spans="2:35" ht="15" customHeight="1" x14ac:dyDescent="0.2">
      <c r="B16" s="109" t="s">
        <v>100</v>
      </c>
      <c r="C16" s="110">
        <f>'Section 11 chart data'!$C$197</f>
        <v>1.4830000000000001</v>
      </c>
      <c r="D16" s="110">
        <f>'Section 11 chart data'!$C$214</f>
        <v>1224.0999999999999</v>
      </c>
      <c r="E16" s="111">
        <f>'Section 11 chart data'!$D$214</f>
        <v>12.28</v>
      </c>
      <c r="F16" s="110">
        <f>'Section 11 chart data'!$D$197</f>
        <v>1.8919999999999999</v>
      </c>
      <c r="G16" s="110">
        <f>'Section 11 chart data'!$E$214</f>
        <v>1361.7149999999999</v>
      </c>
      <c r="H16" s="111">
        <f>'Section 11 chart data'!$F$214</f>
        <v>11.85</v>
      </c>
      <c r="I16" s="110">
        <f>'Section 11 chart data'!$E$197</f>
        <v>2.3530000000000002</v>
      </c>
      <c r="J16" s="110">
        <f>'Section 11 chart data'!$G$214</f>
        <v>1489.4069999999999</v>
      </c>
      <c r="K16" s="111">
        <f>'Section 11 chart data'!$H$214</f>
        <v>11.54</v>
      </c>
      <c r="L16" s="110">
        <f>'Section 11 chart data'!$F$197</f>
        <v>2.7629999999999999</v>
      </c>
      <c r="M16" s="110">
        <f>'Section 11 chart data'!$I$214</f>
        <v>1598.5029999999999</v>
      </c>
      <c r="N16" s="111">
        <f>'Section 11 chart data'!$J$214</f>
        <v>11.34</v>
      </c>
      <c r="O16" s="110">
        <f>'Section 11 chart data'!$G$197</f>
        <v>3.1120000000000001</v>
      </c>
      <c r="P16" s="110">
        <f>'Section 11 chart data'!$K$214</f>
        <v>1684.662</v>
      </c>
      <c r="Q16" s="111">
        <f>'Section 11 chart data'!$L$214</f>
        <v>11.19</v>
      </c>
      <c r="R16" s="110">
        <f>'Section 11 chart data'!$H$197</f>
        <v>3.4220000000000002</v>
      </c>
      <c r="S16" s="110">
        <f>'Section 11 chart data'!$M$214</f>
        <v>1737.5170000000001</v>
      </c>
      <c r="T16" s="111">
        <f>'Section 11 chart data'!$N$214</f>
        <v>11.16</v>
      </c>
      <c r="U16" s="110">
        <f>'Section 11 chart data'!$I$197</f>
        <v>3.6829999999999998</v>
      </c>
      <c r="V16" s="110">
        <f>'Section 11 chart data'!$O$214</f>
        <v>1789.452</v>
      </c>
      <c r="W16" s="111">
        <f>'Section 11 chart data'!$P$214</f>
        <v>11.12</v>
      </c>
      <c r="X16" s="110">
        <f>'Section 11 chart data'!$J$197</f>
        <v>3.903</v>
      </c>
      <c r="Y16" s="110">
        <f>'Section 11 chart data'!$Q$214</f>
        <v>1839.8119999999999</v>
      </c>
      <c r="Z16" s="111">
        <f>'Section 11 chart data'!$R$214</f>
        <v>11.1</v>
      </c>
      <c r="AA16" s="110">
        <f>'Section 11 chart data'!$K$197</f>
        <v>4.0819999999999999</v>
      </c>
      <c r="AB16" s="110">
        <f>'Section 11 chart data'!$S$214</f>
        <v>1886.53</v>
      </c>
      <c r="AC16" s="111">
        <f>'Section 11 chart data'!$T$214</f>
        <v>11.07</v>
      </c>
      <c r="AD16" s="110">
        <f>'Section 11 chart data'!$L$197</f>
        <v>4.234</v>
      </c>
      <c r="AE16" s="110">
        <f>'Section 11 chart data'!$U$214</f>
        <v>1920.395</v>
      </c>
      <c r="AF16" s="111">
        <f>'Section 11 chart data'!$V$214</f>
        <v>11.09</v>
      </c>
      <c r="AG16" s="110">
        <f>'Section 11 chart data'!$M$197</f>
        <v>4.367</v>
      </c>
      <c r="AH16" s="110">
        <f>'Section 11 chart data'!$W$214</f>
        <v>1951.423</v>
      </c>
      <c r="AI16" s="112">
        <f>'Section 11 chart data'!$X$214</f>
        <v>11.12</v>
      </c>
    </row>
    <row r="17" spans="2:35" ht="15" customHeight="1" x14ac:dyDescent="0.2">
      <c r="B17" s="109" t="s">
        <v>101</v>
      </c>
      <c r="C17" s="110">
        <f>'Section 11 chart data'!$C$198</f>
        <v>4.9000000000000002E-2</v>
      </c>
      <c r="D17" s="110">
        <f>'Section 11 chart data'!$C$215</f>
        <v>311.11200000000002</v>
      </c>
      <c r="E17" s="111">
        <f>'Section 11 chart data'!$D$215</f>
        <v>15.61</v>
      </c>
      <c r="F17" s="110">
        <f>'Section 11 chart data'!$D$198</f>
        <v>6.7000000000000004E-2</v>
      </c>
      <c r="G17" s="110">
        <f>'Section 11 chart data'!$E$215</f>
        <v>392.62799999999999</v>
      </c>
      <c r="H17" s="111">
        <f>'Section 11 chart data'!$F$215</f>
        <v>14.66</v>
      </c>
      <c r="I17" s="110">
        <f>'Section 11 chart data'!$E$198</f>
        <v>0.09</v>
      </c>
      <c r="J17" s="110">
        <f>'Section 11 chart data'!$G$215</f>
        <v>477.98399999999998</v>
      </c>
      <c r="K17" s="111">
        <f>'Section 11 chart data'!$H$215</f>
        <v>14.06</v>
      </c>
      <c r="L17" s="110">
        <f>'Section 11 chart data'!$F$198</f>
        <v>0.113</v>
      </c>
      <c r="M17" s="110">
        <f>'Section 11 chart data'!$I$215</f>
        <v>563.45500000000004</v>
      </c>
      <c r="N17" s="111">
        <f>'Section 11 chart data'!$J$215</f>
        <v>13.68</v>
      </c>
      <c r="O17" s="110">
        <f>'Section 11 chart data'!$G$198</f>
        <v>0.13700000000000001</v>
      </c>
      <c r="P17" s="110">
        <f>'Section 11 chart data'!$K$215</f>
        <v>646.79200000000003</v>
      </c>
      <c r="Q17" s="111">
        <f>'Section 11 chart data'!$L$215</f>
        <v>13.45</v>
      </c>
      <c r="R17" s="110">
        <f>'Section 11 chart data'!$H$198</f>
        <v>0.159</v>
      </c>
      <c r="S17" s="110">
        <f>'Section 11 chart data'!$M$215</f>
        <v>727.55100000000004</v>
      </c>
      <c r="T17" s="111">
        <f>'Section 11 chart data'!$N$215</f>
        <v>13.3</v>
      </c>
      <c r="U17" s="110">
        <f>'Section 11 chart data'!$I$198</f>
        <v>0.18099999999999999</v>
      </c>
      <c r="V17" s="110">
        <f>'Section 11 chart data'!$O$215</f>
        <v>804.84</v>
      </c>
      <c r="W17" s="111">
        <f>'Section 11 chart data'!$P$215</f>
        <v>13.19</v>
      </c>
      <c r="X17" s="110">
        <f>'Section 11 chart data'!$J$198</f>
        <v>0.2</v>
      </c>
      <c r="Y17" s="110">
        <f>'Section 11 chart data'!$Q$215</f>
        <v>875.62199999999996</v>
      </c>
      <c r="Z17" s="111">
        <f>'Section 11 chart data'!$R$215</f>
        <v>13.14</v>
      </c>
      <c r="AA17" s="110">
        <f>'Section 11 chart data'!$K$198</f>
        <v>0.218</v>
      </c>
      <c r="AB17" s="110">
        <f>'Section 11 chart data'!$S$215</f>
        <v>938.45899999999995</v>
      </c>
      <c r="AC17" s="111">
        <f>'Section 11 chart data'!$T$215</f>
        <v>13.17</v>
      </c>
      <c r="AD17" s="110">
        <f>'Section 11 chart data'!$L$198</f>
        <v>0.23499999999999999</v>
      </c>
      <c r="AE17" s="110">
        <f>'Section 11 chart data'!$U$215</f>
        <v>1000.668</v>
      </c>
      <c r="AF17" s="111">
        <f>'Section 11 chart data'!$V$215</f>
        <v>13.14</v>
      </c>
      <c r="AG17" s="110">
        <f>'Section 11 chart data'!$M$198</f>
        <v>0.251</v>
      </c>
      <c r="AH17" s="110">
        <f>'Section 11 chart data'!$W$215</f>
        <v>1054.1969999999999</v>
      </c>
      <c r="AI17" s="112">
        <f>'Section 11 chart data'!$X$215</f>
        <v>13.08</v>
      </c>
    </row>
    <row r="18" spans="2:35" ht="15" customHeight="1" x14ac:dyDescent="0.2">
      <c r="B18" s="109" t="s">
        <v>102</v>
      </c>
      <c r="C18" s="110">
        <f>'Section 11 chart data'!$C$199</f>
        <v>0.94499999999999995</v>
      </c>
      <c r="D18" s="110">
        <f>'Section 11 chart data'!$C$216</f>
        <v>605.31700000000001</v>
      </c>
      <c r="E18" s="111">
        <f>'Section 11 chart data'!$D$216</f>
        <v>27.21</v>
      </c>
      <c r="F18" s="110">
        <f>'Section 11 chart data'!$D$199</f>
        <v>1.0620000000000001</v>
      </c>
      <c r="G18" s="110">
        <f>'Section 11 chart data'!$E$216</f>
        <v>650.15200000000004</v>
      </c>
      <c r="H18" s="111">
        <f>'Section 11 chart data'!$F$216</f>
        <v>26.52</v>
      </c>
      <c r="I18" s="110">
        <f>'Section 11 chart data'!$E$199</f>
        <v>1.177</v>
      </c>
      <c r="J18" s="110">
        <f>'Section 11 chart data'!$G$216</f>
        <v>690.68100000000004</v>
      </c>
      <c r="K18" s="111">
        <f>'Section 11 chart data'!$H$216</f>
        <v>26</v>
      </c>
      <c r="L18" s="110">
        <f>'Section 11 chart data'!$F$199</f>
        <v>1.2869999999999999</v>
      </c>
      <c r="M18" s="110">
        <f>'Section 11 chart data'!$I$216</f>
        <v>726.16899999999998</v>
      </c>
      <c r="N18" s="111">
        <f>'Section 11 chart data'!$J$216</f>
        <v>25.62</v>
      </c>
      <c r="O18" s="110">
        <f>'Section 11 chart data'!$G$199</f>
        <v>1.403</v>
      </c>
      <c r="P18" s="110">
        <f>'Section 11 chart data'!$K$216</f>
        <v>755.74</v>
      </c>
      <c r="Q18" s="111">
        <f>'Section 11 chart data'!$L$216</f>
        <v>25.37</v>
      </c>
      <c r="R18" s="110">
        <f>'Section 11 chart data'!$H$199</f>
        <v>1.42</v>
      </c>
      <c r="S18" s="110">
        <f>'Section 11 chart data'!$M$216</f>
        <v>780.274</v>
      </c>
      <c r="T18" s="111">
        <f>'Section 11 chart data'!$N$216</f>
        <v>25.2</v>
      </c>
      <c r="U18" s="110">
        <f>'Section 11 chart data'!$I$199</f>
        <v>1.3819999999999999</v>
      </c>
      <c r="V18" s="110">
        <f>'Section 11 chart data'!$O$216</f>
        <v>801.25199999999995</v>
      </c>
      <c r="W18" s="111">
        <f>'Section 11 chart data'!$P$216</f>
        <v>25.06</v>
      </c>
      <c r="X18" s="110">
        <f>'Section 11 chart data'!$J$199</f>
        <v>1.415</v>
      </c>
      <c r="Y18" s="110">
        <f>'Section 11 chart data'!$Q$216</f>
        <v>818.65</v>
      </c>
      <c r="Z18" s="111">
        <f>'Section 11 chart data'!$R$216</f>
        <v>24.96</v>
      </c>
      <c r="AA18" s="110">
        <f>'Section 11 chart data'!$K$199</f>
        <v>1.4019999999999999</v>
      </c>
      <c r="AB18" s="110">
        <f>'Section 11 chart data'!$S$216</f>
        <v>835.14300000000003</v>
      </c>
      <c r="AC18" s="111">
        <f>'Section 11 chart data'!$T$216</f>
        <v>24.86</v>
      </c>
      <c r="AD18" s="110">
        <f>'Section 11 chart data'!$L$199</f>
        <v>1.4430000000000001</v>
      </c>
      <c r="AE18" s="110">
        <f>'Section 11 chart data'!$U$216</f>
        <v>849.94100000000003</v>
      </c>
      <c r="AF18" s="111">
        <f>'Section 11 chart data'!$V$216</f>
        <v>24.77</v>
      </c>
      <c r="AG18" s="110">
        <f>'Section 11 chart data'!$M$199</f>
        <v>1.5109999999999999</v>
      </c>
      <c r="AH18" s="110">
        <f>'Section 11 chart data'!$W$216</f>
        <v>863.34400000000005</v>
      </c>
      <c r="AI18" s="112">
        <f>'Section 11 chart data'!$X$216</f>
        <v>24.69</v>
      </c>
    </row>
    <row r="19" spans="2:35" ht="15" customHeight="1" x14ac:dyDescent="0.2">
      <c r="B19" s="109" t="s">
        <v>103</v>
      </c>
      <c r="C19" s="110">
        <f>'Section 11 chart data'!$C$200</f>
        <v>4.0000000000000001E-3</v>
      </c>
      <c r="D19" s="110">
        <f>'Section 11 chart data'!$C$217</f>
        <v>512.95799999999997</v>
      </c>
      <c r="E19" s="111">
        <f>'Section 11 chart data'!$D$217</f>
        <v>20.85</v>
      </c>
      <c r="F19" s="110">
        <f>'Section 11 chart data'!$D$200</f>
        <v>5.0000000000000001E-3</v>
      </c>
      <c r="G19" s="110">
        <f>'Section 11 chart data'!$E$217</f>
        <v>609.471</v>
      </c>
      <c r="H19" s="111">
        <f>'Section 11 chart data'!$F$217</f>
        <v>19.78</v>
      </c>
      <c r="I19" s="110">
        <f>'Section 11 chart data'!$E$200</f>
        <v>6.0000000000000001E-3</v>
      </c>
      <c r="J19" s="110">
        <f>'Section 11 chart data'!$G$217</f>
        <v>709.13400000000001</v>
      </c>
      <c r="K19" s="111">
        <f>'Section 11 chart data'!$H$217</f>
        <v>19.04</v>
      </c>
      <c r="L19" s="110">
        <f>'Section 11 chart data'!$F$200</f>
        <v>7.0000000000000001E-3</v>
      </c>
      <c r="M19" s="110">
        <f>'Section 11 chart data'!$I$217</f>
        <v>809.12800000000004</v>
      </c>
      <c r="N19" s="111">
        <f>'Section 11 chart data'!$J$217</f>
        <v>18.52</v>
      </c>
      <c r="O19" s="110">
        <f>'Section 11 chart data'!$G$200</f>
        <v>8.0000000000000002E-3</v>
      </c>
      <c r="P19" s="110">
        <f>'Section 11 chart data'!$K$217</f>
        <v>908.43499999999995</v>
      </c>
      <c r="Q19" s="111">
        <f>'Section 11 chart data'!$L$217</f>
        <v>18.170000000000002</v>
      </c>
      <c r="R19" s="110">
        <f>'Section 11 chart data'!$H$200</f>
        <v>8.9999999999999993E-3</v>
      </c>
      <c r="S19" s="110">
        <f>'Section 11 chart data'!$M$217</f>
        <v>1004.78</v>
      </c>
      <c r="T19" s="111">
        <f>'Section 11 chart data'!$N$217</f>
        <v>17.940000000000001</v>
      </c>
      <c r="U19" s="110">
        <f>'Section 11 chart data'!$I$200</f>
        <v>0.01</v>
      </c>
      <c r="V19" s="110">
        <f>'Section 11 chart data'!$O$217</f>
        <v>1095.9590000000001</v>
      </c>
      <c r="W19" s="111">
        <f>'Section 11 chart data'!$P$217</f>
        <v>17.79</v>
      </c>
      <c r="X19" s="110">
        <f>'Section 11 chart data'!$J$200</f>
        <v>0.01</v>
      </c>
      <c r="Y19" s="110">
        <f>'Section 11 chart data'!$Q$217</f>
        <v>1175.826</v>
      </c>
      <c r="Z19" s="111">
        <f>'Section 11 chart data'!$R$217</f>
        <v>17.77</v>
      </c>
      <c r="AA19" s="110">
        <f>'Section 11 chart data'!$K$200</f>
        <v>1.0999999999999999E-2</v>
      </c>
      <c r="AB19" s="110">
        <f>'Section 11 chart data'!$S$217</f>
        <v>1251.71</v>
      </c>
      <c r="AC19" s="111">
        <f>'Section 11 chart data'!$T$217</f>
        <v>17.760000000000002</v>
      </c>
      <c r="AD19" s="110">
        <f>'Section 11 chart data'!$L$200</f>
        <v>1.2E-2</v>
      </c>
      <c r="AE19" s="110">
        <f>'Section 11 chart data'!$U$217</f>
        <v>1321.373</v>
      </c>
      <c r="AF19" s="111">
        <f>'Section 11 chart data'!$V$217</f>
        <v>17.760000000000002</v>
      </c>
      <c r="AG19" s="110">
        <f>'Section 11 chart data'!$M$200</f>
        <v>1.2E-2</v>
      </c>
      <c r="AH19" s="110">
        <f>'Section 11 chart data'!$W$217</f>
        <v>1379.4670000000001</v>
      </c>
      <c r="AI19" s="112">
        <f>'Section 11 chart data'!$X$217</f>
        <v>17.739999999999998</v>
      </c>
    </row>
    <row r="20" spans="2:35" ht="15" customHeight="1" x14ac:dyDescent="0.2">
      <c r="B20" s="113" t="s">
        <v>104</v>
      </c>
      <c r="C20" s="114">
        <f>'Section 11 chart data'!$C$201</f>
        <v>159.12700000000001</v>
      </c>
      <c r="D20" s="114">
        <f>'Section 11 chart data'!$C$218</f>
        <v>1695.38</v>
      </c>
      <c r="E20" s="115">
        <f>'Section 11 chart data'!$D$218</f>
        <v>12.11</v>
      </c>
      <c r="F20" s="114">
        <f>'Section 11 chart data'!$D$201</f>
        <v>171.298</v>
      </c>
      <c r="G20" s="114">
        <f>'Section 11 chart data'!$E$218</f>
        <v>2034.5519999999999</v>
      </c>
      <c r="H20" s="115">
        <f>'Section 11 chart data'!$F$218</f>
        <v>11.36</v>
      </c>
      <c r="I20" s="114">
        <f>'Section 11 chart data'!$E$201</f>
        <v>180.41300000000001</v>
      </c>
      <c r="J20" s="114">
        <f>'Section 11 chart data'!$G$218</f>
        <v>2372.34</v>
      </c>
      <c r="K20" s="115">
        <f>'Section 11 chart data'!$H$218</f>
        <v>10.92</v>
      </c>
      <c r="L20" s="114">
        <f>'Section 11 chart data'!$F$201</f>
        <v>191.18100000000001</v>
      </c>
      <c r="M20" s="114">
        <f>'Section 11 chart data'!$I$218</f>
        <v>2695.4630000000002</v>
      </c>
      <c r="N20" s="115">
        <f>'Section 11 chart data'!$J$218</f>
        <v>10.65</v>
      </c>
      <c r="O20" s="114">
        <f>'Section 11 chart data'!$G$201</f>
        <v>196.90899999999999</v>
      </c>
      <c r="P20" s="114">
        <f>'Section 11 chart data'!$K$218</f>
        <v>2984.8240000000001</v>
      </c>
      <c r="Q20" s="115">
        <f>'Section 11 chart data'!$L$218</f>
        <v>10.45</v>
      </c>
      <c r="R20" s="114">
        <f>'Section 11 chart data'!$H$201</f>
        <v>204.29900000000001</v>
      </c>
      <c r="S20" s="114">
        <f>'Section 11 chart data'!$M$218</f>
        <v>3240.9769999999999</v>
      </c>
      <c r="T20" s="115">
        <f>'Section 11 chart data'!$N$218</f>
        <v>10.27</v>
      </c>
      <c r="U20" s="114">
        <f>'Section 11 chart data'!$I$201</f>
        <v>208.124</v>
      </c>
      <c r="V20" s="114">
        <f>'Section 11 chart data'!$O$218</f>
        <v>3458.8510000000001</v>
      </c>
      <c r="W20" s="115">
        <f>'Section 11 chart data'!$P$218</f>
        <v>10.16</v>
      </c>
      <c r="X20" s="114">
        <f>'Section 11 chart data'!$J$201</f>
        <v>208.79599999999999</v>
      </c>
      <c r="Y20" s="114">
        <f>'Section 11 chart data'!$Q$218</f>
        <v>3669.8429999999998</v>
      </c>
      <c r="Z20" s="115">
        <f>'Section 11 chart data'!$R$218</f>
        <v>10.08</v>
      </c>
      <c r="AA20" s="114">
        <f>'Section 11 chart data'!$K$201</f>
        <v>209.50899999999999</v>
      </c>
      <c r="AB20" s="114">
        <f>'Section 11 chart data'!$S$218</f>
        <v>3878.4960000000001</v>
      </c>
      <c r="AC20" s="115">
        <f>'Section 11 chart data'!$T$218</f>
        <v>9.99</v>
      </c>
      <c r="AD20" s="114">
        <f>'Section 11 chart data'!$L$201</f>
        <v>212.37899999999999</v>
      </c>
      <c r="AE20" s="114">
        <f>'Section 11 chart data'!$U$218</f>
        <v>4070.5329999999999</v>
      </c>
      <c r="AF20" s="115">
        <f>'Section 11 chart data'!$V$218</f>
        <v>9.93</v>
      </c>
      <c r="AG20" s="114">
        <f>'Section 11 chart data'!$M$201</f>
        <v>212.625</v>
      </c>
      <c r="AH20" s="114">
        <f>'Section 11 chart data'!$W$218</f>
        <v>4234.3069999999998</v>
      </c>
      <c r="AI20" s="116">
        <f>'Section 11 chart data'!$X$218</f>
        <v>9.9</v>
      </c>
    </row>
    <row r="23" spans="2:35" ht="15" customHeight="1" x14ac:dyDescent="0.2">
      <c r="B23" s="908" t="s">
        <v>77</v>
      </c>
      <c r="C23" s="906" t="s">
        <v>331</v>
      </c>
      <c r="D23" s="906"/>
      <c r="E23" s="906"/>
      <c r="F23" s="906" t="s">
        <v>222</v>
      </c>
      <c r="G23" s="906"/>
      <c r="H23" s="898"/>
    </row>
    <row r="24" spans="2:35" ht="15" customHeight="1" x14ac:dyDescent="0.2">
      <c r="B24" s="905"/>
      <c r="C24" s="318" t="s">
        <v>78</v>
      </c>
      <c r="D24" s="902" t="s">
        <v>79</v>
      </c>
      <c r="E24" s="902"/>
      <c r="F24" s="318" t="s">
        <v>78</v>
      </c>
      <c r="G24" s="902" t="s">
        <v>79</v>
      </c>
      <c r="H24" s="892"/>
    </row>
    <row r="25" spans="2:35" ht="30" customHeight="1" x14ac:dyDescent="0.2">
      <c r="B25" s="905"/>
      <c r="C25" s="903" t="s">
        <v>325</v>
      </c>
      <c r="D25" s="903"/>
      <c r="E25" s="16" t="s">
        <v>82</v>
      </c>
      <c r="F25" s="903" t="s">
        <v>325</v>
      </c>
      <c r="G25" s="903"/>
      <c r="H25" s="17" t="s">
        <v>82</v>
      </c>
    </row>
    <row r="26" spans="2:35" ht="15" customHeight="1" x14ac:dyDescent="0.2">
      <c r="B26" s="143" t="str">
        <f>Index!$B$4</f>
        <v>Wessex</v>
      </c>
      <c r="C26" s="187"/>
      <c r="D26" s="122"/>
      <c r="E26" s="105"/>
      <c r="F26" s="105"/>
      <c r="G26" s="188"/>
      <c r="H26" s="188"/>
    </row>
    <row r="27" spans="2:35" ht="15" customHeight="1" x14ac:dyDescent="0.2">
      <c r="B27" s="118" t="s">
        <v>105</v>
      </c>
      <c r="C27" s="108">
        <f>$C$9</f>
        <v>766.65</v>
      </c>
      <c r="D27" s="108">
        <f>$D$9</f>
        <v>19554.759999999998</v>
      </c>
      <c r="E27" s="119">
        <f>$E$9</f>
        <v>4.25</v>
      </c>
      <c r="F27" s="108">
        <f>$F$9</f>
        <v>853.601</v>
      </c>
      <c r="G27" s="108">
        <f>$G$9</f>
        <v>21291.465</v>
      </c>
      <c r="H27" s="120">
        <f>$H$9</f>
        <v>3.98</v>
      </c>
    </row>
    <row r="28" spans="2:35" ht="15" customHeight="1" x14ac:dyDescent="0.2">
      <c r="B28" s="28" t="s">
        <v>94</v>
      </c>
      <c r="C28" s="110">
        <f>$C$10</f>
        <v>120.211</v>
      </c>
      <c r="D28" s="110">
        <f>$D$10</f>
        <v>5102.424</v>
      </c>
      <c r="E28" s="111">
        <f>$E$10</f>
        <v>11.21</v>
      </c>
      <c r="F28" s="110">
        <f>$F$10</f>
        <v>133.357</v>
      </c>
      <c r="G28" s="110">
        <f>$G$10</f>
        <v>5363.7309999999998</v>
      </c>
      <c r="H28" s="112">
        <f>$H$10</f>
        <v>11.04</v>
      </c>
    </row>
    <row r="29" spans="2:35" ht="15" customHeight="1" x14ac:dyDescent="0.2">
      <c r="B29" s="28" t="s">
        <v>95</v>
      </c>
      <c r="C29" s="110">
        <f>$C$11</f>
        <v>398.90600000000001</v>
      </c>
      <c r="D29" s="110">
        <f>$D$11</f>
        <v>2741.8910000000001</v>
      </c>
      <c r="E29" s="111">
        <f>$E$11</f>
        <v>16.2</v>
      </c>
      <c r="F29" s="110">
        <f>$F$11</f>
        <v>453.52100000000002</v>
      </c>
      <c r="G29" s="110">
        <f>$G$11</f>
        <v>2824.5259999999998</v>
      </c>
      <c r="H29" s="112">
        <f>$H$11</f>
        <v>16.23</v>
      </c>
    </row>
    <row r="30" spans="2:35" ht="15" customHeight="1" x14ac:dyDescent="0.2">
      <c r="B30" s="28" t="s">
        <v>96</v>
      </c>
      <c r="C30" s="110">
        <f>$C$12</f>
        <v>13.006</v>
      </c>
      <c r="D30" s="110">
        <f>$D$12</f>
        <v>1427.1780000000001</v>
      </c>
      <c r="E30" s="111">
        <f>$E$12</f>
        <v>15.8</v>
      </c>
      <c r="F30" s="110">
        <f>$F$12</f>
        <v>14.124000000000001</v>
      </c>
      <c r="G30" s="110">
        <f>$G$12</f>
        <v>1566.508</v>
      </c>
      <c r="H30" s="112">
        <f>$H$12</f>
        <v>15.24</v>
      </c>
    </row>
    <row r="31" spans="2:35" ht="15" customHeight="1" x14ac:dyDescent="0.2">
      <c r="B31" s="28" t="s">
        <v>97</v>
      </c>
      <c r="C31" s="110">
        <f>$C$13</f>
        <v>44.826000000000001</v>
      </c>
      <c r="D31" s="110">
        <f>$D$13</f>
        <v>4977.7780000000002</v>
      </c>
      <c r="E31" s="111">
        <f>$E$13</f>
        <v>10.11</v>
      </c>
      <c r="F31" s="110">
        <f>$F$13</f>
        <v>46.637</v>
      </c>
      <c r="G31" s="110">
        <f>$G$13</f>
        <v>5417.9260000000004</v>
      </c>
      <c r="H31" s="112">
        <f>$H$13</f>
        <v>9.57</v>
      </c>
    </row>
    <row r="32" spans="2:35" ht="15" customHeight="1" x14ac:dyDescent="0.2">
      <c r="B32" s="28" t="s">
        <v>98</v>
      </c>
      <c r="C32" s="110">
        <f>$C$14</f>
        <v>19.507999999999999</v>
      </c>
      <c r="D32" s="110">
        <f>$D$14</f>
        <v>593.37599999999998</v>
      </c>
      <c r="E32" s="111">
        <f>$E$14</f>
        <v>17.22</v>
      </c>
      <c r="F32" s="110">
        <f>$F$14</f>
        <v>21.870999999999999</v>
      </c>
      <c r="G32" s="110">
        <f>$G$14</f>
        <v>682.53200000000004</v>
      </c>
      <c r="H32" s="112">
        <f>$H$14</f>
        <v>16.899999999999999</v>
      </c>
    </row>
    <row r="33" spans="2:8" ht="15" customHeight="1" x14ac:dyDescent="0.2">
      <c r="B33" s="28" t="s">
        <v>248</v>
      </c>
      <c r="C33" s="110">
        <f>$C$15</f>
        <v>8.5850000000000009</v>
      </c>
      <c r="D33" s="110">
        <f>$D$15</f>
        <v>348.11799999999999</v>
      </c>
      <c r="E33" s="111">
        <f>$E$15</f>
        <v>30.54</v>
      </c>
      <c r="F33" s="110">
        <f>$F$15</f>
        <v>9.766</v>
      </c>
      <c r="G33" s="110">
        <f>$G$15</f>
        <v>371.36</v>
      </c>
      <c r="H33" s="112">
        <f>$H$15</f>
        <v>30.33</v>
      </c>
    </row>
    <row r="34" spans="2:8" ht="15" customHeight="1" x14ac:dyDescent="0.2">
      <c r="B34" s="28" t="s">
        <v>100</v>
      </c>
      <c r="C34" s="110">
        <f>$C$16</f>
        <v>1.4830000000000001</v>
      </c>
      <c r="D34" s="110">
        <f>$D$16</f>
        <v>1224.0999999999999</v>
      </c>
      <c r="E34" s="111">
        <f>$E$16</f>
        <v>12.28</v>
      </c>
      <c r="F34" s="110">
        <f>$F$16</f>
        <v>1.8919999999999999</v>
      </c>
      <c r="G34" s="110">
        <f>$G$16</f>
        <v>1361.7149999999999</v>
      </c>
      <c r="H34" s="112">
        <f>$H$16</f>
        <v>11.85</v>
      </c>
    </row>
    <row r="35" spans="2:8" ht="15" customHeight="1" x14ac:dyDescent="0.2">
      <c r="B35" s="28" t="s">
        <v>101</v>
      </c>
      <c r="C35" s="110">
        <f>$C$17</f>
        <v>4.9000000000000002E-2</v>
      </c>
      <c r="D35" s="110">
        <f>$D$17</f>
        <v>311.11200000000002</v>
      </c>
      <c r="E35" s="111">
        <f>$E$17</f>
        <v>15.61</v>
      </c>
      <c r="F35" s="110">
        <f>$F$17</f>
        <v>6.7000000000000004E-2</v>
      </c>
      <c r="G35" s="110">
        <f>$G$17</f>
        <v>392.62799999999999</v>
      </c>
      <c r="H35" s="112">
        <f>$H$17</f>
        <v>14.66</v>
      </c>
    </row>
    <row r="36" spans="2:8" ht="15" customHeight="1" x14ac:dyDescent="0.2">
      <c r="B36" s="28" t="s">
        <v>102</v>
      </c>
      <c r="C36" s="110">
        <f>$C$18</f>
        <v>0.94499999999999995</v>
      </c>
      <c r="D36" s="110">
        <f>$D$18</f>
        <v>605.31700000000001</v>
      </c>
      <c r="E36" s="111">
        <f>$E$18</f>
        <v>27.21</v>
      </c>
      <c r="F36" s="110">
        <f>$F$18</f>
        <v>1.0620000000000001</v>
      </c>
      <c r="G36" s="110">
        <f>$G$18</f>
        <v>650.15200000000004</v>
      </c>
      <c r="H36" s="112">
        <f>$H$18</f>
        <v>26.52</v>
      </c>
    </row>
    <row r="37" spans="2:8" ht="15" customHeight="1" x14ac:dyDescent="0.2">
      <c r="B37" s="28" t="s">
        <v>103</v>
      </c>
      <c r="C37" s="110">
        <f>$C$19</f>
        <v>4.0000000000000001E-3</v>
      </c>
      <c r="D37" s="110">
        <f>$D$19</f>
        <v>512.95799999999997</v>
      </c>
      <c r="E37" s="111">
        <f>$E$19</f>
        <v>20.85</v>
      </c>
      <c r="F37" s="110">
        <f>$F$19</f>
        <v>5.0000000000000001E-3</v>
      </c>
      <c r="G37" s="110">
        <f>$G$19</f>
        <v>609.471</v>
      </c>
      <c r="H37" s="112">
        <f>$H$19</f>
        <v>19.78</v>
      </c>
    </row>
    <row r="38" spans="2:8" ht="15" customHeight="1" x14ac:dyDescent="0.2">
      <c r="B38" s="29" t="s">
        <v>104</v>
      </c>
      <c r="C38" s="114">
        <f>$C$20</f>
        <v>159.12700000000001</v>
      </c>
      <c r="D38" s="114">
        <f>$D$20</f>
        <v>1695.38</v>
      </c>
      <c r="E38" s="115">
        <f>$E$20</f>
        <v>12.11</v>
      </c>
      <c r="F38" s="114">
        <f>$F$20</f>
        <v>171.298</v>
      </c>
      <c r="G38" s="114">
        <f>$G$20</f>
        <v>2034.5519999999999</v>
      </c>
      <c r="H38" s="116">
        <f>$H$20</f>
        <v>11.36</v>
      </c>
    </row>
    <row r="41" spans="2:8" ht="15" customHeight="1" x14ac:dyDescent="0.2">
      <c r="B41" s="908" t="s">
        <v>77</v>
      </c>
      <c r="C41" s="906" t="s">
        <v>225</v>
      </c>
      <c r="D41" s="906"/>
      <c r="E41" s="906"/>
      <c r="F41" s="906" t="s">
        <v>226</v>
      </c>
      <c r="G41" s="906"/>
      <c r="H41" s="898"/>
    </row>
    <row r="42" spans="2:8" ht="15" customHeight="1" x14ac:dyDescent="0.2">
      <c r="B42" s="905"/>
      <c r="C42" s="318" t="s">
        <v>78</v>
      </c>
      <c r="D42" s="902" t="s">
        <v>79</v>
      </c>
      <c r="E42" s="902"/>
      <c r="F42" s="318" t="s">
        <v>78</v>
      </c>
      <c r="G42" s="902" t="s">
        <v>79</v>
      </c>
      <c r="H42" s="892"/>
    </row>
    <row r="43" spans="2:8" ht="30" customHeight="1" x14ac:dyDescent="0.2">
      <c r="B43" s="905"/>
      <c r="C43" s="903" t="s">
        <v>325</v>
      </c>
      <c r="D43" s="903"/>
      <c r="E43" s="16" t="s">
        <v>82</v>
      </c>
      <c r="F43" s="903" t="s">
        <v>325</v>
      </c>
      <c r="G43" s="903"/>
      <c r="H43" s="17" t="s">
        <v>82</v>
      </c>
    </row>
    <row r="44" spans="2:8" ht="15" customHeight="1" x14ac:dyDescent="0.2">
      <c r="B44" s="143" t="str">
        <f>Index!$B$4</f>
        <v>Wessex</v>
      </c>
      <c r="C44" s="105"/>
      <c r="D44" s="122"/>
      <c r="E44" s="188"/>
      <c r="F44" s="105"/>
      <c r="G44" s="188"/>
      <c r="H44" s="188"/>
    </row>
    <row r="45" spans="2:8" ht="15" customHeight="1" x14ac:dyDescent="0.2">
      <c r="B45" s="118" t="s">
        <v>105</v>
      </c>
      <c r="C45" s="108">
        <f>$I$9</f>
        <v>900.16899999999998</v>
      </c>
      <c r="D45" s="108">
        <f>$J$9</f>
        <v>22939.553</v>
      </c>
      <c r="E45" s="119">
        <f>$K$9</f>
        <v>3.77</v>
      </c>
      <c r="F45" s="108">
        <f>$L$9</f>
        <v>972.76599999999996</v>
      </c>
      <c r="G45" s="108">
        <f>$M$9</f>
        <v>24490.647000000001</v>
      </c>
      <c r="H45" s="120">
        <f>$N$9</f>
        <v>3.62</v>
      </c>
    </row>
    <row r="46" spans="2:8" ht="15" customHeight="1" x14ac:dyDescent="0.2">
      <c r="B46" s="28" t="s">
        <v>94</v>
      </c>
      <c r="C46" s="110">
        <f>$I$10</f>
        <v>141.70099999999999</v>
      </c>
      <c r="D46" s="110">
        <f>$J$10</f>
        <v>5623.3249999999998</v>
      </c>
      <c r="E46" s="111">
        <f>$K$10</f>
        <v>10.89</v>
      </c>
      <c r="F46" s="110">
        <f>$L$10</f>
        <v>154.15199999999999</v>
      </c>
      <c r="G46" s="110">
        <f>$M$10</f>
        <v>5868.2879999999996</v>
      </c>
      <c r="H46" s="112">
        <f>$N$10</f>
        <v>10.77</v>
      </c>
    </row>
    <row r="47" spans="2:8" ht="15" customHeight="1" x14ac:dyDescent="0.2">
      <c r="B47" s="28" t="s">
        <v>95</v>
      </c>
      <c r="C47" s="110">
        <f>$I$11</f>
        <v>479.71699999999998</v>
      </c>
      <c r="D47" s="110">
        <f>$J$11</f>
        <v>2893.0479999999998</v>
      </c>
      <c r="E47" s="111">
        <f>$K$11</f>
        <v>16.239999999999998</v>
      </c>
      <c r="F47" s="110">
        <f>$L$11</f>
        <v>523.63300000000004</v>
      </c>
      <c r="G47" s="110">
        <f>$M$11</f>
        <v>2968.1109999999999</v>
      </c>
      <c r="H47" s="112">
        <f>$N$11</f>
        <v>16.29</v>
      </c>
    </row>
    <row r="48" spans="2:8" ht="15" customHeight="1" x14ac:dyDescent="0.2">
      <c r="B48" s="28" t="s">
        <v>96</v>
      </c>
      <c r="C48" s="110">
        <f>$I$12</f>
        <v>13.529</v>
      </c>
      <c r="D48" s="110">
        <f>$J$12</f>
        <v>1700.672</v>
      </c>
      <c r="E48" s="111">
        <f>$K$12</f>
        <v>14.8</v>
      </c>
      <c r="F48" s="110">
        <f>$L$12</f>
        <v>14.089</v>
      </c>
      <c r="G48" s="110">
        <f>$M$12</f>
        <v>1820.4059999999999</v>
      </c>
      <c r="H48" s="112">
        <f>$N$12</f>
        <v>14.47</v>
      </c>
    </row>
    <row r="49" spans="2:8" ht="15" customHeight="1" x14ac:dyDescent="0.2">
      <c r="B49" s="28" t="s">
        <v>97</v>
      </c>
      <c r="C49" s="110">
        <f>$I$13</f>
        <v>46.841999999999999</v>
      </c>
      <c r="D49" s="110">
        <f>$J$13</f>
        <v>5817.4459999999999</v>
      </c>
      <c r="E49" s="111">
        <f>$K$13</f>
        <v>9.1999999999999993</v>
      </c>
      <c r="F49" s="110">
        <f>$L$13</f>
        <v>48.281999999999996</v>
      </c>
      <c r="G49" s="110">
        <f>$M$13</f>
        <v>6185.4229999999998</v>
      </c>
      <c r="H49" s="112">
        <f>$N$13</f>
        <v>8.92</v>
      </c>
    </row>
    <row r="50" spans="2:8" ht="15" customHeight="1" x14ac:dyDescent="0.2">
      <c r="B50" s="28" t="s">
        <v>98</v>
      </c>
      <c r="C50" s="110">
        <f>$I$14</f>
        <v>23.733000000000001</v>
      </c>
      <c r="D50" s="110">
        <f>$J$14</f>
        <v>763.58299999999997</v>
      </c>
      <c r="E50" s="111">
        <f>$K$14</f>
        <v>16.64</v>
      </c>
      <c r="F50" s="110">
        <f>$L$14</f>
        <v>25.675000000000001</v>
      </c>
      <c r="G50" s="110">
        <f>$M$14</f>
        <v>831.28300000000002</v>
      </c>
      <c r="H50" s="112">
        <f>$N$14</f>
        <v>16.489999999999998</v>
      </c>
    </row>
    <row r="51" spans="2:8" ht="15" customHeight="1" x14ac:dyDescent="0.2">
      <c r="B51" s="28" t="s">
        <v>248</v>
      </c>
      <c r="C51" s="110">
        <f>$I$15</f>
        <v>10.608000000000001</v>
      </c>
      <c r="D51" s="110">
        <f>$J$15</f>
        <v>384.28800000000001</v>
      </c>
      <c r="E51" s="111">
        <f>$K$15</f>
        <v>30.65</v>
      </c>
      <c r="F51" s="110">
        <f>$L$15</f>
        <v>11.585000000000001</v>
      </c>
      <c r="G51" s="110">
        <f>$M$15</f>
        <v>405.66300000000001</v>
      </c>
      <c r="H51" s="112">
        <f>$N$15</f>
        <v>30.55</v>
      </c>
    </row>
    <row r="52" spans="2:8" ht="15" customHeight="1" x14ac:dyDescent="0.2">
      <c r="B52" s="28" t="s">
        <v>100</v>
      </c>
      <c r="C52" s="110">
        <f>$I$16</f>
        <v>2.3530000000000002</v>
      </c>
      <c r="D52" s="110">
        <f>$J$16</f>
        <v>1489.4069999999999</v>
      </c>
      <c r="E52" s="111">
        <f>$K$16</f>
        <v>11.54</v>
      </c>
      <c r="F52" s="110">
        <f>$L$16</f>
        <v>2.7629999999999999</v>
      </c>
      <c r="G52" s="110">
        <f>$M$16</f>
        <v>1598.5029999999999</v>
      </c>
      <c r="H52" s="112">
        <f>$N$16</f>
        <v>11.34</v>
      </c>
    </row>
    <row r="53" spans="2:8" ht="15" customHeight="1" x14ac:dyDescent="0.2">
      <c r="B53" s="28" t="s">
        <v>101</v>
      </c>
      <c r="C53" s="110">
        <f>$I$17</f>
        <v>0.09</v>
      </c>
      <c r="D53" s="110">
        <f>$J$17</f>
        <v>477.98399999999998</v>
      </c>
      <c r="E53" s="111">
        <f>$K$17</f>
        <v>14.06</v>
      </c>
      <c r="F53" s="110">
        <f>$L$17</f>
        <v>0.113</v>
      </c>
      <c r="G53" s="110">
        <f>$M$17</f>
        <v>563.45500000000004</v>
      </c>
      <c r="H53" s="112">
        <f>$N$17</f>
        <v>13.68</v>
      </c>
    </row>
    <row r="54" spans="2:8" ht="15" customHeight="1" x14ac:dyDescent="0.2">
      <c r="B54" s="28" t="s">
        <v>102</v>
      </c>
      <c r="C54" s="110">
        <f>$I$18</f>
        <v>1.177</v>
      </c>
      <c r="D54" s="110">
        <f>$J$18</f>
        <v>690.68100000000004</v>
      </c>
      <c r="E54" s="111">
        <f>$K$18</f>
        <v>26</v>
      </c>
      <c r="F54" s="110">
        <f>$L$18</f>
        <v>1.2869999999999999</v>
      </c>
      <c r="G54" s="110">
        <f>$M$18</f>
        <v>726.16899999999998</v>
      </c>
      <c r="H54" s="112">
        <f>$N$18</f>
        <v>25.62</v>
      </c>
    </row>
    <row r="55" spans="2:8" ht="15" customHeight="1" x14ac:dyDescent="0.2">
      <c r="B55" s="28" t="s">
        <v>103</v>
      </c>
      <c r="C55" s="110">
        <f>$I$19</f>
        <v>6.0000000000000001E-3</v>
      </c>
      <c r="D55" s="110">
        <f>$J$19</f>
        <v>709.13400000000001</v>
      </c>
      <c r="E55" s="111">
        <f>$K$19</f>
        <v>19.04</v>
      </c>
      <c r="F55" s="110">
        <f>$L$19</f>
        <v>7.0000000000000001E-3</v>
      </c>
      <c r="G55" s="110">
        <f>$M$19</f>
        <v>809.12800000000004</v>
      </c>
      <c r="H55" s="112">
        <f>$N$19</f>
        <v>18.52</v>
      </c>
    </row>
    <row r="56" spans="2:8" ht="15" customHeight="1" x14ac:dyDescent="0.2">
      <c r="B56" s="29" t="s">
        <v>104</v>
      </c>
      <c r="C56" s="114">
        <f>$I$20</f>
        <v>180.41300000000001</v>
      </c>
      <c r="D56" s="114">
        <f>$J$20</f>
        <v>2372.34</v>
      </c>
      <c r="E56" s="115">
        <f>$K$20</f>
        <v>10.92</v>
      </c>
      <c r="F56" s="114">
        <f>$L$20</f>
        <v>191.18100000000001</v>
      </c>
      <c r="G56" s="114">
        <f>$M$20</f>
        <v>2695.4630000000002</v>
      </c>
      <c r="H56" s="116">
        <f>$N$20</f>
        <v>10.65</v>
      </c>
    </row>
    <row r="59" spans="2:8" ht="15" customHeight="1" x14ac:dyDescent="0.2">
      <c r="B59" s="908" t="s">
        <v>77</v>
      </c>
      <c r="C59" s="906" t="s">
        <v>227</v>
      </c>
      <c r="D59" s="906"/>
      <c r="E59" s="906"/>
      <c r="F59" s="906" t="s">
        <v>228</v>
      </c>
      <c r="G59" s="906"/>
      <c r="H59" s="898"/>
    </row>
    <row r="60" spans="2:8" ht="15" customHeight="1" x14ac:dyDescent="0.2">
      <c r="B60" s="905"/>
      <c r="C60" s="318" t="s">
        <v>78</v>
      </c>
      <c r="D60" s="902" t="s">
        <v>79</v>
      </c>
      <c r="E60" s="902"/>
      <c r="F60" s="318" t="s">
        <v>78</v>
      </c>
      <c r="G60" s="902" t="s">
        <v>79</v>
      </c>
      <c r="H60" s="892"/>
    </row>
    <row r="61" spans="2:8" ht="30" customHeight="1" x14ac:dyDescent="0.2">
      <c r="B61" s="905"/>
      <c r="C61" s="903" t="s">
        <v>325</v>
      </c>
      <c r="D61" s="903"/>
      <c r="E61" s="16" t="s">
        <v>82</v>
      </c>
      <c r="F61" s="903" t="s">
        <v>325</v>
      </c>
      <c r="G61" s="903"/>
      <c r="H61" s="17" t="s">
        <v>82</v>
      </c>
    </row>
    <row r="62" spans="2:8" ht="15" customHeight="1" x14ac:dyDescent="0.2">
      <c r="B62" s="143" t="str">
        <f>Index!$B$4</f>
        <v>Wessex</v>
      </c>
      <c r="C62" s="105"/>
      <c r="D62" s="188"/>
      <c r="E62" s="188"/>
      <c r="F62" s="105"/>
      <c r="G62" s="188"/>
      <c r="H62" s="188"/>
    </row>
    <row r="63" spans="2:8" ht="15" customHeight="1" x14ac:dyDescent="0.2">
      <c r="B63" s="118" t="s">
        <v>105</v>
      </c>
      <c r="C63" s="108">
        <f>$O$9</f>
        <v>1001.116</v>
      </c>
      <c r="D63" s="108">
        <f>$P$9</f>
        <v>25747.816999999999</v>
      </c>
      <c r="E63" s="119">
        <f>$Q$9</f>
        <v>3.56</v>
      </c>
      <c r="F63" s="108">
        <f>$R$9</f>
        <v>1054.3340000000001</v>
      </c>
      <c r="G63" s="108">
        <f>$S$9</f>
        <v>26997.359</v>
      </c>
      <c r="H63" s="120">
        <f>$T$9</f>
        <v>3.46</v>
      </c>
    </row>
    <row r="64" spans="2:8" ht="15" customHeight="1" x14ac:dyDescent="0.2">
      <c r="B64" s="28" t="s">
        <v>94</v>
      </c>
      <c r="C64" s="110">
        <f>$O$10</f>
        <v>162.64099999999999</v>
      </c>
      <c r="D64" s="110">
        <f>$P$10</f>
        <v>6076.1120000000001</v>
      </c>
      <c r="E64" s="111">
        <f>$Q$10</f>
        <v>10.72</v>
      </c>
      <c r="F64" s="110">
        <f>$R$10</f>
        <v>170.83600000000001</v>
      </c>
      <c r="G64" s="110">
        <f>$S$10</f>
        <v>6291.21</v>
      </c>
      <c r="H64" s="112">
        <f>$T$10</f>
        <v>10.64</v>
      </c>
    </row>
    <row r="65" spans="2:8" ht="15" customHeight="1" x14ac:dyDescent="0.2">
      <c r="B65" s="28" t="s">
        <v>95</v>
      </c>
      <c r="C65" s="110">
        <f>$O$11</f>
        <v>535.33399999999995</v>
      </c>
      <c r="D65" s="110">
        <f>$P$11</f>
        <v>2943.857</v>
      </c>
      <c r="E65" s="111">
        <f>$Q$11</f>
        <v>16.68</v>
      </c>
      <c r="F65" s="110">
        <f>$R$11</f>
        <v>565.93499999999995</v>
      </c>
      <c r="G65" s="110">
        <f>$S$11</f>
        <v>3087.3560000000002</v>
      </c>
      <c r="H65" s="112">
        <f>$T$11</f>
        <v>16.37</v>
      </c>
    </row>
    <row r="66" spans="2:8" ht="15" customHeight="1" x14ac:dyDescent="0.2">
      <c r="B66" s="28" t="s">
        <v>96</v>
      </c>
      <c r="C66" s="110">
        <f>$O$12</f>
        <v>13.798</v>
      </c>
      <c r="D66" s="110">
        <f>$P$12</f>
        <v>1913.7460000000001</v>
      </c>
      <c r="E66" s="111">
        <f>$Q$12</f>
        <v>14.3</v>
      </c>
      <c r="F66" s="110">
        <f>$R$12</f>
        <v>15.253</v>
      </c>
      <c r="G66" s="110">
        <f>$S$12</f>
        <v>1991.1859999999999</v>
      </c>
      <c r="H66" s="112">
        <f>$T$12</f>
        <v>14.16</v>
      </c>
    </row>
    <row r="67" spans="2:8" ht="15" customHeight="1" x14ac:dyDescent="0.2">
      <c r="B67" s="28" t="s">
        <v>97</v>
      </c>
      <c r="C67" s="110">
        <f>$O$13</f>
        <v>48.558</v>
      </c>
      <c r="D67" s="110">
        <f>$P$13</f>
        <v>6487.22</v>
      </c>
      <c r="E67" s="111">
        <f>$Q$13</f>
        <v>8.7100000000000009</v>
      </c>
      <c r="F67" s="110">
        <f>$R$13</f>
        <v>51.036000000000001</v>
      </c>
      <c r="G67" s="110">
        <f>$S$13</f>
        <v>6726.9579999999996</v>
      </c>
      <c r="H67" s="112">
        <f>$T$13</f>
        <v>8.5500000000000007</v>
      </c>
    </row>
    <row r="68" spans="2:8" ht="15" customHeight="1" x14ac:dyDescent="0.2">
      <c r="B68" s="28" t="s">
        <v>98</v>
      </c>
      <c r="C68" s="110">
        <f>$O$14</f>
        <v>27.359000000000002</v>
      </c>
      <c r="D68" s="110">
        <f>$P$14</f>
        <v>889.726</v>
      </c>
      <c r="E68" s="111">
        <f>$Q$14</f>
        <v>16.309999999999999</v>
      </c>
      <c r="F68" s="110">
        <f>$R$14</f>
        <v>29.210999999999999</v>
      </c>
      <c r="G68" s="110">
        <f>$S$14</f>
        <v>927.59400000000005</v>
      </c>
      <c r="H68" s="112">
        <f>$T$14</f>
        <v>16.29</v>
      </c>
    </row>
    <row r="69" spans="2:8" ht="15" customHeight="1" x14ac:dyDescent="0.2">
      <c r="B69" s="28" t="s">
        <v>248</v>
      </c>
      <c r="C69" s="110">
        <f>$O$15</f>
        <v>11.856999999999999</v>
      </c>
      <c r="D69" s="110">
        <f>$P$15</f>
        <v>437.86500000000001</v>
      </c>
      <c r="E69" s="111">
        <f>$Q$15</f>
        <v>29.78</v>
      </c>
      <c r="F69" s="110">
        <f>$R$15</f>
        <v>12.755000000000001</v>
      </c>
      <c r="G69" s="110">
        <f>$S$15</f>
        <v>462.25400000000002</v>
      </c>
      <c r="H69" s="112">
        <f>$T$15</f>
        <v>29.5</v>
      </c>
    </row>
    <row r="70" spans="2:8" ht="15" customHeight="1" x14ac:dyDescent="0.2">
      <c r="B70" s="28" t="s">
        <v>100</v>
      </c>
      <c r="C70" s="110">
        <f>$O$16</f>
        <v>3.1120000000000001</v>
      </c>
      <c r="D70" s="110">
        <f>$P$16</f>
        <v>1684.662</v>
      </c>
      <c r="E70" s="111">
        <f>$Q$16</f>
        <v>11.19</v>
      </c>
      <c r="F70" s="110">
        <f>$R$16</f>
        <v>3.4220000000000002</v>
      </c>
      <c r="G70" s="110">
        <f>$S$16</f>
        <v>1737.5170000000001</v>
      </c>
      <c r="H70" s="112">
        <f>$T$16</f>
        <v>11.16</v>
      </c>
    </row>
    <row r="71" spans="2:8" ht="15" customHeight="1" x14ac:dyDescent="0.2">
      <c r="B71" s="28" t="s">
        <v>101</v>
      </c>
      <c r="C71" s="110">
        <f>$O$17</f>
        <v>0.13700000000000001</v>
      </c>
      <c r="D71" s="110">
        <f>$P$17</f>
        <v>646.79200000000003</v>
      </c>
      <c r="E71" s="111">
        <f>$Q$17</f>
        <v>13.45</v>
      </c>
      <c r="F71" s="110">
        <f>$R$17</f>
        <v>0.159</v>
      </c>
      <c r="G71" s="110">
        <f>$S$17</f>
        <v>727.55100000000004</v>
      </c>
      <c r="H71" s="112">
        <f>$T$17</f>
        <v>13.3</v>
      </c>
    </row>
    <row r="72" spans="2:8" ht="15" customHeight="1" x14ac:dyDescent="0.2">
      <c r="B72" s="28" t="s">
        <v>102</v>
      </c>
      <c r="C72" s="110">
        <f>$O$18</f>
        <v>1.403</v>
      </c>
      <c r="D72" s="110">
        <f>$P$18</f>
        <v>755.74</v>
      </c>
      <c r="E72" s="111">
        <f>$Q$18</f>
        <v>25.37</v>
      </c>
      <c r="F72" s="110">
        <f>$R$18</f>
        <v>1.42</v>
      </c>
      <c r="G72" s="110">
        <f>$S$18</f>
        <v>780.274</v>
      </c>
      <c r="H72" s="112">
        <f>$T$18</f>
        <v>25.2</v>
      </c>
    </row>
    <row r="73" spans="2:8" ht="15" customHeight="1" x14ac:dyDescent="0.2">
      <c r="B73" s="28" t="s">
        <v>103</v>
      </c>
      <c r="C73" s="110">
        <f>$O$19</f>
        <v>8.0000000000000002E-3</v>
      </c>
      <c r="D73" s="110">
        <f>$P$19</f>
        <v>908.43499999999995</v>
      </c>
      <c r="E73" s="111">
        <f>$Q$19</f>
        <v>18.170000000000002</v>
      </c>
      <c r="F73" s="110">
        <f>$R$19</f>
        <v>8.9999999999999993E-3</v>
      </c>
      <c r="G73" s="110">
        <f>$S$19</f>
        <v>1004.78</v>
      </c>
      <c r="H73" s="112">
        <f>$T$19</f>
        <v>17.940000000000001</v>
      </c>
    </row>
    <row r="74" spans="2:8" ht="15" customHeight="1" x14ac:dyDescent="0.2">
      <c r="B74" s="29" t="s">
        <v>104</v>
      </c>
      <c r="C74" s="114">
        <f>$O$20</f>
        <v>196.90899999999999</v>
      </c>
      <c r="D74" s="114">
        <f>$P$20</f>
        <v>2984.8240000000001</v>
      </c>
      <c r="E74" s="115">
        <f>$Q$20</f>
        <v>10.45</v>
      </c>
      <c r="F74" s="114">
        <f>$R$20</f>
        <v>204.29900000000001</v>
      </c>
      <c r="G74" s="114">
        <f>$S$20</f>
        <v>3240.9769999999999</v>
      </c>
      <c r="H74" s="116">
        <f>$T$20</f>
        <v>10.27</v>
      </c>
    </row>
    <row r="77" spans="2:8" ht="15" customHeight="1" x14ac:dyDescent="0.2">
      <c r="B77" s="908" t="s">
        <v>77</v>
      </c>
      <c r="C77" s="906" t="s">
        <v>332</v>
      </c>
      <c r="D77" s="906"/>
      <c r="E77" s="906"/>
      <c r="F77" s="906" t="s">
        <v>333</v>
      </c>
      <c r="G77" s="906"/>
      <c r="H77" s="898"/>
    </row>
    <row r="78" spans="2:8" ht="15" customHeight="1" x14ac:dyDescent="0.2">
      <c r="B78" s="905"/>
      <c r="C78" s="318" t="s">
        <v>78</v>
      </c>
      <c r="D78" s="902" t="s">
        <v>79</v>
      </c>
      <c r="E78" s="902"/>
      <c r="F78" s="318" t="s">
        <v>78</v>
      </c>
      <c r="G78" s="902" t="s">
        <v>79</v>
      </c>
      <c r="H78" s="892"/>
    </row>
    <row r="79" spans="2:8" ht="30" customHeight="1" x14ac:dyDescent="0.2">
      <c r="B79" s="905"/>
      <c r="C79" s="903" t="s">
        <v>325</v>
      </c>
      <c r="D79" s="903"/>
      <c r="E79" s="16" t="s">
        <v>82</v>
      </c>
      <c r="F79" s="903" t="s">
        <v>325</v>
      </c>
      <c r="G79" s="903"/>
      <c r="H79" s="17" t="s">
        <v>82</v>
      </c>
    </row>
    <row r="80" spans="2:8" ht="15" customHeight="1" x14ac:dyDescent="0.2">
      <c r="B80" s="143" t="str">
        <f>Index!$B$4</f>
        <v>Wessex</v>
      </c>
      <c r="C80" s="105"/>
      <c r="D80" s="122"/>
      <c r="E80" s="188"/>
      <c r="F80" s="105"/>
      <c r="G80" s="188"/>
      <c r="H80" s="188"/>
    </row>
    <row r="81" spans="2:8" ht="15" customHeight="1" x14ac:dyDescent="0.2">
      <c r="B81" s="118" t="s">
        <v>105</v>
      </c>
      <c r="C81" s="108">
        <f>$U$9</f>
        <v>1063.3710000000001</v>
      </c>
      <c r="D81" s="108">
        <f>$V$9</f>
        <v>28085.874</v>
      </c>
      <c r="E81" s="119">
        <f>$W$9</f>
        <v>3.39</v>
      </c>
      <c r="F81" s="108">
        <f>$X$9</f>
        <v>1083.9570000000001</v>
      </c>
      <c r="G81" s="108">
        <f>$Y$9</f>
        <v>28918.366999999998</v>
      </c>
      <c r="H81" s="120">
        <f>$Z$9</f>
        <v>3.36</v>
      </c>
    </row>
    <row r="82" spans="2:8" ht="15" customHeight="1" x14ac:dyDescent="0.2">
      <c r="B82" s="28" t="s">
        <v>94</v>
      </c>
      <c r="C82" s="110">
        <f>$U$10</f>
        <v>172.90799999999999</v>
      </c>
      <c r="D82" s="110">
        <f>$V$10</f>
        <v>6484.3530000000001</v>
      </c>
      <c r="E82" s="111">
        <f>$W$10</f>
        <v>10.59</v>
      </c>
      <c r="F82" s="110">
        <f>$X$10</f>
        <v>173.46600000000001</v>
      </c>
      <c r="G82" s="110">
        <f>$Y$10</f>
        <v>6671.0990000000002</v>
      </c>
      <c r="H82" s="112">
        <f>$Z$10</f>
        <v>10.54</v>
      </c>
    </row>
    <row r="83" spans="2:8" ht="15" customHeight="1" x14ac:dyDescent="0.2">
      <c r="B83" s="28" t="s">
        <v>95</v>
      </c>
      <c r="C83" s="110">
        <f>$U$11</f>
        <v>567.54999999999995</v>
      </c>
      <c r="D83" s="110">
        <f>$V$11</f>
        <v>3230.569</v>
      </c>
      <c r="E83" s="111">
        <f>$W$11</f>
        <v>16.09</v>
      </c>
      <c r="F83" s="110">
        <f>$X$11</f>
        <v>589.09699999999998</v>
      </c>
      <c r="G83" s="110">
        <f>$Y$11</f>
        <v>3252.3580000000002</v>
      </c>
      <c r="H83" s="112">
        <f>$Z$11</f>
        <v>16.27</v>
      </c>
    </row>
    <row r="84" spans="2:8" ht="15" customHeight="1" x14ac:dyDescent="0.2">
      <c r="B84" s="28" t="s">
        <v>96</v>
      </c>
      <c r="C84" s="110">
        <f>$U$12</f>
        <v>15.955</v>
      </c>
      <c r="D84" s="110">
        <f>$V$12</f>
        <v>2038.664</v>
      </c>
      <c r="E84" s="111">
        <f>$W$12</f>
        <v>14.18</v>
      </c>
      <c r="F84" s="110">
        <f>$X$12</f>
        <v>15.722</v>
      </c>
      <c r="G84" s="110">
        <f>$Y$12</f>
        <v>2066.4659999999999</v>
      </c>
      <c r="H84" s="112">
        <f>$Z$12</f>
        <v>14.27</v>
      </c>
    </row>
    <row r="85" spans="2:8" ht="15" customHeight="1" x14ac:dyDescent="0.2">
      <c r="B85" s="28" t="s">
        <v>97</v>
      </c>
      <c r="C85" s="110">
        <f>$U$13</f>
        <v>49.744</v>
      </c>
      <c r="D85" s="110">
        <f>$V$13</f>
        <v>6905.0029999999997</v>
      </c>
      <c r="E85" s="111">
        <f>$W$13</f>
        <v>8.4600000000000009</v>
      </c>
      <c r="F85" s="110">
        <f>$X$13</f>
        <v>45.408999999999999</v>
      </c>
      <c r="G85" s="110">
        <f>$Y$13</f>
        <v>7035.1660000000002</v>
      </c>
      <c r="H85" s="112">
        <f>$Z$13</f>
        <v>8.42</v>
      </c>
    </row>
    <row r="86" spans="2:8" ht="15" customHeight="1" x14ac:dyDescent="0.2">
      <c r="B86" s="28" t="s">
        <v>98</v>
      </c>
      <c r="C86" s="110">
        <f>$U$14</f>
        <v>30.548999999999999</v>
      </c>
      <c r="D86" s="110">
        <f>$V$14</f>
        <v>968.45500000000004</v>
      </c>
      <c r="E86" s="111">
        <f>$W$14</f>
        <v>16.16</v>
      </c>
      <c r="F86" s="110">
        <f>$X$14</f>
        <v>31.808</v>
      </c>
      <c r="G86" s="110">
        <f>$Y$14</f>
        <v>1003.272</v>
      </c>
      <c r="H86" s="112">
        <f>$Z$14</f>
        <v>16.100000000000001</v>
      </c>
    </row>
    <row r="87" spans="2:8" ht="15" customHeight="1" x14ac:dyDescent="0.2">
      <c r="B87" s="28" t="s">
        <v>248</v>
      </c>
      <c r="C87" s="110">
        <f>$U$15</f>
        <v>13.287000000000001</v>
      </c>
      <c r="D87" s="110">
        <f>$V$15</f>
        <v>487.56700000000001</v>
      </c>
      <c r="E87" s="111">
        <f>$W$15</f>
        <v>29.16</v>
      </c>
      <c r="F87" s="110">
        <f>$X$15</f>
        <v>14.132</v>
      </c>
      <c r="G87" s="110">
        <f>$Y$15</f>
        <v>485.86700000000002</v>
      </c>
      <c r="H87" s="112">
        <f>$Z$15</f>
        <v>29.74</v>
      </c>
    </row>
    <row r="88" spans="2:8" ht="15" customHeight="1" x14ac:dyDescent="0.2">
      <c r="B88" s="28" t="s">
        <v>100</v>
      </c>
      <c r="C88" s="110">
        <f>$U$16</f>
        <v>3.6829999999999998</v>
      </c>
      <c r="D88" s="110">
        <f>$V$16</f>
        <v>1789.452</v>
      </c>
      <c r="E88" s="111">
        <f>$W$16</f>
        <v>11.12</v>
      </c>
      <c r="F88" s="110">
        <f>$X$16</f>
        <v>3.903</v>
      </c>
      <c r="G88" s="110">
        <f>$Y$16</f>
        <v>1839.8119999999999</v>
      </c>
      <c r="H88" s="112">
        <f>$Z$16</f>
        <v>11.1</v>
      </c>
    </row>
    <row r="89" spans="2:8" ht="15" customHeight="1" x14ac:dyDescent="0.2">
      <c r="B89" s="28" t="s">
        <v>101</v>
      </c>
      <c r="C89" s="110">
        <f>$U$17</f>
        <v>0.18099999999999999</v>
      </c>
      <c r="D89" s="110">
        <f>$V$17</f>
        <v>804.84</v>
      </c>
      <c r="E89" s="111">
        <f>$W$17</f>
        <v>13.19</v>
      </c>
      <c r="F89" s="110">
        <f>$X$17</f>
        <v>0.2</v>
      </c>
      <c r="G89" s="110">
        <f>$Y$17</f>
        <v>875.62199999999996</v>
      </c>
      <c r="H89" s="112">
        <f>$Z$17</f>
        <v>13.14</v>
      </c>
    </row>
    <row r="90" spans="2:8" ht="15" customHeight="1" x14ac:dyDescent="0.2">
      <c r="B90" s="28" t="s">
        <v>102</v>
      </c>
      <c r="C90" s="110">
        <f>$U$18</f>
        <v>1.3819999999999999</v>
      </c>
      <c r="D90" s="110">
        <f>$V$18</f>
        <v>801.25199999999995</v>
      </c>
      <c r="E90" s="111">
        <f>$W$18</f>
        <v>25.06</v>
      </c>
      <c r="F90" s="110">
        <f>$X$18</f>
        <v>1.415</v>
      </c>
      <c r="G90" s="110">
        <f>$Y$18</f>
        <v>818.65</v>
      </c>
      <c r="H90" s="112">
        <f>$Z$18</f>
        <v>24.96</v>
      </c>
    </row>
    <row r="91" spans="2:8" ht="15" customHeight="1" x14ac:dyDescent="0.2">
      <c r="B91" s="28" t="s">
        <v>103</v>
      </c>
      <c r="C91" s="110">
        <f>$U$19</f>
        <v>0.01</v>
      </c>
      <c r="D91" s="110">
        <f>$V$19</f>
        <v>1095.9590000000001</v>
      </c>
      <c r="E91" s="111">
        <f>$W$19</f>
        <v>17.79</v>
      </c>
      <c r="F91" s="110">
        <f>$X$19</f>
        <v>0.01</v>
      </c>
      <c r="G91" s="110">
        <f>$Y$19</f>
        <v>1175.826</v>
      </c>
      <c r="H91" s="112">
        <f>$Z$19</f>
        <v>17.77</v>
      </c>
    </row>
    <row r="92" spans="2:8" ht="15" customHeight="1" x14ac:dyDescent="0.2">
      <c r="B92" s="29" t="s">
        <v>104</v>
      </c>
      <c r="C92" s="114">
        <f>$U$20</f>
        <v>208.124</v>
      </c>
      <c r="D92" s="114">
        <f>$V$20</f>
        <v>3458.8510000000001</v>
      </c>
      <c r="E92" s="115">
        <f>$W$20</f>
        <v>10.16</v>
      </c>
      <c r="F92" s="114">
        <f>$X$20</f>
        <v>208.79599999999999</v>
      </c>
      <c r="G92" s="114">
        <f>$Y$20</f>
        <v>3669.8429999999998</v>
      </c>
      <c r="H92" s="116">
        <f>$Z$20</f>
        <v>10.08</v>
      </c>
    </row>
    <row r="95" spans="2:8" ht="15" customHeight="1" x14ac:dyDescent="0.2">
      <c r="B95" s="908" t="s">
        <v>77</v>
      </c>
      <c r="C95" s="906" t="s">
        <v>231</v>
      </c>
      <c r="D95" s="906"/>
      <c r="E95" s="906"/>
      <c r="F95" s="906" t="s">
        <v>232</v>
      </c>
      <c r="G95" s="906"/>
      <c r="H95" s="898"/>
    </row>
    <row r="96" spans="2:8" ht="15" customHeight="1" x14ac:dyDescent="0.2">
      <c r="B96" s="905"/>
      <c r="C96" s="318" t="s">
        <v>78</v>
      </c>
      <c r="D96" s="902" t="s">
        <v>79</v>
      </c>
      <c r="E96" s="902"/>
      <c r="F96" s="318" t="s">
        <v>78</v>
      </c>
      <c r="G96" s="902" t="s">
        <v>79</v>
      </c>
      <c r="H96" s="892"/>
    </row>
    <row r="97" spans="2:8" ht="30" customHeight="1" x14ac:dyDescent="0.2">
      <c r="B97" s="905"/>
      <c r="C97" s="903" t="s">
        <v>325</v>
      </c>
      <c r="D97" s="903"/>
      <c r="E97" s="16" t="s">
        <v>82</v>
      </c>
      <c r="F97" s="903" t="s">
        <v>325</v>
      </c>
      <c r="G97" s="903"/>
      <c r="H97" s="17" t="s">
        <v>82</v>
      </c>
    </row>
    <row r="98" spans="2:8" ht="15" customHeight="1" x14ac:dyDescent="0.2">
      <c r="B98" s="143" t="str">
        <f>Index!$B$4</f>
        <v>Wessex</v>
      </c>
      <c r="C98" s="105"/>
      <c r="D98" s="122"/>
      <c r="E98" s="188"/>
      <c r="F98" s="105"/>
      <c r="G98" s="188"/>
      <c r="H98" s="188"/>
    </row>
    <row r="99" spans="2:8" ht="15" customHeight="1" x14ac:dyDescent="0.2">
      <c r="B99" s="118" t="s">
        <v>105</v>
      </c>
      <c r="C99" s="108">
        <f>$AA$9</f>
        <v>1085.133</v>
      </c>
      <c r="D99" s="108">
        <f>$AB$9</f>
        <v>29765.042000000001</v>
      </c>
      <c r="E99" s="119">
        <f>$AC$9</f>
        <v>3.33</v>
      </c>
      <c r="F99" s="108">
        <f>$AD$9</f>
        <v>1130.2560000000001</v>
      </c>
      <c r="G99" s="108">
        <f>$AE$9</f>
        <v>30573.415000000001</v>
      </c>
      <c r="H99" s="120">
        <f>$AF$9</f>
        <v>3.3</v>
      </c>
    </row>
    <row r="100" spans="2:8" ht="15" customHeight="1" x14ac:dyDescent="0.2">
      <c r="B100" s="28" t="s">
        <v>94</v>
      </c>
      <c r="C100" s="110">
        <f>$AA$10</f>
        <v>174.17</v>
      </c>
      <c r="D100" s="110">
        <f>$AB$10</f>
        <v>6855.442</v>
      </c>
      <c r="E100" s="111">
        <f>$AC$10</f>
        <v>10.48</v>
      </c>
      <c r="F100" s="110">
        <f>$AD$10</f>
        <v>181.892</v>
      </c>
      <c r="G100" s="110">
        <f>$AE$10</f>
        <v>7027.9989999999998</v>
      </c>
      <c r="H100" s="112">
        <f>$AF$10</f>
        <v>10.44</v>
      </c>
    </row>
    <row r="101" spans="2:8" ht="15" customHeight="1" x14ac:dyDescent="0.2">
      <c r="B101" s="28" t="s">
        <v>95</v>
      </c>
      <c r="C101" s="110">
        <f>$AA$11</f>
        <v>586.26700000000005</v>
      </c>
      <c r="D101" s="110">
        <f>$AB$11</f>
        <v>3309.2069999999999</v>
      </c>
      <c r="E101" s="111">
        <f>$AC$11</f>
        <v>16.29</v>
      </c>
      <c r="F101" s="110">
        <f>$AD$11</f>
        <v>616.87599999999998</v>
      </c>
      <c r="G101" s="110">
        <f>$AE$11</f>
        <v>3367.7979999999998</v>
      </c>
      <c r="H101" s="112">
        <f>$AF$11</f>
        <v>16.329999999999998</v>
      </c>
    </row>
    <row r="102" spans="2:8" ht="15" customHeight="1" x14ac:dyDescent="0.2">
      <c r="B102" s="28" t="s">
        <v>96</v>
      </c>
      <c r="C102" s="110">
        <f>$AA$12</f>
        <v>15.217000000000001</v>
      </c>
      <c r="D102" s="110">
        <f>$AB$12</f>
        <v>2105.7550000000001</v>
      </c>
      <c r="E102" s="111">
        <f>$AC$12</f>
        <v>14.29</v>
      </c>
      <c r="F102" s="110">
        <f>$AD$12</f>
        <v>15.455</v>
      </c>
      <c r="G102" s="110">
        <f>$AE$12</f>
        <v>2154.9189999999999</v>
      </c>
      <c r="H102" s="112">
        <f>$AF$12</f>
        <v>14.23</v>
      </c>
    </row>
    <row r="103" spans="2:8" ht="15" customHeight="1" x14ac:dyDescent="0.2">
      <c r="B103" s="28" t="s">
        <v>97</v>
      </c>
      <c r="C103" s="110">
        <f>$AA$13</f>
        <v>46.317999999999998</v>
      </c>
      <c r="D103" s="110">
        <f>$AB$13</f>
        <v>7145.6530000000002</v>
      </c>
      <c r="E103" s="111">
        <f>$AC$13</f>
        <v>8.41</v>
      </c>
      <c r="F103" s="110">
        <f>$AD$13</f>
        <v>47.841999999999999</v>
      </c>
      <c r="G103" s="110">
        <f>$AE$13</f>
        <v>7251.8519999999999</v>
      </c>
      <c r="H103" s="112">
        <f>$AF$13</f>
        <v>8.4</v>
      </c>
    </row>
    <row r="104" spans="2:8" ht="15" customHeight="1" x14ac:dyDescent="0.2">
      <c r="B104" s="28" t="s">
        <v>98</v>
      </c>
      <c r="C104" s="110">
        <f>$AA$14</f>
        <v>33.173999999999999</v>
      </c>
      <c r="D104" s="110">
        <f>$AB$14</f>
        <v>1030.4690000000001</v>
      </c>
      <c r="E104" s="111">
        <f>$AC$14</f>
        <v>16.13</v>
      </c>
      <c r="F104" s="110">
        <f>$AD$14</f>
        <v>34.171999999999997</v>
      </c>
      <c r="G104" s="110">
        <f>$AE$14</f>
        <v>1056.3599999999999</v>
      </c>
      <c r="H104" s="112">
        <f>$AF$14</f>
        <v>16.14</v>
      </c>
    </row>
    <row r="105" spans="2:8" ht="15" customHeight="1" x14ac:dyDescent="0.2">
      <c r="B105" s="28" t="s">
        <v>248</v>
      </c>
      <c r="C105" s="110">
        <f>$AA$15</f>
        <v>14.763999999999999</v>
      </c>
      <c r="D105" s="110">
        <f>$AB$15</f>
        <v>502.97199999999998</v>
      </c>
      <c r="E105" s="111">
        <f>$AC$15</f>
        <v>29.79</v>
      </c>
      <c r="F105" s="110">
        <f>$AD$15</f>
        <v>15.717000000000001</v>
      </c>
      <c r="G105" s="110">
        <f>$AE$15</f>
        <v>525.82500000000005</v>
      </c>
      <c r="H105" s="112">
        <f>$AF$15</f>
        <v>29.5</v>
      </c>
    </row>
    <row r="106" spans="2:8" ht="15" customHeight="1" x14ac:dyDescent="0.2">
      <c r="B106" s="28" t="s">
        <v>100</v>
      </c>
      <c r="C106" s="110">
        <f>$AA$16</f>
        <v>4.0819999999999999</v>
      </c>
      <c r="D106" s="110">
        <f>$AB$16</f>
        <v>1886.53</v>
      </c>
      <c r="E106" s="111">
        <f>$AC$16</f>
        <v>11.07</v>
      </c>
      <c r="F106" s="110">
        <f>$AD$16</f>
        <v>4.234</v>
      </c>
      <c r="G106" s="110">
        <f>$AE$16</f>
        <v>1920.395</v>
      </c>
      <c r="H106" s="112">
        <f>$AF$16</f>
        <v>11.09</v>
      </c>
    </row>
    <row r="107" spans="2:8" ht="15" customHeight="1" x14ac:dyDescent="0.2">
      <c r="B107" s="28" t="s">
        <v>101</v>
      </c>
      <c r="C107" s="110">
        <f>$AA$17</f>
        <v>0.218</v>
      </c>
      <c r="D107" s="110">
        <f>$AB$17</f>
        <v>938.45899999999995</v>
      </c>
      <c r="E107" s="111">
        <f>$AC$17</f>
        <v>13.17</v>
      </c>
      <c r="F107" s="110">
        <f>$AD$17</f>
        <v>0.23499999999999999</v>
      </c>
      <c r="G107" s="110">
        <f>$AE$17</f>
        <v>1000.668</v>
      </c>
      <c r="H107" s="112">
        <f>$AF$17</f>
        <v>13.14</v>
      </c>
    </row>
    <row r="108" spans="2:8" ht="15" customHeight="1" x14ac:dyDescent="0.2">
      <c r="B108" s="28" t="s">
        <v>102</v>
      </c>
      <c r="C108" s="110">
        <f>$AA$18</f>
        <v>1.4019999999999999</v>
      </c>
      <c r="D108" s="110">
        <f>$AB$18</f>
        <v>835.14300000000003</v>
      </c>
      <c r="E108" s="111">
        <f>$AC$18</f>
        <v>24.86</v>
      </c>
      <c r="F108" s="110">
        <f>$AD$18</f>
        <v>1.4430000000000001</v>
      </c>
      <c r="G108" s="110">
        <f>$AE$18</f>
        <v>849.94100000000003</v>
      </c>
      <c r="H108" s="112">
        <f>$AF$18</f>
        <v>24.77</v>
      </c>
    </row>
    <row r="109" spans="2:8" ht="15" customHeight="1" x14ac:dyDescent="0.2">
      <c r="B109" s="28" t="s">
        <v>103</v>
      </c>
      <c r="C109" s="110">
        <f>$AA$19</f>
        <v>1.0999999999999999E-2</v>
      </c>
      <c r="D109" s="110">
        <f>$AB$19</f>
        <v>1251.71</v>
      </c>
      <c r="E109" s="111">
        <f>$AC$19</f>
        <v>17.760000000000002</v>
      </c>
      <c r="F109" s="110">
        <f>$AD$19</f>
        <v>1.2E-2</v>
      </c>
      <c r="G109" s="110">
        <f>$AE$19</f>
        <v>1321.373</v>
      </c>
      <c r="H109" s="112">
        <f>$AF$19</f>
        <v>17.760000000000002</v>
      </c>
    </row>
    <row r="110" spans="2:8" ht="15" customHeight="1" x14ac:dyDescent="0.2">
      <c r="B110" s="29" t="s">
        <v>104</v>
      </c>
      <c r="C110" s="114">
        <f>$AA$20</f>
        <v>209.50899999999999</v>
      </c>
      <c r="D110" s="114">
        <f>$AB$20</f>
        <v>3878.4960000000001</v>
      </c>
      <c r="E110" s="115">
        <f>$AC$20</f>
        <v>9.99</v>
      </c>
      <c r="F110" s="114">
        <f>$AD$20</f>
        <v>212.37899999999999</v>
      </c>
      <c r="G110" s="114">
        <f>$AE$20</f>
        <v>4070.5329999999999</v>
      </c>
      <c r="H110" s="116">
        <f>$AF$20</f>
        <v>9.93</v>
      </c>
    </row>
    <row r="113" spans="2:5" ht="15" customHeight="1" x14ac:dyDescent="0.2">
      <c r="B113" s="908" t="s">
        <v>77</v>
      </c>
      <c r="C113" s="906" t="s">
        <v>233</v>
      </c>
      <c r="D113" s="906"/>
      <c r="E113" s="898"/>
    </row>
    <row r="114" spans="2:5" ht="15" customHeight="1" x14ac:dyDescent="0.2">
      <c r="B114" s="905"/>
      <c r="C114" s="318" t="s">
        <v>78</v>
      </c>
      <c r="D114" s="902" t="s">
        <v>79</v>
      </c>
      <c r="E114" s="892"/>
    </row>
    <row r="115" spans="2:5" ht="30" customHeight="1" x14ac:dyDescent="0.2">
      <c r="B115" s="905"/>
      <c r="C115" s="903" t="s">
        <v>325</v>
      </c>
      <c r="D115" s="903"/>
      <c r="E115" s="17" t="s">
        <v>82</v>
      </c>
    </row>
    <row r="116" spans="2:5" ht="15" customHeight="1" x14ac:dyDescent="0.2">
      <c r="B116" s="143" t="str">
        <f>Index!$B$4</f>
        <v>Wessex</v>
      </c>
      <c r="C116" s="105"/>
      <c r="D116" s="188"/>
      <c r="E116" s="188"/>
    </row>
    <row r="117" spans="2:5" ht="15" customHeight="1" x14ac:dyDescent="0.2">
      <c r="B117" s="118" t="s">
        <v>105</v>
      </c>
      <c r="C117" s="108">
        <f>$AG$9</f>
        <v>1146.2470000000001</v>
      </c>
      <c r="D117" s="108">
        <f>$AH$9</f>
        <v>31342.307000000001</v>
      </c>
      <c r="E117" s="120">
        <f>$AI$9</f>
        <v>3.27</v>
      </c>
    </row>
    <row r="118" spans="2:5" ht="15" customHeight="1" x14ac:dyDescent="0.2">
      <c r="B118" s="28" t="s">
        <v>94</v>
      </c>
      <c r="C118" s="110">
        <f>$AG$10</f>
        <v>187.09899999999999</v>
      </c>
      <c r="D118" s="110">
        <f>$AH$10</f>
        <v>7161.7690000000002</v>
      </c>
      <c r="E118" s="112">
        <f>$AI$10</f>
        <v>10.41</v>
      </c>
    </row>
    <row r="119" spans="2:5" ht="15" customHeight="1" x14ac:dyDescent="0.2">
      <c r="B119" s="28" t="s">
        <v>95</v>
      </c>
      <c r="C119" s="110">
        <f>$AG$11</f>
        <v>623.73900000000003</v>
      </c>
      <c r="D119" s="110">
        <f>$AH$11</f>
        <v>3467.6619999999998</v>
      </c>
      <c r="E119" s="112">
        <f>$AI$11</f>
        <v>16.149999999999999</v>
      </c>
    </row>
    <row r="120" spans="2:5" ht="15" customHeight="1" x14ac:dyDescent="0.2">
      <c r="B120" s="28" t="s">
        <v>96</v>
      </c>
      <c r="C120" s="110">
        <f>$AG$12</f>
        <v>15.842000000000001</v>
      </c>
      <c r="D120" s="110">
        <f>$AH$12</f>
        <v>2206.0140000000001</v>
      </c>
      <c r="E120" s="112">
        <f>$AI$12</f>
        <v>14.13</v>
      </c>
    </row>
    <row r="121" spans="2:5" ht="15" customHeight="1" x14ac:dyDescent="0.2">
      <c r="B121" s="28" t="s">
        <v>97</v>
      </c>
      <c r="C121" s="110">
        <f>$AG$13</f>
        <v>49.463999999999999</v>
      </c>
      <c r="D121" s="110">
        <f>$AH$13</f>
        <v>7376.5039999999999</v>
      </c>
      <c r="E121" s="112">
        <f>$AI$13</f>
        <v>8.3699999999999992</v>
      </c>
    </row>
    <row r="122" spans="2:5" ht="15" customHeight="1" x14ac:dyDescent="0.2">
      <c r="B122" s="28" t="s">
        <v>98</v>
      </c>
      <c r="C122" s="110">
        <f>$AG$14</f>
        <v>34.600999999999999</v>
      </c>
      <c r="D122" s="110">
        <f>$AH$14</f>
        <v>1076.3789999999999</v>
      </c>
      <c r="E122" s="112">
        <f>$AI$14</f>
        <v>16.18</v>
      </c>
    </row>
    <row r="123" spans="2:5" ht="15" customHeight="1" x14ac:dyDescent="0.2">
      <c r="B123" s="28" t="s">
        <v>248</v>
      </c>
      <c r="C123" s="110">
        <f>$AG$15</f>
        <v>16.736999999999998</v>
      </c>
      <c r="D123" s="110">
        <f>$AH$15</f>
        <v>545.26099999999997</v>
      </c>
      <c r="E123" s="112">
        <f>$AI$15</f>
        <v>29.28</v>
      </c>
    </row>
    <row r="124" spans="2:5" ht="15" customHeight="1" x14ac:dyDescent="0.2">
      <c r="B124" s="28" t="s">
        <v>100</v>
      </c>
      <c r="C124" s="110">
        <f>$AG$16</f>
        <v>4.367</v>
      </c>
      <c r="D124" s="110">
        <f>$AH$16</f>
        <v>1951.423</v>
      </c>
      <c r="E124" s="112">
        <f>$AI$16</f>
        <v>11.12</v>
      </c>
    </row>
    <row r="125" spans="2:5" ht="15" customHeight="1" x14ac:dyDescent="0.2">
      <c r="B125" s="28" t="s">
        <v>101</v>
      </c>
      <c r="C125" s="110">
        <f>$AG$17</f>
        <v>0.251</v>
      </c>
      <c r="D125" s="110">
        <f>$AH$17</f>
        <v>1054.1969999999999</v>
      </c>
      <c r="E125" s="112">
        <f>$AI$17</f>
        <v>13.08</v>
      </c>
    </row>
    <row r="126" spans="2:5" ht="15" customHeight="1" x14ac:dyDescent="0.2">
      <c r="B126" s="28" t="s">
        <v>102</v>
      </c>
      <c r="C126" s="110">
        <f>$AG$18</f>
        <v>1.5109999999999999</v>
      </c>
      <c r="D126" s="110">
        <f>$AH$18</f>
        <v>863.34400000000005</v>
      </c>
      <c r="E126" s="112">
        <f>$AI$18</f>
        <v>24.69</v>
      </c>
    </row>
    <row r="127" spans="2:5" ht="15" customHeight="1" x14ac:dyDescent="0.2">
      <c r="B127" s="28" t="s">
        <v>103</v>
      </c>
      <c r="C127" s="110">
        <f>$AG$19</f>
        <v>1.2E-2</v>
      </c>
      <c r="D127" s="110">
        <f>$AH$19</f>
        <v>1379.4670000000001</v>
      </c>
      <c r="E127" s="112">
        <f>$AI$19</f>
        <v>17.739999999999998</v>
      </c>
    </row>
    <row r="128" spans="2:5" ht="15" customHeight="1" x14ac:dyDescent="0.2">
      <c r="B128" s="29" t="s">
        <v>104</v>
      </c>
      <c r="C128" s="114">
        <f>$AG$20</f>
        <v>212.625</v>
      </c>
      <c r="D128" s="114">
        <f>$AH$20</f>
        <v>4234.3069999999998</v>
      </c>
      <c r="E128" s="116">
        <f>$AI$20</f>
        <v>9.9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759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Wessex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24.183</v>
      </c>
      <c r="D8" s="138">
        <f>'Section 11 chart data'!J35</f>
        <v>297.66500000000002</v>
      </c>
      <c r="E8" s="691">
        <f>'Section 11 chart data'!K35</f>
        <v>5.44</v>
      </c>
      <c r="F8" s="139">
        <f>SUM(C8,D8)</f>
        <v>321.84800000000001</v>
      </c>
    </row>
    <row r="9" spans="2:6" ht="15" customHeight="1" x14ac:dyDescent="0.2">
      <c r="B9" s="141" t="s">
        <v>222</v>
      </c>
      <c r="C9" s="137">
        <f>'Section 11 chart data'!D36</f>
        <v>24.241</v>
      </c>
      <c r="D9" s="138">
        <f>'Section 11 chart data'!J36</f>
        <v>356.42599999999999</v>
      </c>
      <c r="E9" s="691">
        <f>'Section 11 chart data'!K36</f>
        <v>3.82</v>
      </c>
      <c r="F9" s="139">
        <f t="shared" ref="F9:F18" si="0">SUM(C9,D9)</f>
        <v>380.66699999999997</v>
      </c>
    </row>
    <row r="10" spans="2:6" ht="15" customHeight="1" x14ac:dyDescent="0.2">
      <c r="B10" s="141" t="s">
        <v>225</v>
      </c>
      <c r="C10" s="137">
        <f>'Section 11 chart data'!D37</f>
        <v>23.234999999999999</v>
      </c>
      <c r="D10" s="138">
        <f>'Section 11 chart data'!J37</f>
        <v>393.06200000000001</v>
      </c>
      <c r="E10" s="691">
        <f>'Section 11 chart data'!K37</f>
        <v>3.67</v>
      </c>
      <c r="F10" s="139">
        <f t="shared" si="0"/>
        <v>416.29700000000003</v>
      </c>
    </row>
    <row r="11" spans="2:6" ht="15" customHeight="1" x14ac:dyDescent="0.2">
      <c r="B11" s="141" t="s">
        <v>226</v>
      </c>
      <c r="C11" s="137">
        <f>'Section 11 chart data'!D38</f>
        <v>22.838999999999999</v>
      </c>
      <c r="D11" s="138">
        <f>'Section 11 chart data'!J38</f>
        <v>400.19499999999999</v>
      </c>
      <c r="E11" s="691">
        <f>'Section 11 chart data'!K38</f>
        <v>3.62</v>
      </c>
      <c r="F11" s="139">
        <f t="shared" si="0"/>
        <v>423.03399999999999</v>
      </c>
    </row>
    <row r="12" spans="2:6" ht="15" customHeight="1" x14ac:dyDescent="0.2">
      <c r="B12" s="141" t="s">
        <v>227</v>
      </c>
      <c r="C12" s="137">
        <f>'Section 11 chart data'!D39</f>
        <v>22.341999999999999</v>
      </c>
      <c r="D12" s="138">
        <f>'Section 11 chart data'!J39</f>
        <v>384.06799999999998</v>
      </c>
      <c r="E12" s="691">
        <f>'Section 11 chart data'!K39</f>
        <v>3.63</v>
      </c>
      <c r="F12" s="139">
        <f t="shared" si="0"/>
        <v>406.40999999999997</v>
      </c>
    </row>
    <row r="13" spans="2:6" ht="15" customHeight="1" x14ac:dyDescent="0.2">
      <c r="B13" s="141" t="s">
        <v>354</v>
      </c>
      <c r="C13" s="137">
        <f>'Section 11 chart data'!D40</f>
        <v>21.893999999999998</v>
      </c>
      <c r="D13" s="138">
        <f>'Section 11 chart data'!J40</f>
        <v>358.90699999999998</v>
      </c>
      <c r="E13" s="691">
        <f>'Section 11 chart data'!K40</f>
        <v>3.57</v>
      </c>
      <c r="F13" s="139">
        <f t="shared" si="0"/>
        <v>380.80099999999999</v>
      </c>
    </row>
    <row r="14" spans="2:6" ht="15" customHeight="1" x14ac:dyDescent="0.2">
      <c r="B14" s="141" t="s">
        <v>332</v>
      </c>
      <c r="C14" s="137">
        <f>'Section 11 chart data'!D41</f>
        <v>21.286000000000001</v>
      </c>
      <c r="D14" s="138">
        <f>'Section 11 chart data'!J41</f>
        <v>328.661</v>
      </c>
      <c r="E14" s="691">
        <f>'Section 11 chart data'!K41</f>
        <v>3.58</v>
      </c>
      <c r="F14" s="139">
        <f t="shared" si="0"/>
        <v>349.947</v>
      </c>
    </row>
    <row r="15" spans="2:6" ht="15" customHeight="1" x14ac:dyDescent="0.2">
      <c r="B15" s="141" t="s">
        <v>333</v>
      </c>
      <c r="C15" s="137">
        <f>'Section 11 chart data'!D42</f>
        <v>21.06</v>
      </c>
      <c r="D15" s="138">
        <f>'Section 11 chart data'!J42</f>
        <v>300.12299999999999</v>
      </c>
      <c r="E15" s="691">
        <f>'Section 11 chart data'!K42</f>
        <v>3.65</v>
      </c>
      <c r="F15" s="139">
        <f t="shared" si="0"/>
        <v>321.18299999999999</v>
      </c>
    </row>
    <row r="16" spans="2:6" ht="15" customHeight="1" x14ac:dyDescent="0.2">
      <c r="B16" s="141" t="s">
        <v>231</v>
      </c>
      <c r="C16" s="137">
        <f>'Section 11 chart data'!D43</f>
        <v>20.965</v>
      </c>
      <c r="D16" s="138">
        <f>'Section 11 chart data'!J43</f>
        <v>273.565</v>
      </c>
      <c r="E16" s="691">
        <f>'Section 11 chart data'!K43</f>
        <v>3.7</v>
      </c>
      <c r="F16" s="139">
        <f t="shared" si="0"/>
        <v>294.52999999999997</v>
      </c>
    </row>
    <row r="17" spans="2:6" ht="15" customHeight="1" x14ac:dyDescent="0.2">
      <c r="B17" s="141" t="s">
        <v>232</v>
      </c>
      <c r="C17" s="137">
        <f>'Section 11 chart data'!D44</f>
        <v>21.620999999999999</v>
      </c>
      <c r="D17" s="138">
        <f>'Section 11 chart data'!J44</f>
        <v>246.786</v>
      </c>
      <c r="E17" s="691">
        <f>'Section 11 chart data'!K44</f>
        <v>3.76</v>
      </c>
      <c r="F17" s="139">
        <f t="shared" si="0"/>
        <v>268.40699999999998</v>
      </c>
    </row>
    <row r="18" spans="2:6" ht="15" customHeight="1" x14ac:dyDescent="0.2">
      <c r="B18" s="142" t="s">
        <v>233</v>
      </c>
      <c r="C18" s="137">
        <f>'Section 11 chart data'!D45</f>
        <v>22.599</v>
      </c>
      <c r="D18" s="138">
        <f>'Section 11 chart data'!J45</f>
        <v>229.84899999999999</v>
      </c>
      <c r="E18" s="691">
        <f>'Section 11 chart data'!K45</f>
        <v>3.83</v>
      </c>
      <c r="F18" s="140">
        <f t="shared" si="0"/>
        <v>252.44799999999998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459</v>
      </c>
    </row>
    <row r="5" spans="2:35" ht="15" customHeight="1" x14ac:dyDescent="0.2">
      <c r="B5" s="908" t="s">
        <v>77</v>
      </c>
      <c r="C5" s="906" t="s">
        <v>331</v>
      </c>
      <c r="D5" s="906"/>
      <c r="E5" s="906"/>
      <c r="F5" s="906" t="s">
        <v>222</v>
      </c>
      <c r="G5" s="906"/>
      <c r="H5" s="906"/>
      <c r="I5" s="906" t="s">
        <v>225</v>
      </c>
      <c r="J5" s="906"/>
      <c r="K5" s="906"/>
      <c r="L5" s="906" t="s">
        <v>226</v>
      </c>
      <c r="M5" s="906"/>
      <c r="N5" s="906"/>
      <c r="O5" s="906" t="s">
        <v>227</v>
      </c>
      <c r="P5" s="906"/>
      <c r="Q5" s="906"/>
      <c r="R5" s="906" t="s">
        <v>228</v>
      </c>
      <c r="S5" s="906"/>
      <c r="T5" s="906"/>
      <c r="U5" s="906" t="s">
        <v>332</v>
      </c>
      <c r="V5" s="906"/>
      <c r="W5" s="906"/>
      <c r="X5" s="906" t="s">
        <v>333</v>
      </c>
      <c r="Y5" s="906"/>
      <c r="Z5" s="906"/>
      <c r="AA5" s="906" t="s">
        <v>231</v>
      </c>
      <c r="AB5" s="906"/>
      <c r="AC5" s="906"/>
      <c r="AD5" s="906" t="s">
        <v>232</v>
      </c>
      <c r="AE5" s="906"/>
      <c r="AF5" s="906"/>
      <c r="AG5" s="906" t="s">
        <v>233</v>
      </c>
      <c r="AH5" s="906"/>
      <c r="AI5" s="898"/>
    </row>
    <row r="6" spans="2:35" ht="15" customHeight="1" x14ac:dyDescent="0.2">
      <c r="B6" s="911"/>
      <c r="C6" s="103" t="s">
        <v>78</v>
      </c>
      <c r="D6" s="902" t="s">
        <v>79</v>
      </c>
      <c r="E6" s="902"/>
      <c r="F6" s="103" t="s">
        <v>78</v>
      </c>
      <c r="G6" s="902" t="s">
        <v>79</v>
      </c>
      <c r="H6" s="902"/>
      <c r="I6" s="103" t="s">
        <v>78</v>
      </c>
      <c r="J6" s="902" t="s">
        <v>79</v>
      </c>
      <c r="K6" s="902"/>
      <c r="L6" s="103" t="s">
        <v>78</v>
      </c>
      <c r="M6" s="902" t="s">
        <v>79</v>
      </c>
      <c r="N6" s="902"/>
      <c r="O6" s="103" t="s">
        <v>78</v>
      </c>
      <c r="P6" s="902" t="s">
        <v>79</v>
      </c>
      <c r="Q6" s="902"/>
      <c r="R6" s="103" t="s">
        <v>78</v>
      </c>
      <c r="S6" s="902" t="s">
        <v>79</v>
      </c>
      <c r="T6" s="902"/>
      <c r="U6" s="103" t="s">
        <v>78</v>
      </c>
      <c r="V6" s="902" t="s">
        <v>79</v>
      </c>
      <c r="W6" s="902"/>
      <c r="X6" s="103" t="s">
        <v>78</v>
      </c>
      <c r="Y6" s="902" t="s">
        <v>79</v>
      </c>
      <c r="Z6" s="902"/>
      <c r="AA6" s="103" t="s">
        <v>78</v>
      </c>
      <c r="AB6" s="902" t="s">
        <v>79</v>
      </c>
      <c r="AC6" s="902"/>
      <c r="AD6" s="103" t="s">
        <v>78</v>
      </c>
      <c r="AE6" s="902" t="s">
        <v>79</v>
      </c>
      <c r="AF6" s="902"/>
      <c r="AG6" s="690" t="s">
        <v>78</v>
      </c>
      <c r="AH6" s="902" t="s">
        <v>79</v>
      </c>
      <c r="AI6" s="892"/>
    </row>
    <row r="7" spans="2:35" ht="30" customHeight="1" x14ac:dyDescent="0.2">
      <c r="B7" s="911"/>
      <c r="C7" s="903" t="s">
        <v>325</v>
      </c>
      <c r="D7" s="903"/>
      <c r="E7" s="16" t="s">
        <v>82</v>
      </c>
      <c r="F7" s="903" t="s">
        <v>325</v>
      </c>
      <c r="G7" s="903"/>
      <c r="H7" s="16" t="s">
        <v>82</v>
      </c>
      <c r="I7" s="903" t="s">
        <v>325</v>
      </c>
      <c r="J7" s="903"/>
      <c r="K7" s="16" t="s">
        <v>82</v>
      </c>
      <c r="L7" s="903" t="s">
        <v>325</v>
      </c>
      <c r="M7" s="903"/>
      <c r="N7" s="16" t="s">
        <v>82</v>
      </c>
      <c r="O7" s="903" t="s">
        <v>325</v>
      </c>
      <c r="P7" s="903"/>
      <c r="Q7" s="16" t="s">
        <v>82</v>
      </c>
      <c r="R7" s="903" t="s">
        <v>325</v>
      </c>
      <c r="S7" s="903"/>
      <c r="T7" s="16" t="s">
        <v>82</v>
      </c>
      <c r="U7" s="903" t="s">
        <v>325</v>
      </c>
      <c r="V7" s="903"/>
      <c r="W7" s="16" t="s">
        <v>82</v>
      </c>
      <c r="X7" s="903" t="s">
        <v>325</v>
      </c>
      <c r="Y7" s="903"/>
      <c r="Z7" s="16" t="s">
        <v>82</v>
      </c>
      <c r="AA7" s="903" t="s">
        <v>325</v>
      </c>
      <c r="AB7" s="903"/>
      <c r="AC7" s="16" t="s">
        <v>82</v>
      </c>
      <c r="AD7" s="903" t="s">
        <v>325</v>
      </c>
      <c r="AE7" s="903"/>
      <c r="AF7" s="16" t="s">
        <v>82</v>
      </c>
      <c r="AG7" s="903" t="s">
        <v>325</v>
      </c>
      <c r="AH7" s="903"/>
      <c r="AI7" s="17" t="s">
        <v>82</v>
      </c>
    </row>
    <row r="8" spans="2:35" ht="15" customHeight="1" x14ac:dyDescent="0.2">
      <c r="B8" s="143" t="str">
        <f>Index!$B$4</f>
        <v>Wessex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24.183</v>
      </c>
      <c r="D9" s="108">
        <f>'Section 11 chart data'!$C$275</f>
        <v>393.06200000000001</v>
      </c>
      <c r="E9" s="119">
        <f>'Section 11 chart data'!$D$275</f>
        <v>3.67</v>
      </c>
      <c r="F9" s="108">
        <f>'Section 11 chart data'!$D$258</f>
        <v>24.241</v>
      </c>
      <c r="G9" s="108">
        <f>'Section 11 chart data'!$E$275</f>
        <v>400.19499999999999</v>
      </c>
      <c r="H9" s="119">
        <f>'Section 11 chart data'!$F$275</f>
        <v>3.62</v>
      </c>
      <c r="I9" s="108">
        <f>'Section 11 chart data'!$E$258</f>
        <v>23.234999999999999</v>
      </c>
      <c r="J9" s="108">
        <f>'Section 11 chart data'!$G$275</f>
        <v>384.06799999999998</v>
      </c>
      <c r="K9" s="119">
        <f>'Section 11 chart data'!$H$275</f>
        <v>3.63</v>
      </c>
      <c r="L9" s="108">
        <f>'Section 11 chart data'!$F$258</f>
        <v>22.838999999999999</v>
      </c>
      <c r="M9" s="108">
        <f>'Section 11 chart data'!$I$275</f>
        <v>358.90699999999998</v>
      </c>
      <c r="N9" s="119">
        <f>'Section 11 chart data'!$J$275</f>
        <v>3.57</v>
      </c>
      <c r="O9" s="108">
        <f>'Section 11 chart data'!$G$258</f>
        <v>22.341999999999999</v>
      </c>
      <c r="P9" s="108">
        <f>'Section 11 chart data'!$K$275</f>
        <v>328.661</v>
      </c>
      <c r="Q9" s="119">
        <f>'Section 11 chart data'!$L$275</f>
        <v>3.58</v>
      </c>
      <c r="R9" s="108">
        <f>'Section 11 chart data'!$H$258</f>
        <v>21.893999999999998</v>
      </c>
      <c r="S9" s="108">
        <f>'Section 11 chart data'!$M$275</f>
        <v>300.12299999999999</v>
      </c>
      <c r="T9" s="119">
        <f>'Section 11 chart data'!$N$275</f>
        <v>3.65</v>
      </c>
      <c r="U9" s="108">
        <f>'Section 11 chart data'!$I$258</f>
        <v>21.286000000000001</v>
      </c>
      <c r="V9" s="108">
        <f>'Section 11 chart data'!$O$275</f>
        <v>273.565</v>
      </c>
      <c r="W9" s="119">
        <f>'Section 11 chart data'!$P$275</f>
        <v>3.7</v>
      </c>
      <c r="X9" s="108">
        <f>'Section 11 chart data'!$J$258</f>
        <v>21.06</v>
      </c>
      <c r="Y9" s="108">
        <f>'Section 11 chart data'!$Q$275</f>
        <v>246.786</v>
      </c>
      <c r="Z9" s="119">
        <f>'Section 11 chart data'!$R$275</f>
        <v>3.76</v>
      </c>
      <c r="AA9" s="108">
        <f>'Section 11 chart data'!$K$258</f>
        <v>20.965</v>
      </c>
      <c r="AB9" s="108">
        <f>'Section 11 chart data'!$S$275</f>
        <v>229.84899999999999</v>
      </c>
      <c r="AC9" s="119">
        <f>'Section 11 chart data'!$T$275</f>
        <v>3.83</v>
      </c>
      <c r="AD9" s="108">
        <f>'Section 11 chart data'!$L$258</f>
        <v>21.620999999999999</v>
      </c>
      <c r="AE9" s="108">
        <f>'Section 11 chart data'!$U$275</f>
        <v>218.703</v>
      </c>
      <c r="AF9" s="119">
        <f>'Section 11 chart data'!$V$275</f>
        <v>3.94</v>
      </c>
      <c r="AG9" s="108">
        <f>'Section 11 chart data'!$M$258</f>
        <v>22.599</v>
      </c>
      <c r="AH9" s="108">
        <f>'Section 11 chart data'!$W$275</f>
        <v>211.958</v>
      </c>
      <c r="AI9" s="120">
        <f>'Section 11 chart data'!$X$275</f>
        <v>4.09</v>
      </c>
    </row>
    <row r="10" spans="2:35" ht="15" customHeight="1" x14ac:dyDescent="0.2">
      <c r="B10" s="109" t="s">
        <v>94</v>
      </c>
      <c r="C10" s="110">
        <f>'Section 11 chart data'!$C$259</f>
        <v>3.5129999999999999</v>
      </c>
      <c r="D10" s="110">
        <f>'Section 11 chart data'!$C$276</f>
        <v>59.284999999999997</v>
      </c>
      <c r="E10" s="111">
        <f>'Section 11 chart data'!$D$276</f>
        <v>10.76</v>
      </c>
      <c r="F10" s="110">
        <f>'Section 11 chart data'!$D$259</f>
        <v>3.532</v>
      </c>
      <c r="G10" s="110">
        <f>'Section 11 chart data'!$E$276</f>
        <v>58.137</v>
      </c>
      <c r="H10" s="111">
        <f>'Section 11 chart data'!$F$276</f>
        <v>10.65</v>
      </c>
      <c r="I10" s="110">
        <f>'Section 11 chart data'!$E$259</f>
        <v>3.4060000000000001</v>
      </c>
      <c r="J10" s="110">
        <f>'Section 11 chart data'!$G$276</f>
        <v>56.290999999999997</v>
      </c>
      <c r="K10" s="111">
        <f>'Section 11 chart data'!$H$276</f>
        <v>10.56</v>
      </c>
      <c r="L10" s="110">
        <f>'Section 11 chart data'!$F$259</f>
        <v>3.42</v>
      </c>
      <c r="M10" s="110">
        <f>'Section 11 chart data'!$I$276</f>
        <v>53.78</v>
      </c>
      <c r="N10" s="111">
        <f>'Section 11 chart data'!$J$276</f>
        <v>10.52</v>
      </c>
      <c r="O10" s="110">
        <f>'Section 11 chart data'!$G$259</f>
        <v>3.3919999999999999</v>
      </c>
      <c r="P10" s="110">
        <f>'Section 11 chart data'!$K$276</f>
        <v>50.423000000000002</v>
      </c>
      <c r="Q10" s="111">
        <f>'Section 11 chart data'!$L$276</f>
        <v>10.55</v>
      </c>
      <c r="R10" s="110">
        <f>'Section 11 chart data'!$H$259</f>
        <v>3.3050000000000002</v>
      </c>
      <c r="S10" s="110">
        <f>'Section 11 chart data'!$M$276</f>
        <v>47.286999999999999</v>
      </c>
      <c r="T10" s="111">
        <f>'Section 11 chart data'!$N$276</f>
        <v>10.57</v>
      </c>
      <c r="U10" s="110">
        <f>'Section 11 chart data'!$I$259</f>
        <v>3.2069999999999999</v>
      </c>
      <c r="V10" s="110">
        <f>'Section 11 chart data'!$O$276</f>
        <v>44.423999999999999</v>
      </c>
      <c r="W10" s="111">
        <f>'Section 11 chart data'!$P$276</f>
        <v>10.49</v>
      </c>
      <c r="X10" s="110">
        <f>'Section 11 chart data'!$J$259</f>
        <v>3.2360000000000002</v>
      </c>
      <c r="Y10" s="110">
        <f>'Section 11 chart data'!$Q$276</f>
        <v>41.575000000000003</v>
      </c>
      <c r="Z10" s="111">
        <f>'Section 11 chart data'!$R$276</f>
        <v>10.41</v>
      </c>
      <c r="AA10" s="110">
        <f>'Section 11 chart data'!$K$259</f>
        <v>3.2919999999999998</v>
      </c>
      <c r="AB10" s="110">
        <f>'Section 11 chart data'!$S$276</f>
        <v>39.811999999999998</v>
      </c>
      <c r="AC10" s="111">
        <f>'Section 11 chart data'!$T$276</f>
        <v>10.25</v>
      </c>
      <c r="AD10" s="110">
        <f>'Section 11 chart data'!$L$259</f>
        <v>3.4119999999999999</v>
      </c>
      <c r="AE10" s="110">
        <f>'Section 11 chart data'!$U$276</f>
        <v>37.576999999999998</v>
      </c>
      <c r="AF10" s="111">
        <f>'Section 11 chart data'!$V$276</f>
        <v>10.18</v>
      </c>
      <c r="AG10" s="110">
        <f>'Section 11 chart data'!$M$259</f>
        <v>3.8119999999999998</v>
      </c>
      <c r="AH10" s="110">
        <f>'Section 11 chart data'!$W$276</f>
        <v>35.076999999999998</v>
      </c>
      <c r="AI10" s="112">
        <f>'Section 11 chart data'!$X$276</f>
        <v>10.11</v>
      </c>
    </row>
    <row r="11" spans="2:35" ht="15" customHeight="1" x14ac:dyDescent="0.2">
      <c r="B11" s="109" t="s">
        <v>95</v>
      </c>
      <c r="C11" s="110">
        <f>'Section 11 chart data'!$C$260</f>
        <v>14.471</v>
      </c>
      <c r="D11" s="110">
        <f>'Section 11 chart data'!$C$277</f>
        <v>43.594000000000001</v>
      </c>
      <c r="E11" s="111">
        <f>'Section 11 chart data'!$D$277</f>
        <v>13.88</v>
      </c>
      <c r="F11" s="110">
        <f>'Section 11 chart data'!$D$260</f>
        <v>14.475</v>
      </c>
      <c r="G11" s="110">
        <f>'Section 11 chart data'!$E$277</f>
        <v>44.131999999999998</v>
      </c>
      <c r="H11" s="111">
        <f>'Section 11 chart data'!$F$277</f>
        <v>13.74</v>
      </c>
      <c r="I11" s="110">
        <f>'Section 11 chart data'!$E$260</f>
        <v>13.6</v>
      </c>
      <c r="J11" s="110">
        <f>'Section 11 chart data'!$G$277</f>
        <v>42.969000000000001</v>
      </c>
      <c r="K11" s="111">
        <f>'Section 11 chart data'!$H$277</f>
        <v>13.79</v>
      </c>
      <c r="L11" s="110">
        <f>'Section 11 chart data'!$F$260</f>
        <v>13.071999999999999</v>
      </c>
      <c r="M11" s="110">
        <f>'Section 11 chart data'!$I$277</f>
        <v>41.423000000000002</v>
      </c>
      <c r="N11" s="111">
        <f>'Section 11 chart data'!$J$277</f>
        <v>13.86</v>
      </c>
      <c r="O11" s="110">
        <f>'Section 11 chart data'!$G$260</f>
        <v>12.393000000000001</v>
      </c>
      <c r="P11" s="110">
        <f>'Section 11 chart data'!$K$277</f>
        <v>39.441000000000003</v>
      </c>
      <c r="Q11" s="111">
        <f>'Section 11 chart data'!$L$277</f>
        <v>14.41</v>
      </c>
      <c r="R11" s="110">
        <f>'Section 11 chart data'!$H$260</f>
        <v>11.909000000000001</v>
      </c>
      <c r="S11" s="110">
        <f>'Section 11 chart data'!$M$277</f>
        <v>39.215000000000003</v>
      </c>
      <c r="T11" s="111">
        <f>'Section 11 chart data'!$N$277</f>
        <v>14.63</v>
      </c>
      <c r="U11" s="110">
        <f>'Section 11 chart data'!$I$260</f>
        <v>11.38</v>
      </c>
      <c r="V11" s="110">
        <f>'Section 11 chart data'!$O$277</f>
        <v>40.363</v>
      </c>
      <c r="W11" s="111">
        <f>'Section 11 chart data'!$P$277</f>
        <v>14.72</v>
      </c>
      <c r="X11" s="110">
        <f>'Section 11 chart data'!$J$260</f>
        <v>11.314</v>
      </c>
      <c r="Y11" s="110">
        <f>'Section 11 chart data'!$Q$277</f>
        <v>39.389000000000003</v>
      </c>
      <c r="Z11" s="111">
        <f>'Section 11 chart data'!$R$277</f>
        <v>15.25</v>
      </c>
      <c r="AA11" s="110">
        <f>'Section 11 chart data'!$K$260</f>
        <v>11.4</v>
      </c>
      <c r="AB11" s="110">
        <f>'Section 11 chart data'!$S$277</f>
        <v>38.749000000000002</v>
      </c>
      <c r="AC11" s="111">
        <f>'Section 11 chart data'!$T$277</f>
        <v>15.56</v>
      </c>
      <c r="AD11" s="110">
        <f>'Section 11 chart data'!$L$260</f>
        <v>12.339</v>
      </c>
      <c r="AE11" s="110">
        <f>'Section 11 chart data'!$U$277</f>
        <v>36.988999999999997</v>
      </c>
      <c r="AF11" s="111">
        <f>'Section 11 chart data'!$V$277</f>
        <v>16.03</v>
      </c>
      <c r="AG11" s="110">
        <f>'Section 11 chart data'!$M$260</f>
        <v>13.302</v>
      </c>
      <c r="AH11" s="110">
        <f>'Section 11 chart data'!$W$277</f>
        <v>37.094999999999999</v>
      </c>
      <c r="AI11" s="112">
        <f>'Section 11 chart data'!$X$277</f>
        <v>15.83</v>
      </c>
    </row>
    <row r="12" spans="2:35" ht="15" customHeight="1" x14ac:dyDescent="0.2">
      <c r="B12" s="109" t="s">
        <v>96</v>
      </c>
      <c r="C12" s="110">
        <f>'Section 11 chart data'!$C$261</f>
        <v>0.34</v>
      </c>
      <c r="D12" s="110">
        <f>'Section 11 chart data'!$C$278</f>
        <v>28.227</v>
      </c>
      <c r="E12" s="111">
        <f>'Section 11 chart data'!$D$278</f>
        <v>14.31</v>
      </c>
      <c r="F12" s="110">
        <f>'Section 11 chart data'!$D$261</f>
        <v>0.34100000000000003</v>
      </c>
      <c r="G12" s="110">
        <f>'Section 11 chart data'!$E$278</f>
        <v>31.140999999999998</v>
      </c>
      <c r="H12" s="111">
        <f>'Section 11 chart data'!$F$278</f>
        <v>13.68</v>
      </c>
      <c r="I12" s="110">
        <f>'Section 11 chart data'!$E$261</f>
        <v>0.38300000000000001</v>
      </c>
      <c r="J12" s="110">
        <f>'Section 11 chart data'!$G$278</f>
        <v>29.518000000000001</v>
      </c>
      <c r="K12" s="111">
        <f>'Section 11 chart data'!$H$278</f>
        <v>13.61</v>
      </c>
      <c r="L12" s="110">
        <f>'Section 11 chart data'!$F$261</f>
        <v>0.44600000000000001</v>
      </c>
      <c r="M12" s="110">
        <f>'Section 11 chart data'!$I$278</f>
        <v>26.542999999999999</v>
      </c>
      <c r="N12" s="111">
        <f>'Section 11 chart data'!$J$278</f>
        <v>13.66</v>
      </c>
      <c r="O12" s="110">
        <f>'Section 11 chart data'!$G$261</f>
        <v>0.6</v>
      </c>
      <c r="P12" s="110">
        <f>'Section 11 chart data'!$K$278</f>
        <v>22.898</v>
      </c>
      <c r="Q12" s="111">
        <f>'Section 11 chart data'!$L$278</f>
        <v>13.81</v>
      </c>
      <c r="R12" s="110">
        <f>'Section 11 chart data'!$H$261</f>
        <v>0.67</v>
      </c>
      <c r="S12" s="110">
        <f>'Section 11 chart data'!$M$278</f>
        <v>19.323</v>
      </c>
      <c r="T12" s="111">
        <f>'Section 11 chart data'!$N$278</f>
        <v>13.83</v>
      </c>
      <c r="U12" s="110">
        <f>'Section 11 chart data'!$I$261</f>
        <v>0.68300000000000005</v>
      </c>
      <c r="V12" s="110">
        <f>'Section 11 chart data'!$O$278</f>
        <v>16.14</v>
      </c>
      <c r="W12" s="111">
        <f>'Section 11 chart data'!$P$278</f>
        <v>13.93</v>
      </c>
      <c r="X12" s="110">
        <f>'Section 11 chart data'!$J$261</f>
        <v>0.63800000000000001</v>
      </c>
      <c r="Y12" s="110">
        <f>'Section 11 chart data'!$Q$278</f>
        <v>12.702</v>
      </c>
      <c r="Z12" s="111">
        <f>'Section 11 chart data'!$R$278</f>
        <v>13.57</v>
      </c>
      <c r="AA12" s="110">
        <f>'Section 11 chart data'!$K$261</f>
        <v>0.58099999999999996</v>
      </c>
      <c r="AB12" s="110">
        <f>'Section 11 chart data'!$S$278</f>
        <v>11.27</v>
      </c>
      <c r="AC12" s="111">
        <f>'Section 11 chart data'!$T$278</f>
        <v>13.17</v>
      </c>
      <c r="AD12" s="110">
        <f>'Section 11 chart data'!$L$261</f>
        <v>0.496</v>
      </c>
      <c r="AE12" s="110">
        <f>'Section 11 chart data'!$U$278</f>
        <v>12.106999999999999</v>
      </c>
      <c r="AF12" s="111">
        <f>'Section 11 chart data'!$V$278</f>
        <v>13.35</v>
      </c>
      <c r="AG12" s="110">
        <f>'Section 11 chart data'!$M$261</f>
        <v>0.439</v>
      </c>
      <c r="AH12" s="110">
        <f>'Section 11 chart data'!$W$278</f>
        <v>12.989000000000001</v>
      </c>
      <c r="AI12" s="112">
        <f>'Section 11 chart data'!$X$278</f>
        <v>14.31</v>
      </c>
    </row>
    <row r="13" spans="2:35" ht="15" customHeight="1" x14ac:dyDescent="0.2">
      <c r="B13" s="109" t="s">
        <v>97</v>
      </c>
      <c r="C13" s="110">
        <f>'Section 11 chart data'!$C$262</f>
        <v>0.95599999999999996</v>
      </c>
      <c r="D13" s="110">
        <f>'Section 11 chart data'!$C$279</f>
        <v>91.93</v>
      </c>
      <c r="E13" s="111">
        <f>'Section 11 chart data'!$D$279</f>
        <v>9.68</v>
      </c>
      <c r="F13" s="110">
        <f>'Section 11 chart data'!$D$262</f>
        <v>0.93700000000000006</v>
      </c>
      <c r="G13" s="110">
        <f>'Section 11 chart data'!$E$279</f>
        <v>93.319000000000003</v>
      </c>
      <c r="H13" s="111">
        <f>'Section 11 chart data'!$F$279</f>
        <v>9.57</v>
      </c>
      <c r="I13" s="110">
        <f>'Section 11 chart data'!$E$262</f>
        <v>1.0489999999999999</v>
      </c>
      <c r="J13" s="110">
        <f>'Section 11 chart data'!$G$279</f>
        <v>86.81</v>
      </c>
      <c r="K13" s="111">
        <f>'Section 11 chart data'!$H$279</f>
        <v>9.48</v>
      </c>
      <c r="L13" s="110">
        <f>'Section 11 chart data'!$F$262</f>
        <v>1.256</v>
      </c>
      <c r="M13" s="110">
        <f>'Section 11 chart data'!$I$279</f>
        <v>77.436000000000007</v>
      </c>
      <c r="N13" s="111">
        <f>'Section 11 chart data'!$J$279</f>
        <v>9.32</v>
      </c>
      <c r="O13" s="110">
        <f>'Section 11 chart data'!$G$262</f>
        <v>1.385</v>
      </c>
      <c r="P13" s="110">
        <f>'Section 11 chart data'!$K$279</f>
        <v>67.87</v>
      </c>
      <c r="Q13" s="111">
        <f>'Section 11 chart data'!$L$279</f>
        <v>9.35</v>
      </c>
      <c r="R13" s="110">
        <f>'Section 11 chart data'!$H$262</f>
        <v>1.4750000000000001</v>
      </c>
      <c r="S13" s="110">
        <f>'Section 11 chart data'!$M$279</f>
        <v>58.908000000000001</v>
      </c>
      <c r="T13" s="111">
        <f>'Section 11 chart data'!$N$279</f>
        <v>9.4</v>
      </c>
      <c r="U13" s="110">
        <f>'Section 11 chart data'!$I$262</f>
        <v>1.617</v>
      </c>
      <c r="V13" s="110">
        <f>'Section 11 chart data'!$O$279</f>
        <v>49.832999999999998</v>
      </c>
      <c r="W13" s="111">
        <f>'Section 11 chart data'!$P$279</f>
        <v>9.36</v>
      </c>
      <c r="X13" s="110">
        <f>'Section 11 chart data'!$J$262</f>
        <v>1.651</v>
      </c>
      <c r="Y13" s="110">
        <f>'Section 11 chart data'!$Q$279</f>
        <v>41.055999999999997</v>
      </c>
      <c r="Z13" s="111">
        <f>'Section 11 chart data'!$R$279</f>
        <v>9.15</v>
      </c>
      <c r="AA13" s="110">
        <f>'Section 11 chart data'!$K$262</f>
        <v>1.6439999999999999</v>
      </c>
      <c r="AB13" s="110">
        <f>'Section 11 chart data'!$S$279</f>
        <v>35.573999999999998</v>
      </c>
      <c r="AC13" s="111">
        <f>'Section 11 chart data'!$T$279</f>
        <v>8.8699999999999992</v>
      </c>
      <c r="AD13" s="110">
        <f>'Section 11 chart data'!$L$262</f>
        <v>1.5509999999999999</v>
      </c>
      <c r="AE13" s="110">
        <f>'Section 11 chart data'!$U$279</f>
        <v>33.088999999999999</v>
      </c>
      <c r="AF13" s="111">
        <f>'Section 11 chart data'!$V$279</f>
        <v>9.01</v>
      </c>
      <c r="AG13" s="110">
        <f>'Section 11 chart data'!$M$262</f>
        <v>1.4279999999999999</v>
      </c>
      <c r="AH13" s="110">
        <f>'Section 11 chart data'!$W$279</f>
        <v>33.618000000000002</v>
      </c>
      <c r="AI13" s="112">
        <f>'Section 11 chart data'!$X$279</f>
        <v>9.77</v>
      </c>
    </row>
    <row r="14" spans="2:35" ht="15" customHeight="1" x14ac:dyDescent="0.2">
      <c r="B14" s="109" t="s">
        <v>98</v>
      </c>
      <c r="C14" s="110">
        <f>'Section 11 chart data'!$C$263</f>
        <v>0.65300000000000002</v>
      </c>
      <c r="D14" s="110">
        <f>'Section 11 chart data'!$C$280</f>
        <v>20.704000000000001</v>
      </c>
      <c r="E14" s="111">
        <f>'Section 11 chart data'!$D$280</f>
        <v>16.87</v>
      </c>
      <c r="F14" s="110">
        <f>'Section 11 chart data'!$D$263</f>
        <v>0.66500000000000004</v>
      </c>
      <c r="G14" s="110">
        <f>'Section 11 chart data'!$E$280</f>
        <v>19.564</v>
      </c>
      <c r="H14" s="111">
        <f>'Section 11 chart data'!$F$280</f>
        <v>16.77</v>
      </c>
      <c r="I14" s="110">
        <f>'Section 11 chart data'!$E$263</f>
        <v>0.64700000000000002</v>
      </c>
      <c r="J14" s="110">
        <f>'Section 11 chart data'!$G$280</f>
        <v>17.702000000000002</v>
      </c>
      <c r="K14" s="111">
        <f>'Section 11 chart data'!$H$280</f>
        <v>16.329999999999998</v>
      </c>
      <c r="L14" s="110">
        <f>'Section 11 chart data'!$F$263</f>
        <v>0.625</v>
      </c>
      <c r="M14" s="110">
        <f>'Section 11 chart data'!$I$280</f>
        <v>15.566000000000001</v>
      </c>
      <c r="N14" s="111">
        <f>'Section 11 chart data'!$J$280</f>
        <v>15.48</v>
      </c>
      <c r="O14" s="110">
        <f>'Section 11 chart data'!$G$263</f>
        <v>0.64</v>
      </c>
      <c r="P14" s="110">
        <f>'Section 11 chart data'!$K$280</f>
        <v>13.856</v>
      </c>
      <c r="Q14" s="111">
        <f>'Section 11 chart data'!$L$280</f>
        <v>14.77</v>
      </c>
      <c r="R14" s="110">
        <f>'Section 11 chart data'!$H$263</f>
        <v>0.65500000000000003</v>
      </c>
      <c r="S14" s="110">
        <f>'Section 11 chart data'!$M$280</f>
        <v>12.321999999999999</v>
      </c>
      <c r="T14" s="111">
        <f>'Section 11 chart data'!$N$280</f>
        <v>14.43</v>
      </c>
      <c r="U14" s="110">
        <f>'Section 11 chart data'!$I$263</f>
        <v>0.67800000000000005</v>
      </c>
      <c r="V14" s="110">
        <f>'Section 11 chart data'!$O$280</f>
        <v>10.923999999999999</v>
      </c>
      <c r="W14" s="111">
        <f>'Section 11 chart data'!$P$280</f>
        <v>14.14</v>
      </c>
      <c r="X14" s="110">
        <f>'Section 11 chart data'!$J$263</f>
        <v>0.71299999999999997</v>
      </c>
      <c r="Y14" s="110">
        <f>'Section 11 chart data'!$Q$280</f>
        <v>9.9019999999999992</v>
      </c>
      <c r="Z14" s="111">
        <f>'Section 11 chart data'!$R$280</f>
        <v>13.63</v>
      </c>
      <c r="AA14" s="110">
        <f>'Section 11 chart data'!$K$263</f>
        <v>0.73199999999999998</v>
      </c>
      <c r="AB14" s="110">
        <f>'Section 11 chart data'!$S$280</f>
        <v>9.2100000000000009</v>
      </c>
      <c r="AC14" s="111">
        <f>'Section 11 chart data'!$T$280</f>
        <v>13.6</v>
      </c>
      <c r="AD14" s="110">
        <f>'Section 11 chart data'!$L$263</f>
        <v>0.72</v>
      </c>
      <c r="AE14" s="110">
        <f>'Section 11 chart data'!$U$280</f>
        <v>8.923</v>
      </c>
      <c r="AF14" s="111">
        <f>'Section 11 chart data'!$V$280</f>
        <v>14.06</v>
      </c>
      <c r="AG14" s="110">
        <f>'Section 11 chart data'!$M$263</f>
        <v>0.69799999999999995</v>
      </c>
      <c r="AH14" s="110">
        <f>'Section 11 chart data'!$W$280</f>
        <v>8.2989999999999995</v>
      </c>
      <c r="AI14" s="112">
        <f>'Section 11 chart data'!$X$280</f>
        <v>14.71</v>
      </c>
    </row>
    <row r="15" spans="2:35" ht="15" customHeight="1" x14ac:dyDescent="0.2">
      <c r="B15" s="109" t="s">
        <v>248</v>
      </c>
      <c r="C15" s="110">
        <f>'Section 11 chart data'!$C$264</f>
        <v>0.26600000000000001</v>
      </c>
      <c r="D15" s="110">
        <f>'Section 11 chart data'!$C$281</f>
        <v>6.6959999999999997</v>
      </c>
      <c r="E15" s="111">
        <f>'Section 11 chart data'!$D$281</f>
        <v>25.06</v>
      </c>
      <c r="F15" s="110">
        <f>'Section 11 chart data'!$D$264</f>
        <v>0.28000000000000003</v>
      </c>
      <c r="G15" s="110">
        <f>'Section 11 chart data'!$E$281</f>
        <v>7.0449999999999999</v>
      </c>
      <c r="H15" s="111">
        <f>'Section 11 chart data'!$F$281</f>
        <v>24.59</v>
      </c>
      <c r="I15" s="110">
        <f>'Section 11 chart data'!$E$264</f>
        <v>0.27300000000000002</v>
      </c>
      <c r="J15" s="110">
        <f>'Section 11 chart data'!$G$281</f>
        <v>6.8579999999999997</v>
      </c>
      <c r="K15" s="111">
        <f>'Section 11 chart data'!$H$281</f>
        <v>25.19</v>
      </c>
      <c r="L15" s="110">
        <f>'Section 11 chart data'!$F$264</f>
        <v>0.28499999999999998</v>
      </c>
      <c r="M15" s="110">
        <f>'Section 11 chart data'!$I$281</f>
        <v>7.202</v>
      </c>
      <c r="N15" s="111">
        <f>'Section 11 chart data'!$J$281</f>
        <v>28.09</v>
      </c>
      <c r="O15" s="110">
        <f>'Section 11 chart data'!$G$264</f>
        <v>0.26700000000000002</v>
      </c>
      <c r="P15" s="110">
        <f>'Section 11 chart data'!$K$281</f>
        <v>7.2949999999999999</v>
      </c>
      <c r="Q15" s="111">
        <f>'Section 11 chart data'!$L$281</f>
        <v>29.7</v>
      </c>
      <c r="R15" s="110">
        <f>'Section 11 chart data'!$H$264</f>
        <v>0.26700000000000002</v>
      </c>
      <c r="S15" s="110">
        <f>'Section 11 chart data'!$M$281</f>
        <v>7.0839999999999996</v>
      </c>
      <c r="T15" s="111">
        <f>'Section 11 chart data'!$N$281</f>
        <v>30.64</v>
      </c>
      <c r="U15" s="110">
        <f>'Section 11 chart data'!$I$264</f>
        <v>0.25800000000000001</v>
      </c>
      <c r="V15" s="110">
        <f>'Section 11 chart data'!$O$281</f>
        <v>6.8659999999999997</v>
      </c>
      <c r="W15" s="111">
        <f>'Section 11 chart data'!$P$281</f>
        <v>31.86</v>
      </c>
      <c r="X15" s="110">
        <f>'Section 11 chart data'!$J$264</f>
        <v>0.255</v>
      </c>
      <c r="Y15" s="110">
        <f>'Section 11 chart data'!$Q$281</f>
        <v>6.4329999999999998</v>
      </c>
      <c r="Z15" s="111">
        <f>'Section 11 chart data'!$R$281</f>
        <v>33.130000000000003</v>
      </c>
      <c r="AA15" s="110">
        <f>'Section 11 chart data'!$K$264</f>
        <v>0.26500000000000001</v>
      </c>
      <c r="AB15" s="110">
        <f>'Section 11 chart data'!$S$281</f>
        <v>6.0270000000000001</v>
      </c>
      <c r="AC15" s="111">
        <f>'Section 11 chart data'!$T$281</f>
        <v>35.07</v>
      </c>
      <c r="AD15" s="110">
        <f>'Section 11 chart data'!$L$264</f>
        <v>0.26100000000000001</v>
      </c>
      <c r="AE15" s="110">
        <f>'Section 11 chart data'!$U$281</f>
        <v>5.8949999999999996</v>
      </c>
      <c r="AF15" s="111">
        <f>'Section 11 chart data'!$V$281</f>
        <v>35.39</v>
      </c>
      <c r="AG15" s="110">
        <f>'Section 11 chart data'!$M$264</f>
        <v>0.28899999999999998</v>
      </c>
      <c r="AH15" s="110">
        <f>'Section 11 chart data'!$W$281</f>
        <v>5.8079999999999998</v>
      </c>
      <c r="AI15" s="112">
        <f>'Section 11 chart data'!$X$281</f>
        <v>35.1</v>
      </c>
    </row>
    <row r="16" spans="2:35" ht="15" customHeight="1" x14ac:dyDescent="0.2">
      <c r="B16" s="109" t="s">
        <v>100</v>
      </c>
      <c r="C16" s="110">
        <f>'Section 11 chart data'!$C$265</f>
        <v>9.4E-2</v>
      </c>
      <c r="D16" s="110">
        <f>'Section 11 chart data'!$C$282</f>
        <v>29.864000000000001</v>
      </c>
      <c r="E16" s="111">
        <f>'Section 11 chart data'!$D$282</f>
        <v>13.59</v>
      </c>
      <c r="F16" s="110">
        <f>'Section 11 chart data'!$D$265</f>
        <v>9.1999999999999998E-2</v>
      </c>
      <c r="G16" s="110">
        <f>'Section 11 chart data'!$E$282</f>
        <v>28.334</v>
      </c>
      <c r="H16" s="111">
        <f>'Section 11 chart data'!$F$282</f>
        <v>12.95</v>
      </c>
      <c r="I16" s="110">
        <f>'Section 11 chart data'!$E$265</f>
        <v>9.0999999999999998E-2</v>
      </c>
      <c r="J16" s="110">
        <f>'Section 11 chart data'!$G$282</f>
        <v>25.702999999999999</v>
      </c>
      <c r="K16" s="111">
        <f>'Section 11 chart data'!$H$282</f>
        <v>12.54</v>
      </c>
      <c r="L16" s="110">
        <f>'Section 11 chart data'!$F$265</f>
        <v>0.08</v>
      </c>
      <c r="M16" s="110">
        <f>'Section 11 chart data'!$I$282</f>
        <v>22.567</v>
      </c>
      <c r="N16" s="111">
        <f>'Section 11 chart data'!$J$282</f>
        <v>12.25</v>
      </c>
      <c r="O16" s="110">
        <f>'Section 11 chart data'!$G$265</f>
        <v>6.9000000000000006E-2</v>
      </c>
      <c r="P16" s="110">
        <f>'Section 11 chart data'!$K$282</f>
        <v>19.399000000000001</v>
      </c>
      <c r="Q16" s="111">
        <f>'Section 11 chart data'!$L$282</f>
        <v>12.09</v>
      </c>
      <c r="R16" s="110">
        <f>'Section 11 chart data'!$H$265</f>
        <v>5.8999999999999997E-2</v>
      </c>
      <c r="S16" s="110">
        <f>'Section 11 chart data'!$M$282</f>
        <v>16.024999999999999</v>
      </c>
      <c r="T16" s="111">
        <f>'Section 11 chart data'!$N$282</f>
        <v>12.01</v>
      </c>
      <c r="U16" s="110">
        <f>'Section 11 chart data'!$I$265</f>
        <v>0.05</v>
      </c>
      <c r="V16" s="110">
        <f>'Section 11 chart data'!$O$282</f>
        <v>13.119</v>
      </c>
      <c r="W16" s="111">
        <f>'Section 11 chart data'!$P$282</f>
        <v>12.18</v>
      </c>
      <c r="X16" s="110">
        <f>'Section 11 chart data'!$J$265</f>
        <v>4.2000000000000003E-2</v>
      </c>
      <c r="Y16" s="110">
        <f>'Section 11 chart data'!$Q$282</f>
        <v>11.375999999999999</v>
      </c>
      <c r="Z16" s="111">
        <f>'Section 11 chart data'!$R$282</f>
        <v>12.46</v>
      </c>
      <c r="AA16" s="110">
        <f>'Section 11 chart data'!$K$265</f>
        <v>3.5000000000000003E-2</v>
      </c>
      <c r="AB16" s="110">
        <f>'Section 11 chart data'!$S$282</f>
        <v>10.388999999999999</v>
      </c>
      <c r="AC16" s="111">
        <f>'Section 11 chart data'!$T$282</f>
        <v>12.35</v>
      </c>
      <c r="AD16" s="110">
        <f>'Section 11 chart data'!$L$265</f>
        <v>3.1E-2</v>
      </c>
      <c r="AE16" s="110">
        <f>'Section 11 chart data'!$U$282</f>
        <v>9.6329999999999991</v>
      </c>
      <c r="AF16" s="111">
        <f>'Section 11 chart data'!$V$282</f>
        <v>12.74</v>
      </c>
      <c r="AG16" s="110">
        <f>'Section 11 chart data'!$M$265</f>
        <v>2.8000000000000001E-2</v>
      </c>
      <c r="AH16" s="110">
        <f>'Section 11 chart data'!$W$282</f>
        <v>9.5660000000000007</v>
      </c>
      <c r="AI16" s="112">
        <f>'Section 11 chart data'!$X$282</f>
        <v>14.18</v>
      </c>
    </row>
    <row r="17" spans="2:35" ht="15" customHeight="1" x14ac:dyDescent="0.2">
      <c r="B17" s="109" t="s">
        <v>101</v>
      </c>
      <c r="C17" s="110">
        <f>'Section 11 chart data'!$C$266</f>
        <v>4.0000000000000001E-3</v>
      </c>
      <c r="D17" s="110">
        <f>'Section 11 chart data'!$C$283</f>
        <v>15.664999999999999</v>
      </c>
      <c r="E17" s="111">
        <f>'Section 11 chart data'!$D$283</f>
        <v>13.43</v>
      </c>
      <c r="F17" s="110">
        <f>'Section 11 chart data'!$D$266</f>
        <v>4.0000000000000001E-3</v>
      </c>
      <c r="G17" s="110">
        <f>'Section 11 chart data'!$E$283</f>
        <v>17.414999999999999</v>
      </c>
      <c r="H17" s="111">
        <f>'Section 11 chart data'!$F$283</f>
        <v>13.21</v>
      </c>
      <c r="I17" s="110">
        <f>'Section 11 chart data'!$E$266</f>
        <v>5.0000000000000001E-3</v>
      </c>
      <c r="J17" s="110">
        <f>'Section 11 chart data'!$G$283</f>
        <v>18.122</v>
      </c>
      <c r="K17" s="111">
        <f>'Section 11 chart data'!$H$283</f>
        <v>12.96</v>
      </c>
      <c r="L17" s="110">
        <f>'Section 11 chart data'!$F$266</f>
        <v>5.0000000000000001E-3</v>
      </c>
      <c r="M17" s="110">
        <f>'Section 11 chart data'!$I$283</f>
        <v>18.088000000000001</v>
      </c>
      <c r="N17" s="111">
        <f>'Section 11 chart data'!$J$283</f>
        <v>12.72</v>
      </c>
      <c r="O17" s="110">
        <f>'Section 11 chart data'!$G$266</f>
        <v>5.0000000000000001E-3</v>
      </c>
      <c r="P17" s="110">
        <f>'Section 11 chart data'!$K$283</f>
        <v>17.757000000000001</v>
      </c>
      <c r="Q17" s="111">
        <f>'Section 11 chart data'!$L$283</f>
        <v>12.73</v>
      </c>
      <c r="R17" s="110">
        <f>'Section 11 chart data'!$H$266</f>
        <v>4.0000000000000001E-3</v>
      </c>
      <c r="S17" s="110">
        <f>'Section 11 chart data'!$M$283</f>
        <v>17.158000000000001</v>
      </c>
      <c r="T17" s="111">
        <f>'Section 11 chart data'!$N$283</f>
        <v>12.74</v>
      </c>
      <c r="U17" s="110">
        <f>'Section 11 chart data'!$I$266</f>
        <v>4.0000000000000001E-3</v>
      </c>
      <c r="V17" s="110">
        <f>'Section 11 chart data'!$O$283</f>
        <v>16.446000000000002</v>
      </c>
      <c r="W17" s="111">
        <f>'Section 11 chart data'!$P$283</f>
        <v>12.73</v>
      </c>
      <c r="X17" s="110">
        <f>'Section 11 chart data'!$J$266</f>
        <v>4.0000000000000001E-3</v>
      </c>
      <c r="Y17" s="110">
        <f>'Section 11 chart data'!$Q$283</f>
        <v>15.657</v>
      </c>
      <c r="Z17" s="111">
        <f>'Section 11 chart data'!$R$283</f>
        <v>12.76</v>
      </c>
      <c r="AA17" s="110">
        <f>'Section 11 chart data'!$K$266</f>
        <v>4.0000000000000001E-3</v>
      </c>
      <c r="AB17" s="110">
        <f>'Section 11 chart data'!$S$283</f>
        <v>14.664999999999999</v>
      </c>
      <c r="AC17" s="111">
        <f>'Section 11 chart data'!$T$283</f>
        <v>12.88</v>
      </c>
      <c r="AD17" s="110">
        <f>'Section 11 chart data'!$L$266</f>
        <v>3.0000000000000001E-3</v>
      </c>
      <c r="AE17" s="110">
        <f>'Section 11 chart data'!$U$283</f>
        <v>13.723000000000001</v>
      </c>
      <c r="AF17" s="111">
        <f>'Section 11 chart data'!$V$283</f>
        <v>12.9</v>
      </c>
      <c r="AG17" s="110">
        <f>'Section 11 chart data'!$M$266</f>
        <v>3.0000000000000001E-3</v>
      </c>
      <c r="AH17" s="110">
        <f>'Section 11 chart data'!$W$283</f>
        <v>12.824</v>
      </c>
      <c r="AI17" s="112">
        <f>'Section 11 chart data'!$X$283</f>
        <v>12.79</v>
      </c>
    </row>
    <row r="18" spans="2:35" ht="15" customHeight="1" x14ac:dyDescent="0.2">
      <c r="B18" s="109" t="s">
        <v>102</v>
      </c>
      <c r="C18" s="110">
        <f>'Section 11 chart data'!$C$267</f>
        <v>4.2999999999999997E-2</v>
      </c>
      <c r="D18" s="110">
        <f>'Section 11 chart data'!$C$284</f>
        <v>9.3780000000000001</v>
      </c>
      <c r="E18" s="111">
        <f>'Section 11 chart data'!$D$284</f>
        <v>23.53</v>
      </c>
      <c r="F18" s="110">
        <f>'Section 11 chart data'!$D$267</f>
        <v>4.4999999999999998E-2</v>
      </c>
      <c r="G18" s="110">
        <f>'Section 11 chart data'!$E$284</f>
        <v>8.8810000000000002</v>
      </c>
      <c r="H18" s="111">
        <f>'Section 11 chart data'!$F$284</f>
        <v>23.75</v>
      </c>
      <c r="I18" s="110">
        <f>'Section 11 chart data'!$E$267</f>
        <v>4.4999999999999998E-2</v>
      </c>
      <c r="J18" s="110">
        <f>'Section 11 chart data'!$G$284</f>
        <v>7.9130000000000003</v>
      </c>
      <c r="K18" s="111">
        <f>'Section 11 chart data'!$H$284</f>
        <v>24.03</v>
      </c>
      <c r="L18" s="110">
        <f>'Section 11 chart data'!$F$267</f>
        <v>4.2000000000000003E-2</v>
      </c>
      <c r="M18" s="110">
        <f>'Section 11 chart data'!$I$284</f>
        <v>6.8360000000000003</v>
      </c>
      <c r="N18" s="111">
        <f>'Section 11 chart data'!$J$284</f>
        <v>24.03</v>
      </c>
      <c r="O18" s="110">
        <f>'Section 11 chart data'!$G$267</f>
        <v>0.04</v>
      </c>
      <c r="P18" s="110">
        <f>'Section 11 chart data'!$K$284</f>
        <v>5.8319999999999999</v>
      </c>
      <c r="Q18" s="111">
        <f>'Section 11 chart data'!$L$284</f>
        <v>23.81</v>
      </c>
      <c r="R18" s="110">
        <f>'Section 11 chart data'!$H$267</f>
        <v>3.4000000000000002E-2</v>
      </c>
      <c r="S18" s="110">
        <f>'Section 11 chart data'!$M$284</f>
        <v>4.9829999999999997</v>
      </c>
      <c r="T18" s="111">
        <f>'Section 11 chart data'!$N$284</f>
        <v>23.82</v>
      </c>
      <c r="U18" s="110">
        <f>'Section 11 chart data'!$I$267</f>
        <v>2.5999999999999999E-2</v>
      </c>
      <c r="V18" s="110">
        <f>'Section 11 chart data'!$O$284</f>
        <v>4.2889999999999997</v>
      </c>
      <c r="W18" s="111">
        <f>'Section 11 chart data'!$P$284</f>
        <v>23.58</v>
      </c>
      <c r="X18" s="110">
        <f>'Section 11 chart data'!$J$267</f>
        <v>2.5000000000000001E-2</v>
      </c>
      <c r="Y18" s="110">
        <f>'Section 11 chart data'!$Q$284</f>
        <v>3.5979999999999999</v>
      </c>
      <c r="Z18" s="111">
        <f>'Section 11 chart data'!$R$284</f>
        <v>23.33</v>
      </c>
      <c r="AA18" s="110">
        <f>'Section 11 chart data'!$K$267</f>
        <v>2.1999999999999999E-2</v>
      </c>
      <c r="AB18" s="110">
        <f>'Section 11 chart data'!$S$284</f>
        <v>3.246</v>
      </c>
      <c r="AC18" s="111">
        <f>'Section 11 chart data'!$T$284</f>
        <v>23.46</v>
      </c>
      <c r="AD18" s="110">
        <f>'Section 11 chart data'!$L$267</f>
        <v>2.7E-2</v>
      </c>
      <c r="AE18" s="110">
        <f>'Section 11 chart data'!$U$284</f>
        <v>2.9529999999999998</v>
      </c>
      <c r="AF18" s="111">
        <f>'Section 11 chart data'!$V$284</f>
        <v>23.14</v>
      </c>
      <c r="AG18" s="110">
        <f>'Section 11 chart data'!$M$267</f>
        <v>3.1E-2</v>
      </c>
      <c r="AH18" s="110">
        <f>'Section 11 chart data'!$W$284</f>
        <v>2.7229999999999999</v>
      </c>
      <c r="AI18" s="112">
        <f>'Section 11 chart data'!$X$284</f>
        <v>22.99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19.218</v>
      </c>
      <c r="E19" s="111">
        <f>'Section 11 chart data'!$D$285</f>
        <v>17.510000000000002</v>
      </c>
      <c r="F19" s="110">
        <f>'Section 11 chart data'!$D$268</f>
        <v>0</v>
      </c>
      <c r="G19" s="110">
        <f>'Section 11 chart data'!$E$285</f>
        <v>20.164000000000001</v>
      </c>
      <c r="H19" s="111">
        <f>'Section 11 chart data'!$F$285</f>
        <v>17.52</v>
      </c>
      <c r="I19" s="110">
        <f>'Section 11 chart data'!$E$268</f>
        <v>0</v>
      </c>
      <c r="J19" s="110">
        <f>'Section 11 chart data'!$G$285</f>
        <v>20.887</v>
      </c>
      <c r="K19" s="111">
        <f>'Section 11 chart data'!$H$285</f>
        <v>17.7</v>
      </c>
      <c r="L19" s="110">
        <f>'Section 11 chart data'!$F$268</f>
        <v>0</v>
      </c>
      <c r="M19" s="110">
        <f>'Section 11 chart data'!$I$285</f>
        <v>21.021000000000001</v>
      </c>
      <c r="N19" s="111">
        <f>'Section 11 chart data'!$J$285</f>
        <v>17.96</v>
      </c>
      <c r="O19" s="110">
        <f>'Section 11 chart data'!$G$268</f>
        <v>0</v>
      </c>
      <c r="P19" s="110">
        <f>'Section 11 chart data'!$K$285</f>
        <v>20.76</v>
      </c>
      <c r="Q19" s="111">
        <f>'Section 11 chart data'!$L$285</f>
        <v>18.350000000000001</v>
      </c>
      <c r="R19" s="110">
        <f>'Section 11 chart data'!$H$268</f>
        <v>0</v>
      </c>
      <c r="S19" s="110">
        <f>'Section 11 chart data'!$M$285</f>
        <v>19.911000000000001</v>
      </c>
      <c r="T19" s="111">
        <f>'Section 11 chart data'!$N$285</f>
        <v>18.66</v>
      </c>
      <c r="U19" s="110">
        <f>'Section 11 chart data'!$I$268</f>
        <v>0</v>
      </c>
      <c r="V19" s="110">
        <f>'Section 11 chart data'!$O$285</f>
        <v>18.757000000000001</v>
      </c>
      <c r="W19" s="111">
        <f>'Section 11 chart data'!$P$285</f>
        <v>18.78</v>
      </c>
      <c r="X19" s="110">
        <f>'Section 11 chart data'!$J$268</f>
        <v>0</v>
      </c>
      <c r="Y19" s="110">
        <f>'Section 11 chart data'!$Q$285</f>
        <v>17.488</v>
      </c>
      <c r="Z19" s="111">
        <f>'Section 11 chart data'!$R$285</f>
        <v>18.91</v>
      </c>
      <c r="AA19" s="110">
        <f>'Section 11 chart data'!$K$268</f>
        <v>0</v>
      </c>
      <c r="AB19" s="110">
        <f>'Section 11 chart data'!$S$285</f>
        <v>16.257999999999999</v>
      </c>
      <c r="AC19" s="111">
        <f>'Section 11 chart data'!$T$285</f>
        <v>19.05</v>
      </c>
      <c r="AD19" s="110">
        <f>'Section 11 chart data'!$L$268</f>
        <v>0</v>
      </c>
      <c r="AE19" s="110">
        <f>'Section 11 chart data'!$U$285</f>
        <v>15.09</v>
      </c>
      <c r="AF19" s="111">
        <f>'Section 11 chart data'!$V$285</f>
        <v>19.14</v>
      </c>
      <c r="AG19" s="110">
        <f>'Section 11 chart data'!$M$268</f>
        <v>0</v>
      </c>
      <c r="AH19" s="110">
        <f>'Section 11 chart data'!$W$285</f>
        <v>13.916</v>
      </c>
      <c r="AI19" s="112">
        <f>'Section 11 chart data'!$X$285</f>
        <v>19.12</v>
      </c>
    </row>
    <row r="20" spans="2:35" ht="15" customHeight="1" x14ac:dyDescent="0.2">
      <c r="B20" s="113" t="s">
        <v>104</v>
      </c>
      <c r="C20" s="114">
        <f>'Section 11 chart data'!$C$269</f>
        <v>3.8439999999999999</v>
      </c>
      <c r="D20" s="114">
        <f>'Section 11 chart data'!$C$286</f>
        <v>68.033000000000001</v>
      </c>
      <c r="E20" s="115">
        <f>'Section 11 chart data'!$D$286</f>
        <v>11.53</v>
      </c>
      <c r="F20" s="114">
        <f>'Section 11 chart data'!$D$269</f>
        <v>3.87</v>
      </c>
      <c r="G20" s="114">
        <f>'Section 11 chart data'!$E$286</f>
        <v>71.652000000000001</v>
      </c>
      <c r="H20" s="115">
        <f>'Section 11 chart data'!$F$286</f>
        <v>11.23</v>
      </c>
      <c r="I20" s="114">
        <f>'Section 11 chart data'!$E$269</f>
        <v>3.7360000000000002</v>
      </c>
      <c r="J20" s="114">
        <f>'Section 11 chart data'!$G$286</f>
        <v>70.92</v>
      </c>
      <c r="K20" s="115">
        <f>'Section 11 chart data'!$H$286</f>
        <v>11.03</v>
      </c>
      <c r="L20" s="114">
        <f>'Section 11 chart data'!$F$269</f>
        <v>3.609</v>
      </c>
      <c r="M20" s="114">
        <f>'Section 11 chart data'!$I$286</f>
        <v>68.138999999999996</v>
      </c>
      <c r="N20" s="115">
        <f>'Section 11 chart data'!$J$286</f>
        <v>10.67</v>
      </c>
      <c r="O20" s="114">
        <f>'Section 11 chart data'!$G$269</f>
        <v>3.5510000000000002</v>
      </c>
      <c r="P20" s="114">
        <f>'Section 11 chart data'!$K$286</f>
        <v>62.892000000000003</v>
      </c>
      <c r="Q20" s="115">
        <f>'Section 11 chart data'!$L$286</f>
        <v>9.84</v>
      </c>
      <c r="R20" s="114">
        <f>'Section 11 chart data'!$H$269</f>
        <v>3.5150000000000001</v>
      </c>
      <c r="S20" s="114">
        <f>'Section 11 chart data'!$M$286</f>
        <v>57.701000000000001</v>
      </c>
      <c r="T20" s="115">
        <f>'Section 11 chart data'!$N$286</f>
        <v>9.6199999999999992</v>
      </c>
      <c r="U20" s="114">
        <f>'Section 11 chart data'!$I$269</f>
        <v>3.383</v>
      </c>
      <c r="V20" s="114">
        <f>'Section 11 chart data'!$O$286</f>
        <v>52.223999999999997</v>
      </c>
      <c r="W20" s="115">
        <f>'Section 11 chart data'!$P$286</f>
        <v>9.5399999999999991</v>
      </c>
      <c r="X20" s="114">
        <f>'Section 11 chart data'!$J$269</f>
        <v>3.1829999999999998</v>
      </c>
      <c r="Y20" s="114">
        <f>'Section 11 chart data'!$Q$286</f>
        <v>47.284999999999997</v>
      </c>
      <c r="Z20" s="115">
        <f>'Section 11 chart data'!$R$286</f>
        <v>9.6199999999999992</v>
      </c>
      <c r="AA20" s="114">
        <f>'Section 11 chart data'!$K$269</f>
        <v>2.9910000000000001</v>
      </c>
      <c r="AB20" s="114">
        <f>'Section 11 chart data'!$S$286</f>
        <v>44.363</v>
      </c>
      <c r="AC20" s="115">
        <f>'Section 11 chart data'!$T$286</f>
        <v>9.56</v>
      </c>
      <c r="AD20" s="114">
        <f>'Section 11 chart data'!$L$269</f>
        <v>2.7810000000000001</v>
      </c>
      <c r="AE20" s="114">
        <f>'Section 11 chart data'!$U$286</f>
        <v>42.540999999999997</v>
      </c>
      <c r="AF20" s="115">
        <f>'Section 11 chart data'!$V$286</f>
        <v>9.6</v>
      </c>
      <c r="AG20" s="114">
        <f>'Section 11 chart data'!$M$269</f>
        <v>2.569</v>
      </c>
      <c r="AH20" s="114">
        <f>'Section 11 chart data'!$W$286</f>
        <v>39.926000000000002</v>
      </c>
      <c r="AI20" s="116">
        <f>'Section 11 chart data'!$X$286</f>
        <v>9.67</v>
      </c>
    </row>
    <row r="23" spans="2:35" ht="15" customHeight="1" x14ac:dyDescent="0.2">
      <c r="B23" s="908" t="s">
        <v>77</v>
      </c>
      <c r="C23" s="906" t="s">
        <v>331</v>
      </c>
      <c r="D23" s="906"/>
      <c r="E23" s="906"/>
      <c r="F23" s="906" t="s">
        <v>222</v>
      </c>
      <c r="G23" s="906"/>
      <c r="H23" s="898"/>
    </row>
    <row r="24" spans="2:35" ht="15" customHeight="1" x14ac:dyDescent="0.2">
      <c r="B24" s="911"/>
      <c r="C24" s="318" t="s">
        <v>78</v>
      </c>
      <c r="D24" s="902" t="s">
        <v>79</v>
      </c>
      <c r="E24" s="902"/>
      <c r="F24" s="690" t="s">
        <v>78</v>
      </c>
      <c r="G24" s="902" t="s">
        <v>79</v>
      </c>
      <c r="H24" s="892"/>
    </row>
    <row r="25" spans="2:35" ht="30" customHeight="1" x14ac:dyDescent="0.2">
      <c r="B25" s="911"/>
      <c r="C25" s="903" t="s">
        <v>325</v>
      </c>
      <c r="D25" s="903"/>
      <c r="E25" s="16" t="s">
        <v>82</v>
      </c>
      <c r="F25" s="903" t="s">
        <v>325</v>
      </c>
      <c r="G25" s="903"/>
      <c r="H25" s="17" t="s">
        <v>82</v>
      </c>
    </row>
    <row r="26" spans="2:35" ht="15" customHeight="1" x14ac:dyDescent="0.2">
      <c r="B26" s="143" t="str">
        <f>Index!$B$4</f>
        <v>Wessex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24.183</v>
      </c>
      <c r="D27" s="108">
        <f>$D$9</f>
        <v>393.06200000000001</v>
      </c>
      <c r="E27" s="119">
        <f>$E$9</f>
        <v>3.67</v>
      </c>
      <c r="F27" s="108">
        <f>$F$9</f>
        <v>24.241</v>
      </c>
      <c r="G27" s="108">
        <f>$G$9</f>
        <v>400.19499999999999</v>
      </c>
      <c r="H27" s="120">
        <f>$H$9</f>
        <v>3.62</v>
      </c>
    </row>
    <row r="28" spans="2:35" ht="15" customHeight="1" x14ac:dyDescent="0.2">
      <c r="B28" s="109" t="s">
        <v>94</v>
      </c>
      <c r="C28" s="110">
        <f>$C$10</f>
        <v>3.5129999999999999</v>
      </c>
      <c r="D28" s="110">
        <f>$D$10</f>
        <v>59.284999999999997</v>
      </c>
      <c r="E28" s="111">
        <f>$E$10</f>
        <v>10.76</v>
      </c>
      <c r="F28" s="110">
        <f>$F$10</f>
        <v>3.532</v>
      </c>
      <c r="G28" s="110">
        <f>$G$10</f>
        <v>58.137</v>
      </c>
      <c r="H28" s="112">
        <f>$H$10</f>
        <v>10.65</v>
      </c>
    </row>
    <row r="29" spans="2:35" ht="15" customHeight="1" x14ac:dyDescent="0.2">
      <c r="B29" s="109" t="s">
        <v>95</v>
      </c>
      <c r="C29" s="110">
        <f>$C$11</f>
        <v>14.471</v>
      </c>
      <c r="D29" s="110">
        <f>$D$11</f>
        <v>43.594000000000001</v>
      </c>
      <c r="E29" s="111">
        <f>$E$11</f>
        <v>13.88</v>
      </c>
      <c r="F29" s="110">
        <f>$F$11</f>
        <v>14.475</v>
      </c>
      <c r="G29" s="110">
        <f>$G$11</f>
        <v>44.131999999999998</v>
      </c>
      <c r="H29" s="112">
        <f>$H$11</f>
        <v>13.74</v>
      </c>
    </row>
    <row r="30" spans="2:35" ht="15" customHeight="1" x14ac:dyDescent="0.2">
      <c r="B30" s="109" t="s">
        <v>96</v>
      </c>
      <c r="C30" s="110">
        <f>$C$12</f>
        <v>0.34</v>
      </c>
      <c r="D30" s="110">
        <f>$D$12</f>
        <v>28.227</v>
      </c>
      <c r="E30" s="111">
        <f>$E$12</f>
        <v>14.31</v>
      </c>
      <c r="F30" s="110">
        <f>$F$12</f>
        <v>0.34100000000000003</v>
      </c>
      <c r="G30" s="110">
        <f>$G$12</f>
        <v>31.140999999999998</v>
      </c>
      <c r="H30" s="112">
        <f>$H$12</f>
        <v>13.68</v>
      </c>
    </row>
    <row r="31" spans="2:35" ht="15" customHeight="1" x14ac:dyDescent="0.2">
      <c r="B31" s="109" t="s">
        <v>97</v>
      </c>
      <c r="C31" s="110">
        <f>$C$13</f>
        <v>0.95599999999999996</v>
      </c>
      <c r="D31" s="110">
        <f>$D$13</f>
        <v>91.93</v>
      </c>
      <c r="E31" s="111">
        <f>$E$13</f>
        <v>9.68</v>
      </c>
      <c r="F31" s="110">
        <f>$F$13</f>
        <v>0.93700000000000006</v>
      </c>
      <c r="G31" s="110">
        <f>$G$13</f>
        <v>93.319000000000003</v>
      </c>
      <c r="H31" s="112">
        <f>$H$13</f>
        <v>9.57</v>
      </c>
    </row>
    <row r="32" spans="2:35" ht="15" customHeight="1" x14ac:dyDescent="0.2">
      <c r="B32" s="109" t="s">
        <v>98</v>
      </c>
      <c r="C32" s="110">
        <f>$C$14</f>
        <v>0.65300000000000002</v>
      </c>
      <c r="D32" s="110">
        <f>$D$14</f>
        <v>20.704000000000001</v>
      </c>
      <c r="E32" s="111">
        <f>$E$14</f>
        <v>16.87</v>
      </c>
      <c r="F32" s="110">
        <f>$F$14</f>
        <v>0.66500000000000004</v>
      </c>
      <c r="G32" s="110">
        <f>$G$14</f>
        <v>19.564</v>
      </c>
      <c r="H32" s="112">
        <f>$H$14</f>
        <v>16.77</v>
      </c>
    </row>
    <row r="33" spans="2:8" ht="15" customHeight="1" x14ac:dyDescent="0.2">
      <c r="B33" s="109" t="s">
        <v>248</v>
      </c>
      <c r="C33" s="110">
        <f>$C$15</f>
        <v>0.26600000000000001</v>
      </c>
      <c r="D33" s="110">
        <f>$D$15</f>
        <v>6.6959999999999997</v>
      </c>
      <c r="E33" s="111">
        <f>$E$15</f>
        <v>25.06</v>
      </c>
      <c r="F33" s="110">
        <f>$F$15</f>
        <v>0.28000000000000003</v>
      </c>
      <c r="G33" s="110">
        <f>$G$15</f>
        <v>7.0449999999999999</v>
      </c>
      <c r="H33" s="112">
        <f>$H$15</f>
        <v>24.59</v>
      </c>
    </row>
    <row r="34" spans="2:8" ht="15" customHeight="1" x14ac:dyDescent="0.2">
      <c r="B34" s="109" t="s">
        <v>100</v>
      </c>
      <c r="C34" s="110">
        <f>$C$16</f>
        <v>9.4E-2</v>
      </c>
      <c r="D34" s="110">
        <f>$D$16</f>
        <v>29.864000000000001</v>
      </c>
      <c r="E34" s="111">
        <f>$E$16</f>
        <v>13.59</v>
      </c>
      <c r="F34" s="110">
        <f>$F$16</f>
        <v>9.1999999999999998E-2</v>
      </c>
      <c r="G34" s="110">
        <f>$G$16</f>
        <v>28.334</v>
      </c>
      <c r="H34" s="112">
        <f>$H$16</f>
        <v>12.95</v>
      </c>
    </row>
    <row r="35" spans="2:8" ht="15" customHeight="1" x14ac:dyDescent="0.2">
      <c r="B35" s="109" t="s">
        <v>101</v>
      </c>
      <c r="C35" s="110">
        <f>$C$17</f>
        <v>4.0000000000000001E-3</v>
      </c>
      <c r="D35" s="110">
        <f>$D$17</f>
        <v>15.664999999999999</v>
      </c>
      <c r="E35" s="111">
        <f>$E$17</f>
        <v>13.43</v>
      </c>
      <c r="F35" s="110">
        <f>$F$17</f>
        <v>4.0000000000000001E-3</v>
      </c>
      <c r="G35" s="110">
        <f>$G$17</f>
        <v>17.414999999999999</v>
      </c>
      <c r="H35" s="112">
        <f>$H$17</f>
        <v>13.21</v>
      </c>
    </row>
    <row r="36" spans="2:8" ht="15" customHeight="1" x14ac:dyDescent="0.2">
      <c r="B36" s="109" t="s">
        <v>102</v>
      </c>
      <c r="C36" s="110">
        <f>$C$18</f>
        <v>4.2999999999999997E-2</v>
      </c>
      <c r="D36" s="110">
        <f>$D$18</f>
        <v>9.3780000000000001</v>
      </c>
      <c r="E36" s="111">
        <f>$E$18</f>
        <v>23.53</v>
      </c>
      <c r="F36" s="110">
        <f>$F$18</f>
        <v>4.4999999999999998E-2</v>
      </c>
      <c r="G36" s="110">
        <f>$G$18</f>
        <v>8.8810000000000002</v>
      </c>
      <c r="H36" s="112">
        <f>$H$18</f>
        <v>23.75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19.218</v>
      </c>
      <c r="E37" s="111">
        <f>$E$19</f>
        <v>17.510000000000002</v>
      </c>
      <c r="F37" s="110">
        <f>$F$19</f>
        <v>0</v>
      </c>
      <c r="G37" s="110">
        <f>$G$19</f>
        <v>20.164000000000001</v>
      </c>
      <c r="H37" s="112">
        <f>$H$19</f>
        <v>17.52</v>
      </c>
    </row>
    <row r="38" spans="2:8" ht="15" customHeight="1" x14ac:dyDescent="0.2">
      <c r="B38" s="113" t="s">
        <v>104</v>
      </c>
      <c r="C38" s="114">
        <f>$C$20</f>
        <v>3.8439999999999999</v>
      </c>
      <c r="D38" s="114">
        <f>$D$20</f>
        <v>68.033000000000001</v>
      </c>
      <c r="E38" s="115">
        <f>$E$20</f>
        <v>11.53</v>
      </c>
      <c r="F38" s="114">
        <f>$F$20</f>
        <v>3.87</v>
      </c>
      <c r="G38" s="114">
        <f>$G$20</f>
        <v>71.652000000000001</v>
      </c>
      <c r="H38" s="116">
        <f>$H$20</f>
        <v>11.23</v>
      </c>
    </row>
    <row r="41" spans="2:8" ht="15" customHeight="1" x14ac:dyDescent="0.2">
      <c r="B41" s="908" t="s">
        <v>77</v>
      </c>
      <c r="C41" s="906" t="s">
        <v>225</v>
      </c>
      <c r="D41" s="906"/>
      <c r="E41" s="906"/>
      <c r="F41" s="906" t="s">
        <v>226</v>
      </c>
      <c r="G41" s="906"/>
      <c r="H41" s="898"/>
    </row>
    <row r="42" spans="2:8" ht="15" customHeight="1" x14ac:dyDescent="0.2">
      <c r="B42" s="911"/>
      <c r="C42" s="318" t="s">
        <v>78</v>
      </c>
      <c r="D42" s="902" t="s">
        <v>79</v>
      </c>
      <c r="E42" s="902"/>
      <c r="F42" s="690" t="s">
        <v>78</v>
      </c>
      <c r="G42" s="902" t="s">
        <v>79</v>
      </c>
      <c r="H42" s="892"/>
    </row>
    <row r="43" spans="2:8" ht="30" customHeight="1" x14ac:dyDescent="0.2">
      <c r="B43" s="911"/>
      <c r="C43" s="903" t="s">
        <v>325</v>
      </c>
      <c r="D43" s="903"/>
      <c r="E43" s="16" t="s">
        <v>82</v>
      </c>
      <c r="F43" s="903" t="s">
        <v>325</v>
      </c>
      <c r="G43" s="903"/>
      <c r="H43" s="17" t="s">
        <v>82</v>
      </c>
    </row>
    <row r="44" spans="2:8" ht="15" customHeight="1" x14ac:dyDescent="0.2">
      <c r="B44" s="143" t="str">
        <f>Index!$B$4</f>
        <v>Wessex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23.234999999999999</v>
      </c>
      <c r="D45" s="108">
        <f>$J$9</f>
        <v>384.06799999999998</v>
      </c>
      <c r="E45" s="119">
        <f>$K$9</f>
        <v>3.63</v>
      </c>
      <c r="F45" s="108">
        <f>$L$9</f>
        <v>22.838999999999999</v>
      </c>
      <c r="G45" s="108">
        <f>$M$9</f>
        <v>358.90699999999998</v>
      </c>
      <c r="H45" s="120">
        <f>$N$9</f>
        <v>3.57</v>
      </c>
    </row>
    <row r="46" spans="2:8" ht="15" customHeight="1" x14ac:dyDescent="0.2">
      <c r="B46" s="109" t="s">
        <v>94</v>
      </c>
      <c r="C46" s="110">
        <f>$I$10</f>
        <v>3.4060000000000001</v>
      </c>
      <c r="D46" s="110">
        <f>$J$10</f>
        <v>56.290999999999997</v>
      </c>
      <c r="E46" s="111">
        <f>$K$10</f>
        <v>10.56</v>
      </c>
      <c r="F46" s="110">
        <f>$L$10</f>
        <v>3.42</v>
      </c>
      <c r="G46" s="110">
        <f>$M$10</f>
        <v>53.78</v>
      </c>
      <c r="H46" s="112">
        <f>$N$10</f>
        <v>10.52</v>
      </c>
    </row>
    <row r="47" spans="2:8" ht="15" customHeight="1" x14ac:dyDescent="0.2">
      <c r="B47" s="109" t="s">
        <v>95</v>
      </c>
      <c r="C47" s="110">
        <f>$I$11</f>
        <v>13.6</v>
      </c>
      <c r="D47" s="110">
        <f>$J$11</f>
        <v>42.969000000000001</v>
      </c>
      <c r="E47" s="111">
        <f>$K$11</f>
        <v>13.79</v>
      </c>
      <c r="F47" s="110">
        <f>$L$11</f>
        <v>13.071999999999999</v>
      </c>
      <c r="G47" s="110">
        <f>$M$11</f>
        <v>41.423000000000002</v>
      </c>
      <c r="H47" s="112">
        <f>$N$11</f>
        <v>13.86</v>
      </c>
    </row>
    <row r="48" spans="2:8" ht="15" customHeight="1" x14ac:dyDescent="0.2">
      <c r="B48" s="109" t="s">
        <v>96</v>
      </c>
      <c r="C48" s="110">
        <f>$I$12</f>
        <v>0.38300000000000001</v>
      </c>
      <c r="D48" s="110">
        <f>$J$12</f>
        <v>29.518000000000001</v>
      </c>
      <c r="E48" s="111">
        <f>$K$12</f>
        <v>13.61</v>
      </c>
      <c r="F48" s="110">
        <f>$L$12</f>
        <v>0.44600000000000001</v>
      </c>
      <c r="G48" s="110">
        <f>$M$12</f>
        <v>26.542999999999999</v>
      </c>
      <c r="H48" s="112">
        <f>$N$12</f>
        <v>13.66</v>
      </c>
    </row>
    <row r="49" spans="2:8" ht="15" customHeight="1" x14ac:dyDescent="0.2">
      <c r="B49" s="109" t="s">
        <v>97</v>
      </c>
      <c r="C49" s="110">
        <f>$I$13</f>
        <v>1.0489999999999999</v>
      </c>
      <c r="D49" s="110">
        <f>$J$13</f>
        <v>86.81</v>
      </c>
      <c r="E49" s="111">
        <f>$K$13</f>
        <v>9.48</v>
      </c>
      <c r="F49" s="110">
        <f>$L$13</f>
        <v>1.256</v>
      </c>
      <c r="G49" s="110">
        <f>$M$13</f>
        <v>77.436000000000007</v>
      </c>
      <c r="H49" s="112">
        <f>$N$13</f>
        <v>9.32</v>
      </c>
    </row>
    <row r="50" spans="2:8" ht="15" customHeight="1" x14ac:dyDescent="0.2">
      <c r="B50" s="109" t="s">
        <v>98</v>
      </c>
      <c r="C50" s="110">
        <f>$I$14</f>
        <v>0.64700000000000002</v>
      </c>
      <c r="D50" s="110">
        <f>$J$14</f>
        <v>17.702000000000002</v>
      </c>
      <c r="E50" s="111">
        <f>$K$14</f>
        <v>16.329999999999998</v>
      </c>
      <c r="F50" s="110">
        <f>$L$14</f>
        <v>0.625</v>
      </c>
      <c r="G50" s="110">
        <f>$M$14</f>
        <v>15.566000000000001</v>
      </c>
      <c r="H50" s="112">
        <f>$N$14</f>
        <v>15.48</v>
      </c>
    </row>
    <row r="51" spans="2:8" ht="15" customHeight="1" x14ac:dyDescent="0.2">
      <c r="B51" s="109" t="s">
        <v>248</v>
      </c>
      <c r="C51" s="110">
        <f>$I$15</f>
        <v>0.27300000000000002</v>
      </c>
      <c r="D51" s="110">
        <f>$J$15</f>
        <v>6.8579999999999997</v>
      </c>
      <c r="E51" s="111">
        <f>$K$15</f>
        <v>25.19</v>
      </c>
      <c r="F51" s="110">
        <f>$L$15</f>
        <v>0.28499999999999998</v>
      </c>
      <c r="G51" s="110">
        <f>$M$15</f>
        <v>7.202</v>
      </c>
      <c r="H51" s="112">
        <f>$N$15</f>
        <v>28.09</v>
      </c>
    </row>
    <row r="52" spans="2:8" ht="15" customHeight="1" x14ac:dyDescent="0.2">
      <c r="B52" s="109" t="s">
        <v>100</v>
      </c>
      <c r="C52" s="110">
        <f>$I$16</f>
        <v>9.0999999999999998E-2</v>
      </c>
      <c r="D52" s="110">
        <f>$J$16</f>
        <v>25.702999999999999</v>
      </c>
      <c r="E52" s="111">
        <f>$K$16</f>
        <v>12.54</v>
      </c>
      <c r="F52" s="110">
        <f>$L$16</f>
        <v>0.08</v>
      </c>
      <c r="G52" s="110">
        <f>$M$16</f>
        <v>22.567</v>
      </c>
      <c r="H52" s="112">
        <f>$N$16</f>
        <v>12.25</v>
      </c>
    </row>
    <row r="53" spans="2:8" ht="15" customHeight="1" x14ac:dyDescent="0.2">
      <c r="B53" s="109" t="s">
        <v>101</v>
      </c>
      <c r="C53" s="110">
        <f>$I$17</f>
        <v>5.0000000000000001E-3</v>
      </c>
      <c r="D53" s="110">
        <f>$J$17</f>
        <v>18.122</v>
      </c>
      <c r="E53" s="111">
        <f>$K$17</f>
        <v>12.96</v>
      </c>
      <c r="F53" s="110">
        <f>$L$17</f>
        <v>5.0000000000000001E-3</v>
      </c>
      <c r="G53" s="110">
        <f>$M$17</f>
        <v>18.088000000000001</v>
      </c>
      <c r="H53" s="112">
        <f>$N$17</f>
        <v>12.72</v>
      </c>
    </row>
    <row r="54" spans="2:8" ht="15" customHeight="1" x14ac:dyDescent="0.2">
      <c r="B54" s="109" t="s">
        <v>102</v>
      </c>
      <c r="C54" s="110">
        <f>$I$18</f>
        <v>4.4999999999999998E-2</v>
      </c>
      <c r="D54" s="110">
        <f>$J$18</f>
        <v>7.9130000000000003</v>
      </c>
      <c r="E54" s="111">
        <f>$K$18</f>
        <v>24.03</v>
      </c>
      <c r="F54" s="110">
        <f>$L$18</f>
        <v>4.2000000000000003E-2</v>
      </c>
      <c r="G54" s="110">
        <f>$M$18</f>
        <v>6.8360000000000003</v>
      </c>
      <c r="H54" s="112">
        <f>$N$18</f>
        <v>24.03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20.887</v>
      </c>
      <c r="E55" s="111">
        <f>$K$19</f>
        <v>17.7</v>
      </c>
      <c r="F55" s="110">
        <f>$L$19</f>
        <v>0</v>
      </c>
      <c r="G55" s="110">
        <f>$M$19</f>
        <v>21.021000000000001</v>
      </c>
      <c r="H55" s="112">
        <f>$N$19</f>
        <v>17.96</v>
      </c>
    </row>
    <row r="56" spans="2:8" ht="15" customHeight="1" x14ac:dyDescent="0.2">
      <c r="B56" s="113" t="s">
        <v>104</v>
      </c>
      <c r="C56" s="114">
        <f>$I$20</f>
        <v>3.7360000000000002</v>
      </c>
      <c r="D56" s="114">
        <f>$J$20</f>
        <v>70.92</v>
      </c>
      <c r="E56" s="115">
        <f>$K$20</f>
        <v>11.03</v>
      </c>
      <c r="F56" s="114">
        <f>$L$20</f>
        <v>3.609</v>
      </c>
      <c r="G56" s="114">
        <f>$M$20</f>
        <v>68.138999999999996</v>
      </c>
      <c r="H56" s="116">
        <f>$N$20</f>
        <v>10.67</v>
      </c>
    </row>
    <row r="59" spans="2:8" ht="15" customHeight="1" x14ac:dyDescent="0.2">
      <c r="B59" s="908" t="s">
        <v>77</v>
      </c>
      <c r="C59" s="906" t="s">
        <v>227</v>
      </c>
      <c r="D59" s="906"/>
      <c r="E59" s="906"/>
      <c r="F59" s="906" t="s">
        <v>228</v>
      </c>
      <c r="G59" s="906"/>
      <c r="H59" s="898"/>
    </row>
    <row r="60" spans="2:8" ht="15" customHeight="1" x14ac:dyDescent="0.2">
      <c r="B60" s="911"/>
      <c r="C60" s="318" t="s">
        <v>78</v>
      </c>
      <c r="D60" s="902" t="s">
        <v>79</v>
      </c>
      <c r="E60" s="902"/>
      <c r="F60" s="690" t="s">
        <v>78</v>
      </c>
      <c r="G60" s="902" t="s">
        <v>79</v>
      </c>
      <c r="H60" s="892"/>
    </row>
    <row r="61" spans="2:8" ht="30" customHeight="1" x14ac:dyDescent="0.2">
      <c r="B61" s="911"/>
      <c r="C61" s="903" t="s">
        <v>325</v>
      </c>
      <c r="D61" s="903"/>
      <c r="E61" s="16" t="s">
        <v>82</v>
      </c>
      <c r="F61" s="903" t="s">
        <v>325</v>
      </c>
      <c r="G61" s="903"/>
      <c r="H61" s="17" t="s">
        <v>82</v>
      </c>
    </row>
    <row r="62" spans="2:8" ht="15" customHeight="1" x14ac:dyDescent="0.2">
      <c r="B62" s="143" t="str">
        <f>Index!$B$4</f>
        <v>Wessex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22.341999999999999</v>
      </c>
      <c r="D63" s="108">
        <f>$P$9</f>
        <v>328.661</v>
      </c>
      <c r="E63" s="119">
        <f>$Q$9</f>
        <v>3.58</v>
      </c>
      <c r="F63" s="108">
        <f>$R$9</f>
        <v>21.893999999999998</v>
      </c>
      <c r="G63" s="108">
        <f>$S$9</f>
        <v>300.12299999999999</v>
      </c>
      <c r="H63" s="120">
        <f>$T$9</f>
        <v>3.65</v>
      </c>
    </row>
    <row r="64" spans="2:8" ht="15" customHeight="1" x14ac:dyDescent="0.2">
      <c r="B64" s="109" t="s">
        <v>94</v>
      </c>
      <c r="C64" s="110">
        <f>$O$10</f>
        <v>3.3919999999999999</v>
      </c>
      <c r="D64" s="110">
        <f>$P$10</f>
        <v>50.423000000000002</v>
      </c>
      <c r="E64" s="111">
        <f>$Q$10</f>
        <v>10.55</v>
      </c>
      <c r="F64" s="110">
        <f>$R$10</f>
        <v>3.3050000000000002</v>
      </c>
      <c r="G64" s="110">
        <f>$S$10</f>
        <v>47.286999999999999</v>
      </c>
      <c r="H64" s="112">
        <f>$T$10</f>
        <v>10.57</v>
      </c>
    </row>
    <row r="65" spans="2:8" ht="15" customHeight="1" x14ac:dyDescent="0.2">
      <c r="B65" s="109" t="s">
        <v>95</v>
      </c>
      <c r="C65" s="110">
        <f>$O$11</f>
        <v>12.393000000000001</v>
      </c>
      <c r="D65" s="110">
        <f>$P$11</f>
        <v>39.441000000000003</v>
      </c>
      <c r="E65" s="111">
        <f>$Q$11</f>
        <v>14.41</v>
      </c>
      <c r="F65" s="110">
        <f>$R$11</f>
        <v>11.909000000000001</v>
      </c>
      <c r="G65" s="110">
        <f>$S$11</f>
        <v>39.215000000000003</v>
      </c>
      <c r="H65" s="112">
        <f>$T$11</f>
        <v>14.63</v>
      </c>
    </row>
    <row r="66" spans="2:8" ht="15" customHeight="1" x14ac:dyDescent="0.2">
      <c r="B66" s="109" t="s">
        <v>96</v>
      </c>
      <c r="C66" s="110">
        <f>$O$12</f>
        <v>0.6</v>
      </c>
      <c r="D66" s="110">
        <f>$P$12</f>
        <v>22.898</v>
      </c>
      <c r="E66" s="111">
        <f>$Q$12</f>
        <v>13.81</v>
      </c>
      <c r="F66" s="110">
        <f>$R$12</f>
        <v>0.67</v>
      </c>
      <c r="G66" s="110">
        <f>$S$12</f>
        <v>19.323</v>
      </c>
      <c r="H66" s="112">
        <f>$T$12</f>
        <v>13.83</v>
      </c>
    </row>
    <row r="67" spans="2:8" ht="15" customHeight="1" x14ac:dyDescent="0.2">
      <c r="B67" s="109" t="s">
        <v>97</v>
      </c>
      <c r="C67" s="110">
        <f>$O$13</f>
        <v>1.385</v>
      </c>
      <c r="D67" s="110">
        <f>$P$13</f>
        <v>67.87</v>
      </c>
      <c r="E67" s="111">
        <f>$Q$13</f>
        <v>9.35</v>
      </c>
      <c r="F67" s="110">
        <f>$R$13</f>
        <v>1.4750000000000001</v>
      </c>
      <c r="G67" s="110">
        <f>$S$13</f>
        <v>58.908000000000001</v>
      </c>
      <c r="H67" s="112">
        <f>$T$13</f>
        <v>9.4</v>
      </c>
    </row>
    <row r="68" spans="2:8" ht="15" customHeight="1" x14ac:dyDescent="0.2">
      <c r="B68" s="109" t="s">
        <v>98</v>
      </c>
      <c r="C68" s="110">
        <f>$O$14</f>
        <v>0.64</v>
      </c>
      <c r="D68" s="110">
        <f>$P$14</f>
        <v>13.856</v>
      </c>
      <c r="E68" s="111">
        <f>$Q$14</f>
        <v>14.77</v>
      </c>
      <c r="F68" s="110">
        <f>$R$14</f>
        <v>0.65500000000000003</v>
      </c>
      <c r="G68" s="110">
        <f>$S$14</f>
        <v>12.321999999999999</v>
      </c>
      <c r="H68" s="112">
        <f>$T$14</f>
        <v>14.43</v>
      </c>
    </row>
    <row r="69" spans="2:8" ht="15" customHeight="1" x14ac:dyDescent="0.2">
      <c r="B69" s="109" t="s">
        <v>248</v>
      </c>
      <c r="C69" s="110">
        <f>$O$15</f>
        <v>0.26700000000000002</v>
      </c>
      <c r="D69" s="110">
        <f>$P$15</f>
        <v>7.2949999999999999</v>
      </c>
      <c r="E69" s="111">
        <f>$Q$15</f>
        <v>29.7</v>
      </c>
      <c r="F69" s="110">
        <f>$R$15</f>
        <v>0.26700000000000002</v>
      </c>
      <c r="G69" s="110">
        <f>$S$15</f>
        <v>7.0839999999999996</v>
      </c>
      <c r="H69" s="112">
        <f>$T$15</f>
        <v>30.64</v>
      </c>
    </row>
    <row r="70" spans="2:8" ht="15" customHeight="1" x14ac:dyDescent="0.2">
      <c r="B70" s="109" t="s">
        <v>100</v>
      </c>
      <c r="C70" s="110">
        <f>$O$16</f>
        <v>6.9000000000000006E-2</v>
      </c>
      <c r="D70" s="110">
        <f>$P$16</f>
        <v>19.399000000000001</v>
      </c>
      <c r="E70" s="111">
        <f>$Q$16</f>
        <v>12.09</v>
      </c>
      <c r="F70" s="110">
        <f>$R$16</f>
        <v>5.8999999999999997E-2</v>
      </c>
      <c r="G70" s="110">
        <f>$S$16</f>
        <v>16.024999999999999</v>
      </c>
      <c r="H70" s="112">
        <f>$T$16</f>
        <v>12.01</v>
      </c>
    </row>
    <row r="71" spans="2:8" ht="15" customHeight="1" x14ac:dyDescent="0.2">
      <c r="B71" s="109" t="s">
        <v>101</v>
      </c>
      <c r="C71" s="110">
        <f>$O$17</f>
        <v>5.0000000000000001E-3</v>
      </c>
      <c r="D71" s="110">
        <f>$P$17</f>
        <v>17.757000000000001</v>
      </c>
      <c r="E71" s="111">
        <f>$Q$17</f>
        <v>12.73</v>
      </c>
      <c r="F71" s="110">
        <f>$R$17</f>
        <v>4.0000000000000001E-3</v>
      </c>
      <c r="G71" s="110">
        <f>$S$17</f>
        <v>17.158000000000001</v>
      </c>
      <c r="H71" s="112">
        <f>$T$17</f>
        <v>12.74</v>
      </c>
    </row>
    <row r="72" spans="2:8" ht="15" customHeight="1" x14ac:dyDescent="0.2">
      <c r="B72" s="109" t="s">
        <v>102</v>
      </c>
      <c r="C72" s="110">
        <f>$O$18</f>
        <v>0.04</v>
      </c>
      <c r="D72" s="110">
        <f>$P$18</f>
        <v>5.8319999999999999</v>
      </c>
      <c r="E72" s="111">
        <f>$Q$18</f>
        <v>23.81</v>
      </c>
      <c r="F72" s="110">
        <f>$R$18</f>
        <v>3.4000000000000002E-2</v>
      </c>
      <c r="G72" s="110">
        <f>$S$18</f>
        <v>4.9829999999999997</v>
      </c>
      <c r="H72" s="112">
        <f>$T$18</f>
        <v>23.82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20.76</v>
      </c>
      <c r="E73" s="111">
        <f>$Q$19</f>
        <v>18.350000000000001</v>
      </c>
      <c r="F73" s="110">
        <f>$R$19</f>
        <v>0</v>
      </c>
      <c r="G73" s="110">
        <f>$S$19</f>
        <v>19.911000000000001</v>
      </c>
      <c r="H73" s="112">
        <f>$T$19</f>
        <v>18.66</v>
      </c>
    </row>
    <row r="74" spans="2:8" ht="15" customHeight="1" x14ac:dyDescent="0.2">
      <c r="B74" s="113" t="s">
        <v>104</v>
      </c>
      <c r="C74" s="114">
        <f>$O$20</f>
        <v>3.5510000000000002</v>
      </c>
      <c r="D74" s="114">
        <f>$P$20</f>
        <v>62.892000000000003</v>
      </c>
      <c r="E74" s="115">
        <f>$Q$20</f>
        <v>9.84</v>
      </c>
      <c r="F74" s="114">
        <f>$R$20</f>
        <v>3.5150000000000001</v>
      </c>
      <c r="G74" s="114">
        <f>$S$20</f>
        <v>57.701000000000001</v>
      </c>
      <c r="H74" s="116">
        <f>$T$20</f>
        <v>9.6199999999999992</v>
      </c>
    </row>
    <row r="77" spans="2:8" ht="15" customHeight="1" x14ac:dyDescent="0.2">
      <c r="B77" s="908" t="s">
        <v>77</v>
      </c>
      <c r="C77" s="906" t="s">
        <v>332</v>
      </c>
      <c r="D77" s="906"/>
      <c r="E77" s="906"/>
      <c r="F77" s="906" t="s">
        <v>333</v>
      </c>
      <c r="G77" s="906"/>
      <c r="H77" s="898"/>
    </row>
    <row r="78" spans="2:8" ht="15" customHeight="1" x14ac:dyDescent="0.2">
      <c r="B78" s="911"/>
      <c r="C78" s="318" t="s">
        <v>78</v>
      </c>
      <c r="D78" s="902" t="s">
        <v>79</v>
      </c>
      <c r="E78" s="902"/>
      <c r="F78" s="690" t="s">
        <v>78</v>
      </c>
      <c r="G78" s="902" t="s">
        <v>79</v>
      </c>
      <c r="H78" s="892"/>
    </row>
    <row r="79" spans="2:8" ht="30" customHeight="1" x14ac:dyDescent="0.2">
      <c r="B79" s="911"/>
      <c r="C79" s="903" t="s">
        <v>325</v>
      </c>
      <c r="D79" s="903"/>
      <c r="E79" s="16" t="s">
        <v>82</v>
      </c>
      <c r="F79" s="903" t="s">
        <v>325</v>
      </c>
      <c r="G79" s="903"/>
      <c r="H79" s="17" t="s">
        <v>82</v>
      </c>
    </row>
    <row r="80" spans="2:8" ht="15" customHeight="1" x14ac:dyDescent="0.2">
      <c r="B80" s="143" t="str">
        <f>Index!$B$4</f>
        <v>Wessex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21.286000000000001</v>
      </c>
      <c r="D81" s="108">
        <f>$V$9</f>
        <v>273.565</v>
      </c>
      <c r="E81" s="119">
        <f>$W$9</f>
        <v>3.7</v>
      </c>
      <c r="F81" s="108">
        <f>$X$9</f>
        <v>21.06</v>
      </c>
      <c r="G81" s="108">
        <f>$Y$9</f>
        <v>246.786</v>
      </c>
      <c r="H81" s="120">
        <f>$Z$9</f>
        <v>3.76</v>
      </c>
    </row>
    <row r="82" spans="2:8" ht="15" customHeight="1" x14ac:dyDescent="0.2">
      <c r="B82" s="109" t="s">
        <v>94</v>
      </c>
      <c r="C82" s="110">
        <f>$U$10</f>
        <v>3.2069999999999999</v>
      </c>
      <c r="D82" s="110">
        <f>$V$10</f>
        <v>44.423999999999999</v>
      </c>
      <c r="E82" s="111">
        <f>$W$10</f>
        <v>10.49</v>
      </c>
      <c r="F82" s="110">
        <f>$X$10</f>
        <v>3.2360000000000002</v>
      </c>
      <c r="G82" s="110">
        <f>$Y$10</f>
        <v>41.575000000000003</v>
      </c>
      <c r="H82" s="112">
        <f>$Z$10</f>
        <v>10.41</v>
      </c>
    </row>
    <row r="83" spans="2:8" ht="15" customHeight="1" x14ac:dyDescent="0.2">
      <c r="B83" s="109" t="s">
        <v>95</v>
      </c>
      <c r="C83" s="110">
        <f>$U$11</f>
        <v>11.38</v>
      </c>
      <c r="D83" s="110">
        <f>$V$11</f>
        <v>40.363</v>
      </c>
      <c r="E83" s="111">
        <f>$W$11</f>
        <v>14.72</v>
      </c>
      <c r="F83" s="110">
        <f>$X$11</f>
        <v>11.314</v>
      </c>
      <c r="G83" s="110">
        <f>$Y$11</f>
        <v>39.389000000000003</v>
      </c>
      <c r="H83" s="112">
        <f>$Z$11</f>
        <v>15.25</v>
      </c>
    </row>
    <row r="84" spans="2:8" ht="15" customHeight="1" x14ac:dyDescent="0.2">
      <c r="B84" s="109" t="s">
        <v>96</v>
      </c>
      <c r="C84" s="110">
        <f>$U$12</f>
        <v>0.68300000000000005</v>
      </c>
      <c r="D84" s="110">
        <f>$V$12</f>
        <v>16.14</v>
      </c>
      <c r="E84" s="111">
        <f>$W$12</f>
        <v>13.93</v>
      </c>
      <c r="F84" s="110">
        <f>$X$12</f>
        <v>0.63800000000000001</v>
      </c>
      <c r="G84" s="110">
        <f>$Y$12</f>
        <v>12.702</v>
      </c>
      <c r="H84" s="112">
        <f>$Z$12</f>
        <v>13.57</v>
      </c>
    </row>
    <row r="85" spans="2:8" ht="15" customHeight="1" x14ac:dyDescent="0.2">
      <c r="B85" s="109" t="s">
        <v>97</v>
      </c>
      <c r="C85" s="110">
        <f>$U$13</f>
        <v>1.617</v>
      </c>
      <c r="D85" s="110">
        <f>$V$13</f>
        <v>49.832999999999998</v>
      </c>
      <c r="E85" s="111">
        <f>$W$13</f>
        <v>9.36</v>
      </c>
      <c r="F85" s="110">
        <f>$X$13</f>
        <v>1.651</v>
      </c>
      <c r="G85" s="110">
        <f>$Y$13</f>
        <v>41.055999999999997</v>
      </c>
      <c r="H85" s="112">
        <f>$Z$13</f>
        <v>9.15</v>
      </c>
    </row>
    <row r="86" spans="2:8" ht="15" customHeight="1" x14ac:dyDescent="0.2">
      <c r="B86" s="109" t="s">
        <v>98</v>
      </c>
      <c r="C86" s="110">
        <f>$U$14</f>
        <v>0.67800000000000005</v>
      </c>
      <c r="D86" s="110">
        <f>$V$14</f>
        <v>10.923999999999999</v>
      </c>
      <c r="E86" s="111">
        <f>$W$14</f>
        <v>14.14</v>
      </c>
      <c r="F86" s="110">
        <f>$X$14</f>
        <v>0.71299999999999997</v>
      </c>
      <c r="G86" s="110">
        <f>$Y$14</f>
        <v>9.9019999999999992</v>
      </c>
      <c r="H86" s="112">
        <f>$Z$14</f>
        <v>13.63</v>
      </c>
    </row>
    <row r="87" spans="2:8" ht="15" customHeight="1" x14ac:dyDescent="0.2">
      <c r="B87" s="109" t="s">
        <v>248</v>
      </c>
      <c r="C87" s="110">
        <f>$U$15</f>
        <v>0.25800000000000001</v>
      </c>
      <c r="D87" s="110">
        <f>$V$15</f>
        <v>6.8659999999999997</v>
      </c>
      <c r="E87" s="111">
        <f>$W$15</f>
        <v>31.86</v>
      </c>
      <c r="F87" s="110">
        <f>$X$15</f>
        <v>0.255</v>
      </c>
      <c r="G87" s="110">
        <f>$Y$15</f>
        <v>6.4329999999999998</v>
      </c>
      <c r="H87" s="112">
        <f>$Z$15</f>
        <v>33.130000000000003</v>
      </c>
    </row>
    <row r="88" spans="2:8" ht="15" customHeight="1" x14ac:dyDescent="0.2">
      <c r="B88" s="109" t="s">
        <v>100</v>
      </c>
      <c r="C88" s="110">
        <f>$U$16</f>
        <v>0.05</v>
      </c>
      <c r="D88" s="110">
        <f>$V$16</f>
        <v>13.119</v>
      </c>
      <c r="E88" s="111">
        <f>$W$16</f>
        <v>12.18</v>
      </c>
      <c r="F88" s="110">
        <f>$X$16</f>
        <v>4.2000000000000003E-2</v>
      </c>
      <c r="G88" s="110">
        <f>$Y$16</f>
        <v>11.375999999999999</v>
      </c>
      <c r="H88" s="112">
        <f>$Z$16</f>
        <v>12.46</v>
      </c>
    </row>
    <row r="89" spans="2:8" ht="15" customHeight="1" x14ac:dyDescent="0.2">
      <c r="B89" s="109" t="s">
        <v>101</v>
      </c>
      <c r="C89" s="110">
        <f>$U$17</f>
        <v>4.0000000000000001E-3</v>
      </c>
      <c r="D89" s="110">
        <f>$V$17</f>
        <v>16.446000000000002</v>
      </c>
      <c r="E89" s="111">
        <f>$W$17</f>
        <v>12.73</v>
      </c>
      <c r="F89" s="110">
        <f>$X$17</f>
        <v>4.0000000000000001E-3</v>
      </c>
      <c r="G89" s="110">
        <f>$Y$17</f>
        <v>15.657</v>
      </c>
      <c r="H89" s="112">
        <f>$Z$17</f>
        <v>12.76</v>
      </c>
    </row>
    <row r="90" spans="2:8" ht="15" customHeight="1" x14ac:dyDescent="0.2">
      <c r="B90" s="109" t="s">
        <v>102</v>
      </c>
      <c r="C90" s="110">
        <f>$U$18</f>
        <v>2.5999999999999999E-2</v>
      </c>
      <c r="D90" s="110">
        <f>$V$18</f>
        <v>4.2889999999999997</v>
      </c>
      <c r="E90" s="111">
        <f>$W$18</f>
        <v>23.58</v>
      </c>
      <c r="F90" s="110">
        <f>$X$18</f>
        <v>2.5000000000000001E-2</v>
      </c>
      <c r="G90" s="110">
        <f>$Y$18</f>
        <v>3.5979999999999999</v>
      </c>
      <c r="H90" s="112">
        <f>$Z$18</f>
        <v>23.33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18.757000000000001</v>
      </c>
      <c r="E91" s="111">
        <f>$W$19</f>
        <v>18.78</v>
      </c>
      <c r="F91" s="110">
        <f>$X$19</f>
        <v>0</v>
      </c>
      <c r="G91" s="110">
        <f>$Y$19</f>
        <v>17.488</v>
      </c>
      <c r="H91" s="112">
        <f>$Z$19</f>
        <v>18.91</v>
      </c>
    </row>
    <row r="92" spans="2:8" ht="15" customHeight="1" x14ac:dyDescent="0.2">
      <c r="B92" s="113" t="s">
        <v>104</v>
      </c>
      <c r="C92" s="114">
        <f>$U$20</f>
        <v>3.383</v>
      </c>
      <c r="D92" s="114">
        <f>$V$20</f>
        <v>52.223999999999997</v>
      </c>
      <c r="E92" s="115">
        <f>$W$20</f>
        <v>9.5399999999999991</v>
      </c>
      <c r="F92" s="114">
        <f>$X$20</f>
        <v>3.1829999999999998</v>
      </c>
      <c r="G92" s="114">
        <f>$Y$20</f>
        <v>47.284999999999997</v>
      </c>
      <c r="H92" s="116">
        <f>$Z$20</f>
        <v>9.6199999999999992</v>
      </c>
    </row>
    <row r="95" spans="2:8" ht="15" customHeight="1" x14ac:dyDescent="0.2">
      <c r="B95" s="908" t="s">
        <v>77</v>
      </c>
      <c r="C95" s="906" t="s">
        <v>231</v>
      </c>
      <c r="D95" s="906"/>
      <c r="E95" s="906"/>
      <c r="F95" s="906" t="s">
        <v>232</v>
      </c>
      <c r="G95" s="906"/>
      <c r="H95" s="898"/>
    </row>
    <row r="96" spans="2:8" ht="15" customHeight="1" x14ac:dyDescent="0.2">
      <c r="B96" s="911"/>
      <c r="C96" s="318" t="s">
        <v>78</v>
      </c>
      <c r="D96" s="902" t="s">
        <v>79</v>
      </c>
      <c r="E96" s="902"/>
      <c r="F96" s="690" t="s">
        <v>78</v>
      </c>
      <c r="G96" s="902" t="s">
        <v>79</v>
      </c>
      <c r="H96" s="892"/>
    </row>
    <row r="97" spans="2:8" ht="30" customHeight="1" x14ac:dyDescent="0.2">
      <c r="B97" s="911"/>
      <c r="C97" s="903" t="s">
        <v>325</v>
      </c>
      <c r="D97" s="903"/>
      <c r="E97" s="16" t="s">
        <v>82</v>
      </c>
      <c r="F97" s="903" t="s">
        <v>325</v>
      </c>
      <c r="G97" s="903"/>
      <c r="H97" s="17" t="s">
        <v>82</v>
      </c>
    </row>
    <row r="98" spans="2:8" ht="15" customHeight="1" x14ac:dyDescent="0.2">
      <c r="B98" s="143" t="str">
        <f>Index!$B$4</f>
        <v>Wessex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20.965</v>
      </c>
      <c r="D99" s="108">
        <f>$AB$9</f>
        <v>229.84899999999999</v>
      </c>
      <c r="E99" s="119">
        <f>$AC$9</f>
        <v>3.83</v>
      </c>
      <c r="F99" s="108">
        <f>$AD$9</f>
        <v>21.620999999999999</v>
      </c>
      <c r="G99" s="108">
        <f>$AE$9</f>
        <v>218.703</v>
      </c>
      <c r="H99" s="120">
        <f>$AF$9</f>
        <v>3.94</v>
      </c>
    </row>
    <row r="100" spans="2:8" ht="15" customHeight="1" x14ac:dyDescent="0.2">
      <c r="B100" s="109" t="s">
        <v>94</v>
      </c>
      <c r="C100" s="110">
        <f>$AA$10</f>
        <v>3.2919999999999998</v>
      </c>
      <c r="D100" s="110">
        <f>$AB$10</f>
        <v>39.811999999999998</v>
      </c>
      <c r="E100" s="111">
        <f>$AC$10</f>
        <v>10.25</v>
      </c>
      <c r="F100" s="110">
        <f>$AD$10</f>
        <v>3.4119999999999999</v>
      </c>
      <c r="G100" s="110">
        <f>$AE$10</f>
        <v>37.576999999999998</v>
      </c>
      <c r="H100" s="112">
        <f>$AF$10</f>
        <v>10.18</v>
      </c>
    </row>
    <row r="101" spans="2:8" ht="15" customHeight="1" x14ac:dyDescent="0.2">
      <c r="B101" s="109" t="s">
        <v>95</v>
      </c>
      <c r="C101" s="110">
        <f>$AA$11</f>
        <v>11.4</v>
      </c>
      <c r="D101" s="110">
        <f>$AB$11</f>
        <v>38.749000000000002</v>
      </c>
      <c r="E101" s="111">
        <f>$AC$11</f>
        <v>15.56</v>
      </c>
      <c r="F101" s="110">
        <f>$AD$11</f>
        <v>12.339</v>
      </c>
      <c r="G101" s="110">
        <f>$AE$11</f>
        <v>36.988999999999997</v>
      </c>
      <c r="H101" s="112">
        <f>$AF$11</f>
        <v>16.03</v>
      </c>
    </row>
    <row r="102" spans="2:8" ht="15" customHeight="1" x14ac:dyDescent="0.2">
      <c r="B102" s="109" t="s">
        <v>96</v>
      </c>
      <c r="C102" s="110">
        <f>$AA$12</f>
        <v>0.58099999999999996</v>
      </c>
      <c r="D102" s="110">
        <f>$AB$12</f>
        <v>11.27</v>
      </c>
      <c r="E102" s="111">
        <f>$AC$12</f>
        <v>13.17</v>
      </c>
      <c r="F102" s="110">
        <f>$AD$12</f>
        <v>0.496</v>
      </c>
      <c r="G102" s="110">
        <f>$AE$12</f>
        <v>12.106999999999999</v>
      </c>
      <c r="H102" s="112">
        <f>$AF$12</f>
        <v>13.35</v>
      </c>
    </row>
    <row r="103" spans="2:8" ht="15" customHeight="1" x14ac:dyDescent="0.2">
      <c r="B103" s="109" t="s">
        <v>97</v>
      </c>
      <c r="C103" s="110">
        <f>$AA$13</f>
        <v>1.6439999999999999</v>
      </c>
      <c r="D103" s="110">
        <f>$AB$13</f>
        <v>35.573999999999998</v>
      </c>
      <c r="E103" s="111">
        <f>$AC$13</f>
        <v>8.8699999999999992</v>
      </c>
      <c r="F103" s="110">
        <f>$AD$13</f>
        <v>1.5509999999999999</v>
      </c>
      <c r="G103" s="110">
        <f>$AE$13</f>
        <v>33.088999999999999</v>
      </c>
      <c r="H103" s="112">
        <f>$AF$13</f>
        <v>9.01</v>
      </c>
    </row>
    <row r="104" spans="2:8" ht="15" customHeight="1" x14ac:dyDescent="0.2">
      <c r="B104" s="109" t="s">
        <v>98</v>
      </c>
      <c r="C104" s="110">
        <f>$AA$14</f>
        <v>0.73199999999999998</v>
      </c>
      <c r="D104" s="110">
        <f>$AB$14</f>
        <v>9.2100000000000009</v>
      </c>
      <c r="E104" s="111">
        <f>$AC$14</f>
        <v>13.6</v>
      </c>
      <c r="F104" s="110">
        <f>$AD$14</f>
        <v>0.72</v>
      </c>
      <c r="G104" s="110">
        <f>$AE$14</f>
        <v>8.923</v>
      </c>
      <c r="H104" s="112">
        <f>$AF$14</f>
        <v>14.06</v>
      </c>
    </row>
    <row r="105" spans="2:8" ht="15" customHeight="1" x14ac:dyDescent="0.2">
      <c r="B105" s="109" t="s">
        <v>248</v>
      </c>
      <c r="C105" s="110">
        <f>$AA$15</f>
        <v>0.26500000000000001</v>
      </c>
      <c r="D105" s="110">
        <f>$AB$15</f>
        <v>6.0270000000000001</v>
      </c>
      <c r="E105" s="111">
        <f>$AC$15</f>
        <v>35.07</v>
      </c>
      <c r="F105" s="110">
        <f>$AD$15</f>
        <v>0.26100000000000001</v>
      </c>
      <c r="G105" s="110">
        <f>$AE$15</f>
        <v>5.8949999999999996</v>
      </c>
      <c r="H105" s="112">
        <f>$AF$15</f>
        <v>35.39</v>
      </c>
    </row>
    <row r="106" spans="2:8" ht="15" customHeight="1" x14ac:dyDescent="0.2">
      <c r="B106" s="109" t="s">
        <v>100</v>
      </c>
      <c r="C106" s="110">
        <f>$AA$16</f>
        <v>3.5000000000000003E-2</v>
      </c>
      <c r="D106" s="110">
        <f>$AB$16</f>
        <v>10.388999999999999</v>
      </c>
      <c r="E106" s="111">
        <f>$AC$16</f>
        <v>12.35</v>
      </c>
      <c r="F106" s="110">
        <f>$AD$16</f>
        <v>3.1E-2</v>
      </c>
      <c r="G106" s="110">
        <f>$AE$16</f>
        <v>9.6329999999999991</v>
      </c>
      <c r="H106" s="112">
        <f>$AF$16</f>
        <v>12.74</v>
      </c>
    </row>
    <row r="107" spans="2:8" ht="15" customHeight="1" x14ac:dyDescent="0.2">
      <c r="B107" s="109" t="s">
        <v>101</v>
      </c>
      <c r="C107" s="110">
        <f>$AA$17</f>
        <v>4.0000000000000001E-3</v>
      </c>
      <c r="D107" s="110">
        <f>$AB$17</f>
        <v>14.664999999999999</v>
      </c>
      <c r="E107" s="111">
        <f>$AC$17</f>
        <v>12.88</v>
      </c>
      <c r="F107" s="110">
        <f>$AD$17</f>
        <v>3.0000000000000001E-3</v>
      </c>
      <c r="G107" s="110">
        <f>$AE$17</f>
        <v>13.723000000000001</v>
      </c>
      <c r="H107" s="112">
        <f>$AF$17</f>
        <v>12.9</v>
      </c>
    </row>
    <row r="108" spans="2:8" ht="15" customHeight="1" x14ac:dyDescent="0.2">
      <c r="B108" s="109" t="s">
        <v>102</v>
      </c>
      <c r="C108" s="110">
        <f>$AA$18</f>
        <v>2.1999999999999999E-2</v>
      </c>
      <c r="D108" s="110">
        <f>$AB$18</f>
        <v>3.246</v>
      </c>
      <c r="E108" s="111">
        <f>$AC$18</f>
        <v>23.46</v>
      </c>
      <c r="F108" s="110">
        <f>$AD$18</f>
        <v>2.7E-2</v>
      </c>
      <c r="G108" s="110">
        <f>$AE$18</f>
        <v>2.9529999999999998</v>
      </c>
      <c r="H108" s="112">
        <f>$AF$18</f>
        <v>23.14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16.257999999999999</v>
      </c>
      <c r="E109" s="111">
        <f>$AC$19</f>
        <v>19.05</v>
      </c>
      <c r="F109" s="110">
        <f>$AD$19</f>
        <v>0</v>
      </c>
      <c r="G109" s="110">
        <f>$AE$19</f>
        <v>15.09</v>
      </c>
      <c r="H109" s="112">
        <f>$AF$19</f>
        <v>19.14</v>
      </c>
    </row>
    <row r="110" spans="2:8" ht="15" customHeight="1" x14ac:dyDescent="0.2">
      <c r="B110" s="113" t="s">
        <v>104</v>
      </c>
      <c r="C110" s="114">
        <f>$AA$20</f>
        <v>2.9910000000000001</v>
      </c>
      <c r="D110" s="114">
        <f>$AB$20</f>
        <v>44.363</v>
      </c>
      <c r="E110" s="115">
        <f>$AC$20</f>
        <v>9.56</v>
      </c>
      <c r="F110" s="114">
        <f>$AD$20</f>
        <v>2.7810000000000001</v>
      </c>
      <c r="G110" s="114">
        <f>$AE$20</f>
        <v>42.540999999999997</v>
      </c>
      <c r="H110" s="116">
        <f>$AF$20</f>
        <v>9.6</v>
      </c>
    </row>
    <row r="113" spans="2:5" ht="15" customHeight="1" x14ac:dyDescent="0.2">
      <c r="B113" s="908" t="s">
        <v>77</v>
      </c>
      <c r="C113" s="906" t="s">
        <v>233</v>
      </c>
      <c r="D113" s="906"/>
      <c r="E113" s="898"/>
    </row>
    <row r="114" spans="2:5" ht="15" customHeight="1" x14ac:dyDescent="0.2">
      <c r="B114" s="911"/>
      <c r="C114" s="318" t="s">
        <v>78</v>
      </c>
      <c r="D114" s="902" t="s">
        <v>79</v>
      </c>
      <c r="E114" s="892"/>
    </row>
    <row r="115" spans="2:5" ht="30" customHeight="1" x14ac:dyDescent="0.2">
      <c r="B115" s="911"/>
      <c r="C115" s="903" t="s">
        <v>325</v>
      </c>
      <c r="D115" s="903"/>
      <c r="E115" s="17" t="s">
        <v>82</v>
      </c>
    </row>
    <row r="116" spans="2:5" ht="15" customHeight="1" x14ac:dyDescent="0.2">
      <c r="B116" s="143" t="str">
        <f>Index!$B$4</f>
        <v>Wessex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22.599</v>
      </c>
      <c r="D117" s="108">
        <f>$AH$9</f>
        <v>211.958</v>
      </c>
      <c r="E117" s="120">
        <f>$AI$9</f>
        <v>4.09</v>
      </c>
    </row>
    <row r="118" spans="2:5" ht="15" customHeight="1" x14ac:dyDescent="0.2">
      <c r="B118" s="109" t="s">
        <v>94</v>
      </c>
      <c r="C118" s="110">
        <f>$AG$10</f>
        <v>3.8119999999999998</v>
      </c>
      <c r="D118" s="110">
        <f>$AH$10</f>
        <v>35.076999999999998</v>
      </c>
      <c r="E118" s="112">
        <f>$AI$10</f>
        <v>10.11</v>
      </c>
    </row>
    <row r="119" spans="2:5" ht="15" customHeight="1" x14ac:dyDescent="0.2">
      <c r="B119" s="109" t="s">
        <v>95</v>
      </c>
      <c r="C119" s="110">
        <f>$AG$11</f>
        <v>13.302</v>
      </c>
      <c r="D119" s="110">
        <f>$AH$11</f>
        <v>37.094999999999999</v>
      </c>
      <c r="E119" s="112">
        <f>$AI$11</f>
        <v>15.83</v>
      </c>
    </row>
    <row r="120" spans="2:5" ht="15" customHeight="1" x14ac:dyDescent="0.2">
      <c r="B120" s="109" t="s">
        <v>96</v>
      </c>
      <c r="C120" s="110">
        <f>$AG$12</f>
        <v>0.439</v>
      </c>
      <c r="D120" s="110">
        <f>$AH$12</f>
        <v>12.989000000000001</v>
      </c>
      <c r="E120" s="112">
        <f>$AI$12</f>
        <v>14.31</v>
      </c>
    </row>
    <row r="121" spans="2:5" ht="15" customHeight="1" x14ac:dyDescent="0.2">
      <c r="B121" s="109" t="s">
        <v>97</v>
      </c>
      <c r="C121" s="110">
        <f>$AG$13</f>
        <v>1.4279999999999999</v>
      </c>
      <c r="D121" s="110">
        <f>$AH$13</f>
        <v>33.618000000000002</v>
      </c>
      <c r="E121" s="112">
        <f>$AI$13</f>
        <v>9.77</v>
      </c>
    </row>
    <row r="122" spans="2:5" ht="15" customHeight="1" x14ac:dyDescent="0.2">
      <c r="B122" s="109" t="s">
        <v>98</v>
      </c>
      <c r="C122" s="110">
        <f>$AG$14</f>
        <v>0.69799999999999995</v>
      </c>
      <c r="D122" s="110">
        <f>$AH$14</f>
        <v>8.2989999999999995</v>
      </c>
      <c r="E122" s="112">
        <f>$AI$14</f>
        <v>14.71</v>
      </c>
    </row>
    <row r="123" spans="2:5" ht="15" customHeight="1" x14ac:dyDescent="0.2">
      <c r="B123" s="109" t="s">
        <v>248</v>
      </c>
      <c r="C123" s="110">
        <f>$AG$15</f>
        <v>0.28899999999999998</v>
      </c>
      <c r="D123" s="110">
        <f>$AH$15</f>
        <v>5.8079999999999998</v>
      </c>
      <c r="E123" s="112">
        <f>$AI$15</f>
        <v>35.1</v>
      </c>
    </row>
    <row r="124" spans="2:5" ht="15" customHeight="1" x14ac:dyDescent="0.2">
      <c r="B124" s="109" t="s">
        <v>100</v>
      </c>
      <c r="C124" s="110">
        <f>$AG$16</f>
        <v>2.8000000000000001E-2</v>
      </c>
      <c r="D124" s="110">
        <f>$AH$16</f>
        <v>9.5660000000000007</v>
      </c>
      <c r="E124" s="112">
        <f>$AI$16</f>
        <v>14.18</v>
      </c>
    </row>
    <row r="125" spans="2:5" ht="15" customHeight="1" x14ac:dyDescent="0.2">
      <c r="B125" s="109" t="s">
        <v>101</v>
      </c>
      <c r="C125" s="110">
        <f>$AG$17</f>
        <v>3.0000000000000001E-3</v>
      </c>
      <c r="D125" s="110">
        <f>$AH$17</f>
        <v>12.824</v>
      </c>
      <c r="E125" s="112">
        <f>$AI$17</f>
        <v>12.79</v>
      </c>
    </row>
    <row r="126" spans="2:5" ht="15" customHeight="1" x14ac:dyDescent="0.2">
      <c r="B126" s="109" t="s">
        <v>102</v>
      </c>
      <c r="C126" s="110">
        <f>$AG$18</f>
        <v>3.1E-2</v>
      </c>
      <c r="D126" s="110">
        <f>$AH$18</f>
        <v>2.7229999999999999</v>
      </c>
      <c r="E126" s="112">
        <f>$AI$18</f>
        <v>22.99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13.916</v>
      </c>
      <c r="E127" s="112">
        <f>$AI$19</f>
        <v>19.12</v>
      </c>
    </row>
    <row r="128" spans="2:5" ht="15" customHeight="1" x14ac:dyDescent="0.2">
      <c r="B128" s="113" t="s">
        <v>104</v>
      </c>
      <c r="C128" s="114">
        <f>$AG$20</f>
        <v>2.569</v>
      </c>
      <c r="D128" s="114">
        <f>$AH$20</f>
        <v>39.926000000000002</v>
      </c>
      <c r="E128" s="116">
        <f>$AI$20</f>
        <v>9.67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2" t="s">
        <v>267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6.7199999999999994E-3</v>
      </c>
      <c r="D8" s="646">
        <f>'Section 12 data'!$D$13</f>
        <v>2.4043299999999999</v>
      </c>
      <c r="E8" s="198">
        <f>'Section 12 data'!$E$13</f>
        <v>19.04</v>
      </c>
      <c r="F8" s="647">
        <f>SUM(C8,D8)</f>
        <v>2.4110499999999999</v>
      </c>
    </row>
    <row r="9" spans="2:6" ht="15" customHeight="1" x14ac:dyDescent="0.2">
      <c r="B9" s="100" t="s">
        <v>335</v>
      </c>
      <c r="C9" s="645">
        <f>'Section 12 data'!$C$14</f>
        <v>2.2719999999999997E-2</v>
      </c>
      <c r="D9" s="646">
        <f>'Section 12 data'!$D$14</f>
        <v>2.3388100000000001</v>
      </c>
      <c r="E9" s="198">
        <f>'Section 12 data'!$E$14</f>
        <v>28.29</v>
      </c>
      <c r="F9" s="647">
        <f t="shared" ref="F9:F15" si="0">SUM(C9,D9)</f>
        <v>2.3615300000000001</v>
      </c>
    </row>
    <row r="10" spans="2:6" ht="15" customHeight="1" x14ac:dyDescent="0.2">
      <c r="B10" s="99" t="s">
        <v>336</v>
      </c>
      <c r="C10" s="645">
        <f>'Section 12 data'!$C$15</f>
        <v>1.0500000000000001E-2</v>
      </c>
      <c r="D10" s="646">
        <f>'Section 12 data'!$D$15</f>
        <v>3.0410699999999995</v>
      </c>
      <c r="E10" s="198">
        <f>'Section 12 data'!$E$15</f>
        <v>13.442397851594116</v>
      </c>
      <c r="F10" s="647">
        <f t="shared" si="0"/>
        <v>3.0515699999999994</v>
      </c>
    </row>
    <row r="11" spans="2:6" ht="15" customHeight="1" x14ac:dyDescent="0.2">
      <c r="B11" s="99" t="s">
        <v>337</v>
      </c>
      <c r="C11" s="645">
        <f>'Section 12 data'!$C$16</f>
        <v>0.1191</v>
      </c>
      <c r="D11" s="646">
        <f>'Section 12 data'!$D$16</f>
        <v>3.2772200000000002</v>
      </c>
      <c r="E11" s="198">
        <f>'Section 12 data'!$E$16</f>
        <v>15.053922619529351</v>
      </c>
      <c r="F11" s="647">
        <f t="shared" si="0"/>
        <v>3.3963200000000002</v>
      </c>
    </row>
    <row r="12" spans="2:6" ht="15" customHeight="1" x14ac:dyDescent="0.2">
      <c r="B12" s="99" t="s">
        <v>338</v>
      </c>
      <c r="C12" s="645">
        <f>'Section 12 data'!$C$17</f>
        <v>0.11267000000000001</v>
      </c>
      <c r="D12" s="646">
        <f>'Section 12 data'!$D$17</f>
        <v>2.3382899999999998</v>
      </c>
      <c r="E12" s="198">
        <f>'Section 12 data'!$E$17</f>
        <v>17.48</v>
      </c>
      <c r="F12" s="647">
        <f t="shared" si="0"/>
        <v>2.4509599999999998</v>
      </c>
    </row>
    <row r="13" spans="2:6" ht="15" customHeight="1" x14ac:dyDescent="0.2">
      <c r="B13" s="99" t="s">
        <v>339</v>
      </c>
      <c r="C13" s="645">
        <f>'Section 12 data'!$C$18</f>
        <v>5.4400000000000004E-3</v>
      </c>
      <c r="D13" s="646">
        <f>'Section 12 data'!$D$18</f>
        <v>1.90307</v>
      </c>
      <c r="E13" s="198">
        <f>'Section 12 data'!$E$18</f>
        <v>17.600000000000001</v>
      </c>
      <c r="F13" s="647">
        <f t="shared" si="0"/>
        <v>1.9085100000000002</v>
      </c>
    </row>
    <row r="14" spans="2:6" ht="15" customHeight="1" x14ac:dyDescent="0.2">
      <c r="B14" s="99" t="s">
        <v>268</v>
      </c>
      <c r="C14" s="645">
        <f>'Section 12 data'!$C$19</f>
        <v>2.2759999999999999E-2</v>
      </c>
      <c r="D14" s="646">
        <f>'Section 12 data'!$D$19</f>
        <v>1.0190300000000001</v>
      </c>
      <c r="E14" s="198">
        <f>'Section 12 data'!$E$19</f>
        <v>33.51201218815477</v>
      </c>
      <c r="F14" s="647">
        <f t="shared" si="0"/>
        <v>1.04179</v>
      </c>
    </row>
    <row r="15" spans="2:6" ht="15" customHeight="1" x14ac:dyDescent="0.2">
      <c r="B15" s="101" t="s">
        <v>80</v>
      </c>
      <c r="C15" s="102">
        <f>'Section 12 data'!$C$8</f>
        <v>0.2999</v>
      </c>
      <c r="D15" s="102">
        <f>'Section 12 data'!$D$8</f>
        <v>16.321819999999999</v>
      </c>
      <c r="E15" s="314">
        <f>'Section 12 data'!$E$8</f>
        <v>7.5</v>
      </c>
      <c r="F15" s="102">
        <f t="shared" si="0"/>
        <v>16.62172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2" t="s">
        <v>480</v>
      </c>
      <c r="C3" s="793"/>
      <c r="D3" s="793"/>
      <c r="E3" s="793"/>
      <c r="F3" s="794"/>
      <c r="H3" s="792" t="s">
        <v>480</v>
      </c>
      <c r="I3" s="795"/>
      <c r="J3" s="795"/>
      <c r="K3" s="795"/>
      <c r="L3" s="795"/>
      <c r="M3" s="795"/>
      <c r="N3" s="796"/>
      <c r="P3" s="792" t="s">
        <v>480</v>
      </c>
      <c r="Q3" s="793"/>
      <c r="R3" s="793"/>
      <c r="S3" s="793"/>
      <c r="T3" s="794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479</v>
      </c>
      <c r="E4" s="283" t="s">
        <v>477</v>
      </c>
      <c r="F4" s="281" t="s">
        <v>378</v>
      </c>
      <c r="H4" s="282" t="s">
        <v>308</v>
      </c>
      <c r="I4" s="283" t="s">
        <v>379</v>
      </c>
      <c r="J4" s="280" t="s">
        <v>479</v>
      </c>
      <c r="K4" s="283" t="s">
        <v>82</v>
      </c>
      <c r="L4" s="283" t="s">
        <v>309</v>
      </c>
      <c r="M4" s="283" t="s">
        <v>477</v>
      </c>
      <c r="N4" s="284" t="s">
        <v>378</v>
      </c>
      <c r="P4" s="279" t="s">
        <v>484</v>
      </c>
      <c r="Q4" s="280" t="s">
        <v>379</v>
      </c>
      <c r="R4" s="280" t="s">
        <v>479</v>
      </c>
      <c r="S4" s="283" t="s">
        <v>477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1422.7909999999999</v>
      </c>
      <c r="E5" s="327"/>
      <c r="F5" s="335"/>
      <c r="G5" s="319"/>
      <c r="H5" s="330" t="s">
        <v>92</v>
      </c>
      <c r="I5" s="298">
        <v>2013</v>
      </c>
      <c r="J5" s="274">
        <v>6223.7219999999998</v>
      </c>
      <c r="K5" s="274">
        <v>8.36</v>
      </c>
      <c r="L5" s="287">
        <f t="shared" ref="L5:L15" si="0">(K5*J5)/100</f>
        <v>520.30315919999998</v>
      </c>
      <c r="M5" s="327"/>
      <c r="N5" s="335"/>
      <c r="O5" s="319"/>
      <c r="P5" s="330" t="s">
        <v>92</v>
      </c>
      <c r="Q5" s="298">
        <v>2013</v>
      </c>
      <c r="R5" s="287">
        <f>D5+J5</f>
        <v>7646.5129999999999</v>
      </c>
      <c r="S5" s="327"/>
      <c r="T5" s="335"/>
    </row>
    <row r="6" spans="1:20" x14ac:dyDescent="0.2">
      <c r="A6" s="271"/>
      <c r="B6" s="285"/>
      <c r="C6" s="286">
        <v>2017</v>
      </c>
      <c r="D6" s="277">
        <v>1504.5350000000001</v>
      </c>
      <c r="E6" s="328"/>
      <c r="F6" s="336"/>
      <c r="G6" s="319"/>
      <c r="H6" s="331"/>
      <c r="I6" s="286">
        <v>2017</v>
      </c>
      <c r="J6" s="275">
        <v>5410.38</v>
      </c>
      <c r="K6" s="275">
        <v>8.85</v>
      </c>
      <c r="L6" s="277">
        <f t="shared" si="0"/>
        <v>478.81862999999998</v>
      </c>
      <c r="M6" s="328"/>
      <c r="N6" s="336"/>
      <c r="O6" s="319"/>
      <c r="P6" s="331"/>
      <c r="Q6" s="286">
        <v>2017</v>
      </c>
      <c r="R6" s="277">
        <f t="shared" ref="R6:R15" si="1">D6+J6</f>
        <v>6914.915</v>
      </c>
      <c r="S6" s="328"/>
      <c r="T6" s="336"/>
    </row>
    <row r="7" spans="1:20" x14ac:dyDescent="0.2">
      <c r="A7" s="271"/>
      <c r="B7" s="285"/>
      <c r="C7" s="286">
        <v>2022</v>
      </c>
      <c r="D7" s="277">
        <v>1583.827</v>
      </c>
      <c r="E7" s="328"/>
      <c r="F7" s="336"/>
      <c r="G7" s="319"/>
      <c r="H7" s="331"/>
      <c r="I7" s="286">
        <v>2022</v>
      </c>
      <c r="J7" s="275">
        <v>4515.6329999999998</v>
      </c>
      <c r="K7" s="275">
        <v>9.52</v>
      </c>
      <c r="L7" s="277">
        <f t="shared" si="0"/>
        <v>429.88826159999996</v>
      </c>
      <c r="M7" s="328"/>
      <c r="N7" s="336"/>
      <c r="O7" s="319"/>
      <c r="P7" s="331"/>
      <c r="Q7" s="286">
        <v>2022</v>
      </c>
      <c r="R7" s="277">
        <f t="shared" si="1"/>
        <v>6099.46</v>
      </c>
      <c r="S7" s="328"/>
      <c r="T7" s="336"/>
    </row>
    <row r="8" spans="1:20" x14ac:dyDescent="0.2">
      <c r="A8" s="271"/>
      <c r="B8" s="285"/>
      <c r="C8" s="286">
        <v>2027</v>
      </c>
      <c r="D8" s="277">
        <v>1625.567</v>
      </c>
      <c r="E8" s="328"/>
      <c r="F8" s="336"/>
      <c r="G8" s="319"/>
      <c r="H8" s="331"/>
      <c r="I8" s="286">
        <v>2027</v>
      </c>
      <c r="J8" s="275">
        <v>3831.1579999999999</v>
      </c>
      <c r="K8" s="275">
        <v>9.67</v>
      </c>
      <c r="L8" s="277">
        <f t="shared" si="0"/>
        <v>370.47297859999998</v>
      </c>
      <c r="M8" s="328"/>
      <c r="N8" s="336"/>
      <c r="O8" s="319"/>
      <c r="P8" s="331"/>
      <c r="Q8" s="286">
        <v>2027</v>
      </c>
      <c r="R8" s="277">
        <f t="shared" si="1"/>
        <v>5456.7250000000004</v>
      </c>
      <c r="S8" s="328"/>
      <c r="T8" s="336"/>
    </row>
    <row r="9" spans="1:20" x14ac:dyDescent="0.2">
      <c r="A9" s="271"/>
      <c r="B9" s="285"/>
      <c r="C9" s="286">
        <v>2032</v>
      </c>
      <c r="D9" s="277">
        <v>1590.9169999999999</v>
      </c>
      <c r="E9" s="328"/>
      <c r="F9" s="336"/>
      <c r="G9" s="319"/>
      <c r="H9" s="331"/>
      <c r="I9" s="286">
        <v>2032</v>
      </c>
      <c r="J9" s="275">
        <v>3104.6590000000001</v>
      </c>
      <c r="K9" s="275">
        <v>10.39</v>
      </c>
      <c r="L9" s="277">
        <f t="shared" si="0"/>
        <v>322.57407010000003</v>
      </c>
      <c r="M9" s="328"/>
      <c r="N9" s="336"/>
      <c r="O9" s="319"/>
      <c r="P9" s="331"/>
      <c r="Q9" s="286">
        <v>2032</v>
      </c>
      <c r="R9" s="277">
        <f t="shared" si="1"/>
        <v>4695.576</v>
      </c>
      <c r="S9" s="328"/>
      <c r="T9" s="336"/>
    </row>
    <row r="10" spans="1:20" x14ac:dyDescent="0.2">
      <c r="A10" s="271"/>
      <c r="B10" s="285"/>
      <c r="C10" s="286">
        <v>2037</v>
      </c>
      <c r="D10" s="277">
        <v>1592.6969999999999</v>
      </c>
      <c r="E10" s="328"/>
      <c r="F10" s="336"/>
      <c r="G10" s="319"/>
      <c r="H10" s="331"/>
      <c r="I10" s="286">
        <v>2037</v>
      </c>
      <c r="J10" s="275">
        <v>2657.1489999999999</v>
      </c>
      <c r="K10" s="275">
        <v>10.54</v>
      </c>
      <c r="L10" s="277">
        <f>(K10*J10)/100</f>
        <v>280.06350459999999</v>
      </c>
      <c r="M10" s="328"/>
      <c r="N10" s="336"/>
      <c r="O10" s="319"/>
      <c r="P10" s="331"/>
      <c r="Q10" s="286">
        <v>2037</v>
      </c>
      <c r="R10" s="277">
        <f>D10+J10</f>
        <v>4249.8459999999995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1550.87</v>
      </c>
      <c r="E11" s="328"/>
      <c r="F11" s="336"/>
      <c r="G11" s="319"/>
      <c r="H11" s="331"/>
      <c r="I11" s="286">
        <v>2042</v>
      </c>
      <c r="J11" s="275">
        <v>2433.462</v>
      </c>
      <c r="K11" s="275">
        <v>10.78</v>
      </c>
      <c r="L11" s="277">
        <f>(K11*J11)/100</f>
        <v>262.32720360000002</v>
      </c>
      <c r="M11" s="328"/>
      <c r="N11" s="336"/>
      <c r="O11" s="319"/>
      <c r="P11" s="331"/>
      <c r="Q11" s="286">
        <v>2042</v>
      </c>
      <c r="R11" s="277">
        <f>D11+J11</f>
        <v>3984.3319999999999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1492.0640000000001</v>
      </c>
      <c r="E12" s="328"/>
      <c r="F12" s="336"/>
      <c r="G12" s="319"/>
      <c r="H12" s="331"/>
      <c r="I12" s="286">
        <v>2047</v>
      </c>
      <c r="J12" s="275">
        <v>2425.663</v>
      </c>
      <c r="K12" s="275">
        <v>9.06</v>
      </c>
      <c r="L12" s="277">
        <f>(K12*J12)/100</f>
        <v>219.7650678</v>
      </c>
      <c r="M12" s="328"/>
      <c r="N12" s="336"/>
      <c r="O12" s="319"/>
      <c r="P12" s="331"/>
      <c r="Q12" s="286">
        <v>2047</v>
      </c>
      <c r="R12" s="277">
        <f>D12+J12</f>
        <v>3917.7269999999999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1478.971</v>
      </c>
      <c r="E13" s="328"/>
      <c r="F13" s="336"/>
      <c r="G13" s="319"/>
      <c r="H13" s="331"/>
      <c r="I13" s="286">
        <v>2052</v>
      </c>
      <c r="J13" s="275">
        <v>2616.2020000000002</v>
      </c>
      <c r="K13" s="275">
        <v>8.41</v>
      </c>
      <c r="L13" s="277">
        <f>(K13*J13)/100</f>
        <v>220.02258820000003</v>
      </c>
      <c r="M13" s="328"/>
      <c r="N13" s="336"/>
      <c r="O13" s="319"/>
      <c r="P13" s="331"/>
      <c r="Q13" s="286">
        <v>2052</v>
      </c>
      <c r="R13" s="277">
        <f>D13+J13</f>
        <v>4095.1730000000002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1521.481</v>
      </c>
      <c r="E14" s="328"/>
      <c r="F14" s="336"/>
      <c r="G14" s="319"/>
      <c r="H14" s="331"/>
      <c r="I14" s="286">
        <v>2057</v>
      </c>
      <c r="J14" s="275">
        <v>2890.7159999999999</v>
      </c>
      <c r="K14" s="275">
        <v>7.74</v>
      </c>
      <c r="L14" s="277">
        <f>(K14*J14)/100</f>
        <v>223.74141840000001</v>
      </c>
      <c r="M14" s="328"/>
      <c r="N14" s="336"/>
      <c r="O14" s="319"/>
      <c r="P14" s="331"/>
      <c r="Q14" s="286">
        <v>2057</v>
      </c>
      <c r="R14" s="277">
        <f>D14+J14</f>
        <v>4412.1970000000001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1581.568</v>
      </c>
      <c r="E15" s="329"/>
      <c r="F15" s="337"/>
      <c r="G15" s="319"/>
      <c r="H15" s="332"/>
      <c r="I15" s="291">
        <v>2062</v>
      </c>
      <c r="J15" s="333">
        <v>3098.1619999999998</v>
      </c>
      <c r="K15" s="333">
        <v>7.44</v>
      </c>
      <c r="L15" s="292">
        <f t="shared" si="0"/>
        <v>230.50325280000001</v>
      </c>
      <c r="M15" s="329"/>
      <c r="N15" s="337"/>
      <c r="O15" s="319"/>
      <c r="P15" s="332"/>
      <c r="Q15" s="291">
        <v>2062</v>
      </c>
      <c r="R15" s="292">
        <f t="shared" si="1"/>
        <v>4679.7299999999996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x14ac:dyDescent="0.2">
      <c r="A18" s="271"/>
      <c r="B18" s="792" t="s">
        <v>481</v>
      </c>
      <c r="C18" s="797"/>
      <c r="D18" s="797"/>
      <c r="E18" s="797"/>
      <c r="F18" s="798"/>
      <c r="H18" s="792" t="s">
        <v>481</v>
      </c>
      <c r="I18" s="795"/>
      <c r="J18" s="795"/>
      <c r="K18" s="795"/>
      <c r="L18" s="795"/>
      <c r="M18" s="795"/>
      <c r="N18" s="796"/>
      <c r="P18" s="792" t="s">
        <v>481</v>
      </c>
      <c r="Q18" s="797"/>
      <c r="R18" s="797"/>
      <c r="S18" s="797"/>
      <c r="T18" s="798"/>
    </row>
    <row r="19" spans="1:20" ht="13.5" thickBot="1" x14ac:dyDescent="0.25">
      <c r="A19" s="271"/>
      <c r="B19" s="279" t="s">
        <v>78</v>
      </c>
      <c r="C19" s="280" t="s">
        <v>478</v>
      </c>
      <c r="D19" s="280" t="s">
        <v>377</v>
      </c>
      <c r="E19" s="283" t="s">
        <v>477</v>
      </c>
      <c r="F19" s="281" t="s">
        <v>378</v>
      </c>
      <c r="H19" s="282" t="s">
        <v>308</v>
      </c>
      <c r="I19" s="280" t="s">
        <v>478</v>
      </c>
      <c r="J19" s="280" t="s">
        <v>377</v>
      </c>
      <c r="K19" s="283" t="s">
        <v>82</v>
      </c>
      <c r="L19" s="283" t="s">
        <v>309</v>
      </c>
      <c r="M19" s="283" t="s">
        <v>477</v>
      </c>
      <c r="N19" s="284" t="s">
        <v>378</v>
      </c>
      <c r="P19" s="279" t="s">
        <v>484</v>
      </c>
      <c r="Q19" s="280" t="s">
        <v>478</v>
      </c>
      <c r="R19" s="280" t="s">
        <v>377</v>
      </c>
      <c r="S19" s="283" t="s">
        <v>477</v>
      </c>
      <c r="T19" s="281" t="s">
        <v>378</v>
      </c>
    </row>
    <row r="20" spans="1:20" x14ac:dyDescent="0.2">
      <c r="A20" s="271"/>
      <c r="B20" s="297" t="s">
        <v>92</v>
      </c>
      <c r="C20" s="298" t="s">
        <v>331</v>
      </c>
      <c r="D20" s="287">
        <v>1449.498</v>
      </c>
      <c r="E20" s="289">
        <v>4</v>
      </c>
      <c r="F20" s="325">
        <f>D20*E20</f>
        <v>5797.9920000000002</v>
      </c>
      <c r="H20" s="297" t="s">
        <v>92</v>
      </c>
      <c r="I20" s="298" t="s">
        <v>331</v>
      </c>
      <c r="J20" s="288">
        <v>5627.7039999999997</v>
      </c>
      <c r="K20" s="288">
        <v>8.69</v>
      </c>
      <c r="L20" s="289">
        <f t="shared" ref="L20:L30" si="2">(K20*J20)/100</f>
        <v>489.04747759999998</v>
      </c>
      <c r="M20" s="289">
        <v>4</v>
      </c>
      <c r="N20" s="325">
        <f>J20*M20</f>
        <v>22510.815999999999</v>
      </c>
      <c r="P20" s="297" t="s">
        <v>92</v>
      </c>
      <c r="Q20" s="298" t="s">
        <v>331</v>
      </c>
      <c r="R20" s="287">
        <f>D20+J20</f>
        <v>7077.2019999999993</v>
      </c>
      <c r="S20" s="289">
        <v>4</v>
      </c>
      <c r="T20" s="325">
        <f>R20*S20</f>
        <v>28308.807999999997</v>
      </c>
    </row>
    <row r="21" spans="1:20" x14ac:dyDescent="0.2">
      <c r="A21" s="271"/>
      <c r="B21" s="285"/>
      <c r="C21" s="286" t="s">
        <v>222</v>
      </c>
      <c r="D21" s="277">
        <v>1551.9390000000001</v>
      </c>
      <c r="E21" s="278">
        <v>5</v>
      </c>
      <c r="F21" s="276">
        <f t="shared" ref="F21:F30" si="3">D21*E21</f>
        <v>7759.6950000000006</v>
      </c>
      <c r="H21" s="285"/>
      <c r="I21" s="286" t="s">
        <v>222</v>
      </c>
      <c r="J21" s="273">
        <v>4949.13</v>
      </c>
      <c r="K21" s="273">
        <v>9.0299999999999994</v>
      </c>
      <c r="L21" s="278">
        <f t="shared" si="2"/>
        <v>446.90643899999998</v>
      </c>
      <c r="M21" s="278">
        <v>5</v>
      </c>
      <c r="N21" s="276">
        <f t="shared" ref="N21:N30" si="4">J21*M21</f>
        <v>24745.65</v>
      </c>
      <c r="P21" s="285"/>
      <c r="Q21" s="286" t="s">
        <v>222</v>
      </c>
      <c r="R21" s="277">
        <f t="shared" ref="R21:R30" si="5">D21+J21</f>
        <v>6501.0690000000004</v>
      </c>
      <c r="S21" s="278">
        <v>5</v>
      </c>
      <c r="T21" s="276">
        <f t="shared" ref="T21:T30" si="6">R21*S21</f>
        <v>32505.345000000001</v>
      </c>
    </row>
    <row r="22" spans="1:20" x14ac:dyDescent="0.2">
      <c r="A22" s="271"/>
      <c r="B22" s="285"/>
      <c r="C22" s="286" t="s">
        <v>225</v>
      </c>
      <c r="D22" s="277">
        <v>1602.952</v>
      </c>
      <c r="E22" s="278">
        <v>5</v>
      </c>
      <c r="F22" s="276">
        <f t="shared" si="3"/>
        <v>8014.76</v>
      </c>
      <c r="H22" s="285"/>
      <c r="I22" s="286" t="s">
        <v>225</v>
      </c>
      <c r="J22" s="273">
        <v>4144.3440000000001</v>
      </c>
      <c r="K22" s="273">
        <v>9.3699999999999992</v>
      </c>
      <c r="L22" s="278">
        <f t="shared" si="2"/>
        <v>388.32503279999997</v>
      </c>
      <c r="M22" s="278">
        <v>5</v>
      </c>
      <c r="N22" s="276">
        <f t="shared" si="4"/>
        <v>20721.72</v>
      </c>
      <c r="P22" s="285"/>
      <c r="Q22" s="286" t="s">
        <v>225</v>
      </c>
      <c r="R22" s="277">
        <f t="shared" si="5"/>
        <v>5747.2960000000003</v>
      </c>
      <c r="S22" s="278">
        <v>5</v>
      </c>
      <c r="T22" s="276">
        <f t="shared" si="6"/>
        <v>28736.480000000003</v>
      </c>
    </row>
    <row r="23" spans="1:20" x14ac:dyDescent="0.2">
      <c r="A23" s="271"/>
      <c r="B23" s="285"/>
      <c r="C23" s="286" t="s">
        <v>226</v>
      </c>
      <c r="D23" s="277">
        <v>1607.296</v>
      </c>
      <c r="E23" s="278">
        <v>5</v>
      </c>
      <c r="F23" s="276">
        <f t="shared" si="3"/>
        <v>8036.4800000000005</v>
      </c>
      <c r="H23" s="285"/>
      <c r="I23" s="286" t="s">
        <v>226</v>
      </c>
      <c r="J23" s="273">
        <v>3331.768</v>
      </c>
      <c r="K23" s="273">
        <v>10.09</v>
      </c>
      <c r="L23" s="278">
        <f t="shared" si="2"/>
        <v>336.17539120000004</v>
      </c>
      <c r="M23" s="278">
        <v>5</v>
      </c>
      <c r="N23" s="276">
        <f t="shared" si="4"/>
        <v>16658.84</v>
      </c>
      <c r="P23" s="285"/>
      <c r="Q23" s="286" t="s">
        <v>226</v>
      </c>
      <c r="R23" s="277">
        <f t="shared" si="5"/>
        <v>4939.0640000000003</v>
      </c>
      <c r="S23" s="278">
        <v>5</v>
      </c>
      <c r="T23" s="276">
        <f t="shared" si="6"/>
        <v>24695.32</v>
      </c>
    </row>
    <row r="24" spans="1:20" x14ac:dyDescent="0.2">
      <c r="A24" s="271"/>
      <c r="B24" s="285"/>
      <c r="C24" s="286" t="s">
        <v>227</v>
      </c>
      <c r="D24" s="277">
        <v>1589.191</v>
      </c>
      <c r="E24" s="278">
        <v>5</v>
      </c>
      <c r="F24" s="276">
        <f t="shared" si="3"/>
        <v>7945.9549999999999</v>
      </c>
      <c r="H24" s="285"/>
      <c r="I24" s="286" t="s">
        <v>227</v>
      </c>
      <c r="J24" s="273">
        <v>2767.5410000000002</v>
      </c>
      <c r="K24" s="273">
        <v>10.53</v>
      </c>
      <c r="L24" s="278">
        <f t="shared" si="2"/>
        <v>291.42206730000004</v>
      </c>
      <c r="M24" s="278">
        <v>5</v>
      </c>
      <c r="N24" s="276">
        <f t="shared" si="4"/>
        <v>13837.705000000002</v>
      </c>
      <c r="P24" s="285"/>
      <c r="Q24" s="286" t="s">
        <v>227</v>
      </c>
      <c r="R24" s="277">
        <f t="shared" si="5"/>
        <v>4356.732</v>
      </c>
      <c r="S24" s="278">
        <v>5</v>
      </c>
      <c r="T24" s="276">
        <f t="shared" si="6"/>
        <v>21783.66</v>
      </c>
    </row>
    <row r="25" spans="1:20" x14ac:dyDescent="0.2">
      <c r="A25" s="271"/>
      <c r="B25" s="285"/>
      <c r="C25" s="286" t="s">
        <v>228</v>
      </c>
      <c r="D25" s="277">
        <v>1575.873</v>
      </c>
      <c r="E25" s="278">
        <v>5</v>
      </c>
      <c r="F25" s="276">
        <f>D25*E25</f>
        <v>7879.3649999999998</v>
      </c>
      <c r="H25" s="285"/>
      <c r="I25" s="286" t="s">
        <v>228</v>
      </c>
      <c r="J25" s="273">
        <v>2552.422</v>
      </c>
      <c r="K25" s="273">
        <v>10.4</v>
      </c>
      <c r="L25" s="278">
        <f>(K25*J25)/100</f>
        <v>265.451888</v>
      </c>
      <c r="M25" s="278">
        <v>5</v>
      </c>
      <c r="N25" s="276">
        <f>J25*M25</f>
        <v>12762.11</v>
      </c>
      <c r="P25" s="285"/>
      <c r="Q25" s="286" t="s">
        <v>228</v>
      </c>
      <c r="R25" s="277">
        <f>D25+J25</f>
        <v>4128.2950000000001</v>
      </c>
      <c r="S25" s="278">
        <v>5</v>
      </c>
      <c r="T25" s="276">
        <f>R25*S25</f>
        <v>20641.474999999999</v>
      </c>
    </row>
    <row r="26" spans="1:20" x14ac:dyDescent="0.2">
      <c r="A26" s="271"/>
      <c r="B26" s="285"/>
      <c r="C26" s="286" t="s">
        <v>332</v>
      </c>
      <c r="D26" s="277">
        <v>1518.8810000000001</v>
      </c>
      <c r="E26" s="278">
        <v>5</v>
      </c>
      <c r="F26" s="276">
        <f>D26*E26</f>
        <v>7594.4050000000007</v>
      </c>
      <c r="H26" s="285"/>
      <c r="I26" s="286" t="s">
        <v>332</v>
      </c>
      <c r="J26" s="273">
        <v>2436.4409999999998</v>
      </c>
      <c r="K26" s="273">
        <v>9.86</v>
      </c>
      <c r="L26" s="278">
        <f>(K26*J26)/100</f>
        <v>240.23308259999999</v>
      </c>
      <c r="M26" s="278">
        <v>5</v>
      </c>
      <c r="N26" s="276">
        <f>J26*M26</f>
        <v>12182.204999999998</v>
      </c>
      <c r="P26" s="285"/>
      <c r="Q26" s="286" t="s">
        <v>332</v>
      </c>
      <c r="R26" s="277">
        <f>D26+J26</f>
        <v>3955.3220000000001</v>
      </c>
      <c r="S26" s="278">
        <v>5</v>
      </c>
      <c r="T26" s="276">
        <f>R26*S26</f>
        <v>19776.61</v>
      </c>
    </row>
    <row r="27" spans="1:20" x14ac:dyDescent="0.2">
      <c r="A27" s="271"/>
      <c r="B27" s="285"/>
      <c r="C27" s="286" t="s">
        <v>333</v>
      </c>
      <c r="D27" s="277">
        <v>1485.8040000000001</v>
      </c>
      <c r="E27" s="278">
        <v>5</v>
      </c>
      <c r="F27" s="276">
        <f>D27*E27</f>
        <v>7429.02</v>
      </c>
      <c r="H27" s="285"/>
      <c r="I27" s="286" t="s">
        <v>333</v>
      </c>
      <c r="J27" s="273">
        <v>2547.4540000000002</v>
      </c>
      <c r="K27" s="273">
        <v>8.61</v>
      </c>
      <c r="L27" s="278">
        <f>(K27*J27)/100</f>
        <v>219.33578939999998</v>
      </c>
      <c r="M27" s="278">
        <v>5</v>
      </c>
      <c r="N27" s="276">
        <f>J27*M27</f>
        <v>12737.27</v>
      </c>
      <c r="P27" s="285"/>
      <c r="Q27" s="286" t="s">
        <v>333</v>
      </c>
      <c r="R27" s="277">
        <f>D27+J27</f>
        <v>4033.2580000000003</v>
      </c>
      <c r="S27" s="278">
        <v>5</v>
      </c>
      <c r="T27" s="276">
        <f>R27*S27</f>
        <v>20166.29</v>
      </c>
    </row>
    <row r="28" spans="1:20" x14ac:dyDescent="0.2">
      <c r="A28" s="271"/>
      <c r="B28" s="285"/>
      <c r="C28" s="286" t="s">
        <v>231</v>
      </c>
      <c r="D28" s="277">
        <v>1508.4559999999999</v>
      </c>
      <c r="E28" s="278">
        <v>5</v>
      </c>
      <c r="F28" s="276">
        <f>D28*E28</f>
        <v>7542.28</v>
      </c>
      <c r="H28" s="285"/>
      <c r="I28" s="286" t="s">
        <v>231</v>
      </c>
      <c r="J28" s="273">
        <v>2769.3209999999999</v>
      </c>
      <c r="K28" s="273">
        <v>7.99</v>
      </c>
      <c r="L28" s="278">
        <f>(K28*J28)/100</f>
        <v>221.26874790000002</v>
      </c>
      <c r="M28" s="278">
        <v>5</v>
      </c>
      <c r="N28" s="276">
        <f>J28*M28</f>
        <v>13846.605</v>
      </c>
      <c r="P28" s="285"/>
      <c r="Q28" s="286" t="s">
        <v>231</v>
      </c>
      <c r="R28" s="277">
        <f>D28+J28</f>
        <v>4277.777</v>
      </c>
      <c r="S28" s="278">
        <v>5</v>
      </c>
      <c r="T28" s="276">
        <f>R28*S28</f>
        <v>21388.885000000002</v>
      </c>
    </row>
    <row r="29" spans="1:20" x14ac:dyDescent="0.2">
      <c r="A29" s="271"/>
      <c r="B29" s="285"/>
      <c r="C29" s="286" t="s">
        <v>232</v>
      </c>
      <c r="D29" s="277">
        <v>1554.26</v>
      </c>
      <c r="E29" s="278">
        <v>5</v>
      </c>
      <c r="F29" s="276">
        <f>D29*E29</f>
        <v>7771.3</v>
      </c>
      <c r="H29" s="285"/>
      <c r="I29" s="286" t="s">
        <v>232</v>
      </c>
      <c r="J29" s="273">
        <v>2997.7159999999999</v>
      </c>
      <c r="K29" s="273">
        <v>7.56</v>
      </c>
      <c r="L29" s="278">
        <f>(K29*J29)/100</f>
        <v>226.62732959999997</v>
      </c>
      <c r="M29" s="278">
        <v>5</v>
      </c>
      <c r="N29" s="276">
        <f>J29*M29</f>
        <v>14988.58</v>
      </c>
      <c r="P29" s="285"/>
      <c r="Q29" s="286" t="s">
        <v>232</v>
      </c>
      <c r="R29" s="277">
        <f>D29+J29</f>
        <v>4551.9759999999997</v>
      </c>
      <c r="S29" s="278">
        <v>5</v>
      </c>
      <c r="T29" s="276">
        <f>R29*S29</f>
        <v>22759.879999999997</v>
      </c>
    </row>
    <row r="30" spans="1:20" ht="13.5" thickBot="1" x14ac:dyDescent="0.25">
      <c r="A30" s="271"/>
      <c r="B30" s="290"/>
      <c r="C30" s="291" t="s">
        <v>233</v>
      </c>
      <c r="D30" s="292">
        <v>1587.0730000000001</v>
      </c>
      <c r="E30" s="294">
        <v>5</v>
      </c>
      <c r="F30" s="326">
        <f t="shared" si="3"/>
        <v>7935.3650000000007</v>
      </c>
      <c r="H30" s="290"/>
      <c r="I30" s="291" t="s">
        <v>233</v>
      </c>
      <c r="J30" s="293">
        <v>3326.2570000000001</v>
      </c>
      <c r="K30" s="293">
        <v>7.21</v>
      </c>
      <c r="L30" s="294">
        <f t="shared" si="2"/>
        <v>239.82312969999998</v>
      </c>
      <c r="M30" s="294">
        <v>5</v>
      </c>
      <c r="N30" s="326">
        <f t="shared" si="4"/>
        <v>16631.285</v>
      </c>
      <c r="P30" s="290"/>
      <c r="Q30" s="291" t="s">
        <v>233</v>
      </c>
      <c r="R30" s="292">
        <f t="shared" si="5"/>
        <v>4913.33</v>
      </c>
      <c r="S30" s="294">
        <v>5</v>
      </c>
      <c r="T30" s="326">
        <f t="shared" si="6"/>
        <v>24566.65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x14ac:dyDescent="0.2">
      <c r="A33" s="271"/>
      <c r="B33" s="792" t="s">
        <v>482</v>
      </c>
      <c r="C33" s="793"/>
      <c r="D33" s="793"/>
      <c r="E33" s="793"/>
      <c r="F33" s="794"/>
      <c r="H33" s="792" t="s">
        <v>482</v>
      </c>
      <c r="I33" s="795"/>
      <c r="J33" s="795"/>
      <c r="K33" s="795"/>
      <c r="L33" s="795"/>
      <c r="M33" s="795"/>
      <c r="N33" s="796"/>
      <c r="P33" s="792" t="s">
        <v>482</v>
      </c>
      <c r="Q33" s="793"/>
      <c r="R33" s="793"/>
      <c r="S33" s="793"/>
      <c r="T33" s="794"/>
    </row>
    <row r="34" spans="1:20" ht="13.5" thickBot="1" x14ac:dyDescent="0.25">
      <c r="A34" s="271"/>
      <c r="B34" s="279" t="s">
        <v>78</v>
      </c>
      <c r="C34" s="280" t="s">
        <v>478</v>
      </c>
      <c r="D34" s="280" t="s">
        <v>377</v>
      </c>
      <c r="E34" s="283" t="s">
        <v>477</v>
      </c>
      <c r="F34" s="281" t="s">
        <v>378</v>
      </c>
      <c r="H34" s="282" t="s">
        <v>308</v>
      </c>
      <c r="I34" s="280" t="s">
        <v>478</v>
      </c>
      <c r="J34" s="280" t="s">
        <v>377</v>
      </c>
      <c r="K34" s="283" t="s">
        <v>82</v>
      </c>
      <c r="L34" s="283" t="s">
        <v>309</v>
      </c>
      <c r="M34" s="283" t="s">
        <v>477</v>
      </c>
      <c r="N34" s="284" t="s">
        <v>378</v>
      </c>
      <c r="P34" s="279" t="s">
        <v>484</v>
      </c>
      <c r="Q34" s="280" t="s">
        <v>478</v>
      </c>
      <c r="R34" s="280" t="s">
        <v>377</v>
      </c>
      <c r="S34" s="283" t="s">
        <v>477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65.933000000000007</v>
      </c>
      <c r="E35" s="289">
        <v>4</v>
      </c>
      <c r="F35" s="325">
        <f>D35*E35</f>
        <v>263.73200000000003</v>
      </c>
      <c r="H35" s="297" t="s">
        <v>92</v>
      </c>
      <c r="I35" s="298" t="s">
        <v>331</v>
      </c>
      <c r="J35" s="288">
        <v>148.75800000000001</v>
      </c>
      <c r="K35" s="288">
        <v>7.28</v>
      </c>
      <c r="L35" s="289">
        <f t="shared" ref="L35:L45" si="7">(K35*J35)/100</f>
        <v>10.829582400000001</v>
      </c>
      <c r="M35" s="289">
        <v>4</v>
      </c>
      <c r="N35" s="325">
        <f>J35*M35</f>
        <v>595.03200000000004</v>
      </c>
      <c r="P35" s="297" t="s">
        <v>92</v>
      </c>
      <c r="Q35" s="298" t="s">
        <v>331</v>
      </c>
      <c r="R35" s="287">
        <f>D35+J35</f>
        <v>214.69100000000003</v>
      </c>
      <c r="S35" s="289">
        <v>4</v>
      </c>
      <c r="T35" s="325">
        <f>R35*S35</f>
        <v>858.76400000000012</v>
      </c>
    </row>
    <row r="36" spans="1:20" x14ac:dyDescent="0.2">
      <c r="A36" s="271"/>
      <c r="B36" s="285"/>
      <c r="C36" s="286" t="s">
        <v>222</v>
      </c>
      <c r="D36" s="277">
        <v>66.332999999999998</v>
      </c>
      <c r="E36" s="278">
        <v>5</v>
      </c>
      <c r="F36" s="276">
        <f t="shared" ref="F36:F45" si="8">D36*E36</f>
        <v>331.66499999999996</v>
      </c>
      <c r="H36" s="285"/>
      <c r="I36" s="286" t="s">
        <v>222</v>
      </c>
      <c r="J36" s="273">
        <v>133.48699999999999</v>
      </c>
      <c r="K36" s="273">
        <v>7.72</v>
      </c>
      <c r="L36" s="278">
        <f t="shared" si="7"/>
        <v>10.3051964</v>
      </c>
      <c r="M36" s="278">
        <v>5</v>
      </c>
      <c r="N36" s="276">
        <f t="shared" ref="N36:N45" si="9">J36*M36</f>
        <v>667.43499999999995</v>
      </c>
      <c r="P36" s="285"/>
      <c r="Q36" s="286" t="s">
        <v>222</v>
      </c>
      <c r="R36" s="277">
        <f t="shared" ref="R36:R45" si="10">D36+J36</f>
        <v>199.82</v>
      </c>
      <c r="S36" s="278">
        <v>5</v>
      </c>
      <c r="T36" s="276">
        <f t="shared" ref="T36:T45" si="11">R36*S36</f>
        <v>999.09999999999991</v>
      </c>
    </row>
    <row r="37" spans="1:20" x14ac:dyDescent="0.2">
      <c r="A37" s="271"/>
      <c r="B37" s="285"/>
      <c r="C37" s="286" t="s">
        <v>225</v>
      </c>
      <c r="D37" s="277">
        <v>60.634</v>
      </c>
      <c r="E37" s="278">
        <v>5</v>
      </c>
      <c r="F37" s="276">
        <f t="shared" si="8"/>
        <v>303.17</v>
      </c>
      <c r="H37" s="285"/>
      <c r="I37" s="286" t="s">
        <v>225</v>
      </c>
      <c r="J37" s="273">
        <v>110.86499999999999</v>
      </c>
      <c r="K37" s="273">
        <v>8.44</v>
      </c>
      <c r="L37" s="278">
        <f t="shared" si="7"/>
        <v>9.3570059999999984</v>
      </c>
      <c r="M37" s="278">
        <v>5</v>
      </c>
      <c r="N37" s="276">
        <f t="shared" si="9"/>
        <v>554.32499999999993</v>
      </c>
      <c r="P37" s="285"/>
      <c r="Q37" s="286" t="s">
        <v>225</v>
      </c>
      <c r="R37" s="277">
        <f t="shared" si="10"/>
        <v>171.499</v>
      </c>
      <c r="S37" s="278">
        <v>5</v>
      </c>
      <c r="T37" s="276">
        <f t="shared" si="11"/>
        <v>857.495</v>
      </c>
    </row>
    <row r="38" spans="1:20" x14ac:dyDescent="0.2">
      <c r="A38" s="271"/>
      <c r="B38" s="285"/>
      <c r="C38" s="286" t="s">
        <v>226</v>
      </c>
      <c r="D38" s="277">
        <v>56.764000000000003</v>
      </c>
      <c r="E38" s="278">
        <v>5</v>
      </c>
      <c r="F38" s="276">
        <f t="shared" si="8"/>
        <v>283.82</v>
      </c>
      <c r="H38" s="285"/>
      <c r="I38" s="286" t="s">
        <v>226</v>
      </c>
      <c r="J38" s="273">
        <v>100.113</v>
      </c>
      <c r="K38" s="273">
        <v>8.26</v>
      </c>
      <c r="L38" s="278">
        <f t="shared" si="7"/>
        <v>8.2693338000000001</v>
      </c>
      <c r="M38" s="278">
        <v>5</v>
      </c>
      <c r="N38" s="276">
        <f t="shared" si="9"/>
        <v>500.565</v>
      </c>
      <c r="P38" s="285"/>
      <c r="Q38" s="286" t="s">
        <v>226</v>
      </c>
      <c r="R38" s="277">
        <f t="shared" si="10"/>
        <v>156.87700000000001</v>
      </c>
      <c r="S38" s="278">
        <v>5</v>
      </c>
      <c r="T38" s="276">
        <f t="shared" si="11"/>
        <v>784.38499999999999</v>
      </c>
    </row>
    <row r="39" spans="1:20" x14ac:dyDescent="0.2">
      <c r="A39" s="271"/>
      <c r="B39" s="285"/>
      <c r="C39" s="286" t="s">
        <v>227</v>
      </c>
      <c r="D39" s="277">
        <v>53.558999999999997</v>
      </c>
      <c r="E39" s="278">
        <v>5</v>
      </c>
      <c r="F39" s="276">
        <f t="shared" si="8"/>
        <v>267.79499999999996</v>
      </c>
      <c r="H39" s="285"/>
      <c r="I39" s="286" t="s">
        <v>227</v>
      </c>
      <c r="J39" s="273">
        <v>98.081999999999994</v>
      </c>
      <c r="K39" s="273">
        <v>8.31</v>
      </c>
      <c r="L39" s="278">
        <f t="shared" si="7"/>
        <v>8.1506141999999997</v>
      </c>
      <c r="M39" s="278">
        <v>5</v>
      </c>
      <c r="N39" s="276">
        <f t="shared" si="9"/>
        <v>490.40999999999997</v>
      </c>
      <c r="P39" s="285"/>
      <c r="Q39" s="286" t="s">
        <v>227</v>
      </c>
      <c r="R39" s="277">
        <f t="shared" si="10"/>
        <v>151.64099999999999</v>
      </c>
      <c r="S39" s="278">
        <v>5</v>
      </c>
      <c r="T39" s="276">
        <f t="shared" si="11"/>
        <v>758.20499999999993</v>
      </c>
    </row>
    <row r="40" spans="1:20" x14ac:dyDescent="0.2">
      <c r="A40" s="271"/>
      <c r="B40" s="285"/>
      <c r="C40" s="286" t="s">
        <v>228</v>
      </c>
      <c r="D40" s="277">
        <v>52.523000000000003</v>
      </c>
      <c r="E40" s="278">
        <v>5</v>
      </c>
      <c r="F40" s="276">
        <f t="shared" si="8"/>
        <v>262.61500000000001</v>
      </c>
      <c r="H40" s="285"/>
      <c r="I40" s="286" t="s">
        <v>228</v>
      </c>
      <c r="J40" s="273">
        <v>110.79</v>
      </c>
      <c r="K40" s="273">
        <v>8.02</v>
      </c>
      <c r="L40" s="278">
        <f t="shared" si="7"/>
        <v>8.8853580000000001</v>
      </c>
      <c r="M40" s="278">
        <v>5</v>
      </c>
      <c r="N40" s="276">
        <f t="shared" si="9"/>
        <v>553.95000000000005</v>
      </c>
      <c r="P40" s="285"/>
      <c r="Q40" s="286" t="s">
        <v>228</v>
      </c>
      <c r="R40" s="277">
        <f t="shared" si="10"/>
        <v>163.31300000000002</v>
      </c>
      <c r="S40" s="278">
        <v>5</v>
      </c>
      <c r="T40" s="276">
        <f t="shared" si="11"/>
        <v>816.56500000000005</v>
      </c>
    </row>
    <row r="41" spans="1:20" x14ac:dyDescent="0.2">
      <c r="A41" s="271"/>
      <c r="B41" s="285"/>
      <c r="C41" s="286" t="s">
        <v>332</v>
      </c>
      <c r="D41" s="277">
        <v>51.302</v>
      </c>
      <c r="E41" s="278">
        <v>5</v>
      </c>
      <c r="F41" s="276">
        <f t="shared" si="8"/>
        <v>256.51</v>
      </c>
      <c r="H41" s="285"/>
      <c r="I41" s="286" t="s">
        <v>332</v>
      </c>
      <c r="J41" s="273">
        <v>127.8</v>
      </c>
      <c r="K41" s="273">
        <v>7.24</v>
      </c>
      <c r="L41" s="278">
        <f t="shared" si="7"/>
        <v>9.2527200000000001</v>
      </c>
      <c r="M41" s="278">
        <v>5</v>
      </c>
      <c r="N41" s="276">
        <f t="shared" si="9"/>
        <v>639</v>
      </c>
      <c r="P41" s="285"/>
      <c r="Q41" s="286" t="s">
        <v>332</v>
      </c>
      <c r="R41" s="277">
        <f t="shared" si="10"/>
        <v>179.102</v>
      </c>
      <c r="S41" s="278">
        <v>5</v>
      </c>
      <c r="T41" s="276">
        <f t="shared" si="11"/>
        <v>895.51</v>
      </c>
    </row>
    <row r="42" spans="1:20" x14ac:dyDescent="0.2">
      <c r="A42" s="271"/>
      <c r="B42" s="285"/>
      <c r="C42" s="286" t="s">
        <v>333</v>
      </c>
      <c r="D42" s="277">
        <v>50.706000000000003</v>
      </c>
      <c r="E42" s="278">
        <v>5</v>
      </c>
      <c r="F42" s="276">
        <f t="shared" si="8"/>
        <v>253.53000000000003</v>
      </c>
      <c r="H42" s="285"/>
      <c r="I42" s="286" t="s">
        <v>333</v>
      </c>
      <c r="J42" s="273">
        <v>145.964</v>
      </c>
      <c r="K42" s="273">
        <v>6.44</v>
      </c>
      <c r="L42" s="278">
        <f t="shared" si="7"/>
        <v>9.4000816</v>
      </c>
      <c r="M42" s="278">
        <v>5</v>
      </c>
      <c r="N42" s="276">
        <f t="shared" si="9"/>
        <v>729.81999999999994</v>
      </c>
      <c r="P42" s="285"/>
      <c r="Q42" s="286" t="s">
        <v>333</v>
      </c>
      <c r="R42" s="277">
        <f t="shared" si="10"/>
        <v>196.67000000000002</v>
      </c>
      <c r="S42" s="278">
        <v>5</v>
      </c>
      <c r="T42" s="276">
        <f t="shared" si="11"/>
        <v>983.35000000000014</v>
      </c>
    </row>
    <row r="43" spans="1:20" x14ac:dyDescent="0.2">
      <c r="A43" s="271"/>
      <c r="B43" s="285"/>
      <c r="C43" s="286" t="s">
        <v>231</v>
      </c>
      <c r="D43" s="277">
        <v>52.594999999999999</v>
      </c>
      <c r="E43" s="278">
        <v>5</v>
      </c>
      <c r="F43" s="276">
        <f t="shared" si="8"/>
        <v>262.97500000000002</v>
      </c>
      <c r="H43" s="285"/>
      <c r="I43" s="286" t="s">
        <v>231</v>
      </c>
      <c r="J43" s="273">
        <v>163.87200000000001</v>
      </c>
      <c r="K43" s="273">
        <v>5.91</v>
      </c>
      <c r="L43" s="278">
        <f t="shared" si="7"/>
        <v>9.684835200000002</v>
      </c>
      <c r="M43" s="278">
        <v>5</v>
      </c>
      <c r="N43" s="276">
        <f t="shared" si="9"/>
        <v>819.36000000000013</v>
      </c>
      <c r="P43" s="285"/>
      <c r="Q43" s="286" t="s">
        <v>231</v>
      </c>
      <c r="R43" s="277">
        <f t="shared" si="10"/>
        <v>216.46700000000001</v>
      </c>
      <c r="S43" s="278">
        <v>5</v>
      </c>
      <c r="T43" s="276">
        <f t="shared" si="11"/>
        <v>1082.335</v>
      </c>
    </row>
    <row r="44" spans="1:20" x14ac:dyDescent="0.2">
      <c r="A44" s="271"/>
      <c r="B44" s="285"/>
      <c r="C44" s="286" t="s">
        <v>232</v>
      </c>
      <c r="D44" s="277">
        <v>56.283999999999999</v>
      </c>
      <c r="E44" s="278">
        <v>5</v>
      </c>
      <c r="F44" s="276">
        <f t="shared" si="8"/>
        <v>281.42</v>
      </c>
      <c r="H44" s="285"/>
      <c r="I44" s="286" t="s">
        <v>232</v>
      </c>
      <c r="J44" s="273">
        <v>177.82400000000001</v>
      </c>
      <c r="K44" s="273">
        <v>5.67</v>
      </c>
      <c r="L44" s="278">
        <f t="shared" si="7"/>
        <v>10.082620800000001</v>
      </c>
      <c r="M44" s="278">
        <v>5</v>
      </c>
      <c r="N44" s="276">
        <f t="shared" si="9"/>
        <v>889.12000000000012</v>
      </c>
      <c r="P44" s="285"/>
      <c r="Q44" s="286" t="s">
        <v>232</v>
      </c>
      <c r="R44" s="277">
        <f t="shared" si="10"/>
        <v>234.108</v>
      </c>
      <c r="S44" s="278">
        <v>5</v>
      </c>
      <c r="T44" s="276">
        <f t="shared" si="11"/>
        <v>1170.54</v>
      </c>
    </row>
    <row r="45" spans="1:20" ht="13.5" thickBot="1" x14ac:dyDescent="0.25">
      <c r="A45" s="271"/>
      <c r="B45" s="290"/>
      <c r="C45" s="291" t="s">
        <v>233</v>
      </c>
      <c r="D45" s="292">
        <v>58.106999999999999</v>
      </c>
      <c r="E45" s="294">
        <v>5</v>
      </c>
      <c r="F45" s="326">
        <f t="shared" si="8"/>
        <v>290.53499999999997</v>
      </c>
      <c r="H45" s="290"/>
      <c r="I45" s="291" t="s">
        <v>233</v>
      </c>
      <c r="J45" s="293">
        <v>183.642</v>
      </c>
      <c r="K45" s="293">
        <v>5.55</v>
      </c>
      <c r="L45" s="294">
        <f t="shared" si="7"/>
        <v>10.192131</v>
      </c>
      <c r="M45" s="294">
        <v>5</v>
      </c>
      <c r="N45" s="326">
        <f t="shared" si="9"/>
        <v>918.21</v>
      </c>
      <c r="P45" s="290"/>
      <c r="Q45" s="291" t="s">
        <v>233</v>
      </c>
      <c r="R45" s="292">
        <f t="shared" si="10"/>
        <v>241.749</v>
      </c>
      <c r="S45" s="294">
        <v>5</v>
      </c>
      <c r="T45" s="326">
        <f t="shared" si="11"/>
        <v>1208.7449999999999</v>
      </c>
    </row>
    <row r="47" spans="1:20" ht="13.5" thickBot="1" x14ac:dyDescent="0.25"/>
    <row r="48" spans="1:20" x14ac:dyDescent="0.2">
      <c r="A48" s="271"/>
      <c r="B48" s="792" t="s">
        <v>483</v>
      </c>
      <c r="C48" s="793"/>
      <c r="D48" s="793"/>
      <c r="E48" s="793"/>
      <c r="F48" s="794"/>
      <c r="H48" s="792" t="s">
        <v>483</v>
      </c>
      <c r="I48" s="795"/>
      <c r="J48" s="795"/>
      <c r="K48" s="795"/>
      <c r="L48" s="795"/>
      <c r="M48" s="795"/>
      <c r="N48" s="796"/>
      <c r="P48" s="792" t="s">
        <v>483</v>
      </c>
      <c r="Q48" s="793"/>
      <c r="R48" s="793"/>
      <c r="S48" s="793"/>
      <c r="T48" s="794"/>
    </row>
    <row r="49" spans="1:20" ht="13.5" thickBot="1" x14ac:dyDescent="0.25">
      <c r="A49" s="271"/>
      <c r="B49" s="279" t="s">
        <v>78</v>
      </c>
      <c r="C49" s="280" t="s">
        <v>478</v>
      </c>
      <c r="D49" s="280" t="s">
        <v>377</v>
      </c>
      <c r="E49" s="283" t="s">
        <v>477</v>
      </c>
      <c r="F49" s="281" t="s">
        <v>378</v>
      </c>
      <c r="H49" s="282" t="s">
        <v>308</v>
      </c>
      <c r="I49" s="280" t="s">
        <v>478</v>
      </c>
      <c r="J49" s="280" t="s">
        <v>377</v>
      </c>
      <c r="K49" s="283" t="s">
        <v>82</v>
      </c>
      <c r="L49" s="283" t="s">
        <v>309</v>
      </c>
      <c r="M49" s="283" t="s">
        <v>477</v>
      </c>
      <c r="N49" s="284" t="s">
        <v>378</v>
      </c>
      <c r="P49" s="279" t="s">
        <v>484</v>
      </c>
      <c r="Q49" s="280" t="s">
        <v>478</v>
      </c>
      <c r="R49" s="280" t="s">
        <v>377</v>
      </c>
      <c r="S49" s="283" t="s">
        <v>477</v>
      </c>
      <c r="T49" s="281" t="s">
        <v>378</v>
      </c>
    </row>
    <row r="50" spans="1:20" x14ac:dyDescent="0.2">
      <c r="A50" s="271"/>
      <c r="B50" s="297" t="s">
        <v>92</v>
      </c>
      <c r="C50" s="298" t="s">
        <v>331</v>
      </c>
      <c r="D50" s="287">
        <v>49.295000000000002</v>
      </c>
      <c r="E50" s="289">
        <v>4</v>
      </c>
      <c r="F50" s="325">
        <f>D50*E50</f>
        <v>197.18</v>
      </c>
      <c r="H50" s="297" t="s">
        <v>92</v>
      </c>
      <c r="I50" s="298" t="s">
        <v>331</v>
      </c>
      <c r="J50" s="288">
        <v>352.09399999999999</v>
      </c>
      <c r="K50" s="288">
        <v>15.34</v>
      </c>
      <c r="L50" s="289">
        <f t="shared" ref="L50:L60" si="12">(K50*J50)/100</f>
        <v>54.011219599999997</v>
      </c>
      <c r="M50" s="289">
        <v>4</v>
      </c>
      <c r="N50" s="325">
        <f>J50*M50</f>
        <v>1408.376</v>
      </c>
      <c r="P50" s="297" t="s">
        <v>92</v>
      </c>
      <c r="Q50" s="298" t="s">
        <v>331</v>
      </c>
      <c r="R50" s="287">
        <f>D50+J50</f>
        <v>401.38900000000001</v>
      </c>
      <c r="S50" s="289">
        <v>4</v>
      </c>
      <c r="T50" s="325">
        <f>R50*S50</f>
        <v>1605.556</v>
      </c>
    </row>
    <row r="51" spans="1:20" x14ac:dyDescent="0.2">
      <c r="A51" s="271"/>
      <c r="B51" s="285"/>
      <c r="C51" s="286" t="s">
        <v>222</v>
      </c>
      <c r="D51" s="277">
        <v>49.463000000000001</v>
      </c>
      <c r="E51" s="278">
        <v>5</v>
      </c>
      <c r="F51" s="276">
        <f t="shared" ref="F51:F60" si="13">D51*E51</f>
        <v>247.315</v>
      </c>
      <c r="H51" s="285"/>
      <c r="I51" s="286" t="s">
        <v>222</v>
      </c>
      <c r="J51" s="273">
        <v>312.339</v>
      </c>
      <c r="K51" s="273">
        <v>13.78</v>
      </c>
      <c r="L51" s="278">
        <f t="shared" si="12"/>
        <v>43.04031419999999</v>
      </c>
      <c r="M51" s="278">
        <v>5</v>
      </c>
      <c r="N51" s="276">
        <f t="shared" ref="N51:N60" si="14">J51*M51</f>
        <v>1561.6949999999999</v>
      </c>
      <c r="P51" s="285"/>
      <c r="Q51" s="286" t="s">
        <v>222</v>
      </c>
      <c r="R51" s="277">
        <f t="shared" ref="R51:R60" si="15">D51+J51</f>
        <v>361.80200000000002</v>
      </c>
      <c r="S51" s="278">
        <v>5</v>
      </c>
      <c r="T51" s="276">
        <f t="shared" ref="T51:T60" si="16">R51*S51</f>
        <v>1809.0100000000002</v>
      </c>
    </row>
    <row r="52" spans="1:20" x14ac:dyDescent="0.2">
      <c r="A52" s="271"/>
      <c r="B52" s="285"/>
      <c r="C52" s="286" t="s">
        <v>225</v>
      </c>
      <c r="D52" s="277">
        <v>51.792000000000002</v>
      </c>
      <c r="E52" s="278">
        <v>5</v>
      </c>
      <c r="F52" s="276">
        <f t="shared" si="13"/>
        <v>258.96000000000004</v>
      </c>
      <c r="H52" s="285"/>
      <c r="I52" s="286" t="s">
        <v>225</v>
      </c>
      <c r="J52" s="273">
        <v>247.75899999999999</v>
      </c>
      <c r="K52" s="273">
        <v>16.149999999999999</v>
      </c>
      <c r="L52" s="278">
        <f t="shared" si="12"/>
        <v>40.013078499999992</v>
      </c>
      <c r="M52" s="278">
        <v>5</v>
      </c>
      <c r="N52" s="276">
        <f t="shared" si="14"/>
        <v>1238.7949999999998</v>
      </c>
      <c r="P52" s="285"/>
      <c r="Q52" s="286" t="s">
        <v>225</v>
      </c>
      <c r="R52" s="277">
        <f t="shared" si="15"/>
        <v>299.55099999999999</v>
      </c>
      <c r="S52" s="278">
        <v>5</v>
      </c>
      <c r="T52" s="276">
        <f t="shared" si="16"/>
        <v>1497.7549999999999</v>
      </c>
    </row>
    <row r="53" spans="1:20" x14ac:dyDescent="0.2">
      <c r="A53" s="271"/>
      <c r="B53" s="285"/>
      <c r="C53" s="286" t="s">
        <v>226</v>
      </c>
      <c r="D53" s="277">
        <v>62.314999999999998</v>
      </c>
      <c r="E53" s="278">
        <v>5</v>
      </c>
      <c r="F53" s="276">
        <f t="shared" si="13"/>
        <v>311.57499999999999</v>
      </c>
      <c r="H53" s="285"/>
      <c r="I53" s="286" t="s">
        <v>226</v>
      </c>
      <c r="J53" s="273">
        <v>245.41300000000001</v>
      </c>
      <c r="K53" s="273">
        <v>12.48</v>
      </c>
      <c r="L53" s="278">
        <f t="shared" si="12"/>
        <v>30.627542400000003</v>
      </c>
      <c r="M53" s="278">
        <v>5</v>
      </c>
      <c r="N53" s="276">
        <f t="shared" si="14"/>
        <v>1227.0650000000001</v>
      </c>
      <c r="P53" s="285"/>
      <c r="Q53" s="286" t="s">
        <v>226</v>
      </c>
      <c r="R53" s="277">
        <f t="shared" si="15"/>
        <v>307.72800000000001</v>
      </c>
      <c r="S53" s="278">
        <v>5</v>
      </c>
      <c r="T53" s="276">
        <f t="shared" si="16"/>
        <v>1538.64</v>
      </c>
    </row>
    <row r="54" spans="1:20" x14ac:dyDescent="0.2">
      <c r="A54" s="271"/>
      <c r="B54" s="285"/>
      <c r="C54" s="286" t="s">
        <v>227</v>
      </c>
      <c r="D54" s="277">
        <v>53.054000000000002</v>
      </c>
      <c r="E54" s="278">
        <v>5</v>
      </c>
      <c r="F54" s="276">
        <f t="shared" si="13"/>
        <v>265.27</v>
      </c>
      <c r="H54" s="285"/>
      <c r="I54" s="286" t="s">
        <v>227</v>
      </c>
      <c r="J54" s="273">
        <v>187.584</v>
      </c>
      <c r="K54" s="273">
        <v>13.34</v>
      </c>
      <c r="L54" s="278">
        <f t="shared" si="12"/>
        <v>25.0237056</v>
      </c>
      <c r="M54" s="278">
        <v>5</v>
      </c>
      <c r="N54" s="276">
        <f t="shared" si="14"/>
        <v>937.92000000000007</v>
      </c>
      <c r="P54" s="285"/>
      <c r="Q54" s="286" t="s">
        <v>227</v>
      </c>
      <c r="R54" s="277">
        <f t="shared" si="15"/>
        <v>240.63800000000001</v>
      </c>
      <c r="S54" s="278">
        <v>5</v>
      </c>
      <c r="T54" s="276">
        <f t="shared" si="16"/>
        <v>1203.19</v>
      </c>
    </row>
    <row r="55" spans="1:20" x14ac:dyDescent="0.2">
      <c r="A55" s="271"/>
      <c r="B55" s="285"/>
      <c r="C55" s="286" t="s">
        <v>228</v>
      </c>
      <c r="D55" s="277">
        <v>60.503999999999998</v>
      </c>
      <c r="E55" s="278">
        <v>5</v>
      </c>
      <c r="F55" s="276">
        <f t="shared" si="13"/>
        <v>302.52</v>
      </c>
      <c r="H55" s="285"/>
      <c r="I55" s="286" t="s">
        <v>228</v>
      </c>
      <c r="J55" s="273">
        <v>155.52799999999999</v>
      </c>
      <c r="K55" s="273">
        <v>12.49</v>
      </c>
      <c r="L55" s="278">
        <f t="shared" si="12"/>
        <v>19.425447199999997</v>
      </c>
      <c r="M55" s="278">
        <v>5</v>
      </c>
      <c r="N55" s="276">
        <f t="shared" si="14"/>
        <v>777.64</v>
      </c>
      <c r="P55" s="285"/>
      <c r="Q55" s="286" t="s">
        <v>228</v>
      </c>
      <c r="R55" s="277">
        <f t="shared" si="15"/>
        <v>216.03199999999998</v>
      </c>
      <c r="S55" s="278">
        <v>5</v>
      </c>
      <c r="T55" s="276">
        <f t="shared" si="16"/>
        <v>1080.1599999999999</v>
      </c>
    </row>
    <row r="56" spans="1:20" x14ac:dyDescent="0.2">
      <c r="A56" s="271"/>
      <c r="B56" s="285"/>
      <c r="C56" s="286" t="s">
        <v>332</v>
      </c>
      <c r="D56" s="277">
        <v>62.692999999999998</v>
      </c>
      <c r="E56" s="278">
        <v>5</v>
      </c>
      <c r="F56" s="276">
        <f t="shared" si="13"/>
        <v>313.46499999999997</v>
      </c>
      <c r="H56" s="285"/>
      <c r="I56" s="286" t="s">
        <v>332</v>
      </c>
      <c r="J56" s="273">
        <v>129.36000000000001</v>
      </c>
      <c r="K56" s="273">
        <v>21.25</v>
      </c>
      <c r="L56" s="278">
        <f t="shared" si="12"/>
        <v>27.489000000000001</v>
      </c>
      <c r="M56" s="278">
        <v>5</v>
      </c>
      <c r="N56" s="276">
        <f t="shared" si="14"/>
        <v>646.80000000000007</v>
      </c>
      <c r="P56" s="285"/>
      <c r="Q56" s="286" t="s">
        <v>332</v>
      </c>
      <c r="R56" s="277">
        <f t="shared" si="15"/>
        <v>192.053</v>
      </c>
      <c r="S56" s="278">
        <v>5</v>
      </c>
      <c r="T56" s="276">
        <f t="shared" si="16"/>
        <v>960.26499999999999</v>
      </c>
    </row>
    <row r="57" spans="1:20" x14ac:dyDescent="0.2">
      <c r="A57" s="271"/>
      <c r="B57" s="285"/>
      <c r="C57" s="286" t="s">
        <v>333</v>
      </c>
      <c r="D57" s="277">
        <v>52.445999999999998</v>
      </c>
      <c r="E57" s="278">
        <v>5</v>
      </c>
      <c r="F57" s="276">
        <f t="shared" si="13"/>
        <v>262.23</v>
      </c>
      <c r="H57" s="285"/>
      <c r="I57" s="286" t="s">
        <v>333</v>
      </c>
      <c r="J57" s="273">
        <v>107.85599999999999</v>
      </c>
      <c r="K57" s="273">
        <v>11.47</v>
      </c>
      <c r="L57" s="278">
        <f t="shared" si="12"/>
        <v>12.371083200000001</v>
      </c>
      <c r="M57" s="278">
        <v>5</v>
      </c>
      <c r="N57" s="276">
        <f t="shared" si="14"/>
        <v>539.28</v>
      </c>
      <c r="P57" s="285"/>
      <c r="Q57" s="286" t="s">
        <v>333</v>
      </c>
      <c r="R57" s="277">
        <f t="shared" si="15"/>
        <v>160.30199999999999</v>
      </c>
      <c r="S57" s="278">
        <v>5</v>
      </c>
      <c r="T57" s="276">
        <f t="shared" si="16"/>
        <v>801.51</v>
      </c>
    </row>
    <row r="58" spans="1:20" x14ac:dyDescent="0.2">
      <c r="A58" s="271"/>
      <c r="B58" s="285"/>
      <c r="C58" s="286" t="s">
        <v>231</v>
      </c>
      <c r="D58" s="277">
        <v>43.613</v>
      </c>
      <c r="E58" s="278">
        <v>5</v>
      </c>
      <c r="F58" s="276">
        <f t="shared" si="13"/>
        <v>218.065</v>
      </c>
      <c r="H58" s="285"/>
      <c r="I58" s="286" t="s">
        <v>231</v>
      </c>
      <c r="J58" s="273">
        <v>108.97</v>
      </c>
      <c r="K58" s="273">
        <v>7.94</v>
      </c>
      <c r="L58" s="278">
        <f t="shared" si="12"/>
        <v>8.6522179999999995</v>
      </c>
      <c r="M58" s="278">
        <v>5</v>
      </c>
      <c r="N58" s="276">
        <f t="shared" si="14"/>
        <v>544.85</v>
      </c>
      <c r="P58" s="285"/>
      <c r="Q58" s="286" t="s">
        <v>231</v>
      </c>
      <c r="R58" s="277">
        <f t="shared" si="15"/>
        <v>152.583</v>
      </c>
      <c r="S58" s="278">
        <v>5</v>
      </c>
      <c r="T58" s="276">
        <f t="shared" si="16"/>
        <v>762.91499999999996</v>
      </c>
    </row>
    <row r="59" spans="1:20" x14ac:dyDescent="0.2">
      <c r="A59" s="271"/>
      <c r="B59" s="285"/>
      <c r="C59" s="286" t="s">
        <v>232</v>
      </c>
      <c r="D59" s="277">
        <v>43.976999999999997</v>
      </c>
      <c r="E59" s="278">
        <v>5</v>
      </c>
      <c r="F59" s="276">
        <f t="shared" si="13"/>
        <v>219.88499999999999</v>
      </c>
      <c r="H59" s="285"/>
      <c r="I59" s="286" t="s">
        <v>232</v>
      </c>
      <c r="J59" s="273">
        <v>136.33500000000001</v>
      </c>
      <c r="K59" s="273">
        <v>11.08</v>
      </c>
      <c r="L59" s="278">
        <f t="shared" si="12"/>
        <v>15.105918000000001</v>
      </c>
      <c r="M59" s="278">
        <v>5</v>
      </c>
      <c r="N59" s="276">
        <f t="shared" si="14"/>
        <v>681.67500000000007</v>
      </c>
      <c r="P59" s="285"/>
      <c r="Q59" s="286" t="s">
        <v>232</v>
      </c>
      <c r="R59" s="277">
        <f t="shared" si="15"/>
        <v>180.31200000000001</v>
      </c>
      <c r="S59" s="278">
        <v>5</v>
      </c>
      <c r="T59" s="276">
        <f t="shared" si="16"/>
        <v>901.56000000000006</v>
      </c>
    </row>
    <row r="60" spans="1:20" ht="13.5" thickBot="1" x14ac:dyDescent="0.25">
      <c r="A60" s="271"/>
      <c r="B60" s="290"/>
      <c r="C60" s="291" t="s">
        <v>233</v>
      </c>
      <c r="D60" s="292">
        <v>60.320999999999998</v>
      </c>
      <c r="E60" s="294">
        <v>5</v>
      </c>
      <c r="F60" s="326">
        <f t="shared" si="13"/>
        <v>301.60500000000002</v>
      </c>
      <c r="H60" s="290"/>
      <c r="I60" s="291" t="s">
        <v>233</v>
      </c>
      <c r="J60" s="293">
        <v>106.096</v>
      </c>
      <c r="K60" s="293">
        <v>6.67</v>
      </c>
      <c r="L60" s="294">
        <f t="shared" si="12"/>
        <v>7.076603200000001</v>
      </c>
      <c r="M60" s="294">
        <v>5</v>
      </c>
      <c r="N60" s="326">
        <f t="shared" si="14"/>
        <v>530.48</v>
      </c>
      <c r="P60" s="290"/>
      <c r="Q60" s="291" t="s">
        <v>233</v>
      </c>
      <c r="R60" s="292">
        <f t="shared" si="15"/>
        <v>166.417</v>
      </c>
      <c r="S60" s="294">
        <v>5</v>
      </c>
      <c r="T60" s="326">
        <f t="shared" si="16"/>
        <v>832.08500000000004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3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4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5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49.295000000000002</v>
      </c>
      <c r="D66" s="722">
        <v>49.463000000000001</v>
      </c>
      <c r="E66" s="722">
        <v>51.792000000000002</v>
      </c>
      <c r="F66" s="722">
        <v>62.314999999999998</v>
      </c>
      <c r="G66" s="722">
        <v>53.054000000000002</v>
      </c>
      <c r="H66" s="722">
        <v>60.503999999999998</v>
      </c>
      <c r="I66" s="722">
        <v>62.692999999999998</v>
      </c>
      <c r="J66" s="722">
        <v>52.445999999999998</v>
      </c>
      <c r="K66" s="722">
        <v>43.613</v>
      </c>
      <c r="L66" s="722">
        <v>43.976999999999997</v>
      </c>
      <c r="M66" s="723">
        <v>60.320999999999998</v>
      </c>
    </row>
    <row r="67" spans="2:24" x14ac:dyDescent="0.2">
      <c r="B67" s="724" t="s">
        <v>84</v>
      </c>
      <c r="C67" s="725">
        <v>6.91</v>
      </c>
      <c r="D67" s="725">
        <v>5.476</v>
      </c>
      <c r="E67" s="725">
        <v>11.387</v>
      </c>
      <c r="F67" s="725">
        <v>11.081</v>
      </c>
      <c r="G67" s="725">
        <v>12.118</v>
      </c>
      <c r="H67" s="725">
        <v>13.105</v>
      </c>
      <c r="I67" s="725">
        <v>11.622999999999999</v>
      </c>
      <c r="J67" s="725">
        <v>6.7</v>
      </c>
      <c r="K67" s="725">
        <v>8.2739999999999991</v>
      </c>
      <c r="L67" s="725">
        <v>4.7489999999999997</v>
      </c>
      <c r="M67" s="726">
        <v>7.5190000000000001</v>
      </c>
    </row>
    <row r="68" spans="2:24" x14ac:dyDescent="0.2">
      <c r="B68" s="724" t="s">
        <v>85</v>
      </c>
      <c r="C68" s="725">
        <v>5.1319999999999997</v>
      </c>
      <c r="D68" s="725">
        <v>4.3840000000000003</v>
      </c>
      <c r="E68" s="725">
        <v>4.2649999999999997</v>
      </c>
      <c r="F68" s="725">
        <v>4.0830000000000002</v>
      </c>
      <c r="G68" s="725">
        <v>3.1019999999999999</v>
      </c>
      <c r="H68" s="725">
        <v>4.8070000000000004</v>
      </c>
      <c r="I68" s="725">
        <v>5.117</v>
      </c>
      <c r="J68" s="725">
        <v>6.3380000000000001</v>
      </c>
      <c r="K68" s="725">
        <v>4.9189999999999996</v>
      </c>
      <c r="L68" s="725">
        <v>6.8819999999999997</v>
      </c>
      <c r="M68" s="726">
        <v>6.2050000000000001</v>
      </c>
    </row>
    <row r="69" spans="2:24" x14ac:dyDescent="0.2">
      <c r="B69" s="724" t="s">
        <v>86</v>
      </c>
      <c r="C69" s="725">
        <v>21.309000000000001</v>
      </c>
      <c r="D69" s="725">
        <v>18.724</v>
      </c>
      <c r="E69" s="725">
        <v>17.443999999999999</v>
      </c>
      <c r="F69" s="725">
        <v>13.766</v>
      </c>
      <c r="G69" s="725">
        <v>13.61</v>
      </c>
      <c r="H69" s="725">
        <v>13.6</v>
      </c>
      <c r="I69" s="725">
        <v>19.012</v>
      </c>
      <c r="J69" s="725">
        <v>4.6529999999999996</v>
      </c>
      <c r="K69" s="725">
        <v>4.9359999999999999</v>
      </c>
      <c r="L69" s="725">
        <v>6.157</v>
      </c>
      <c r="M69" s="726">
        <v>5.109</v>
      </c>
    </row>
    <row r="70" spans="2:24" x14ac:dyDescent="0.2">
      <c r="B70" s="724" t="s">
        <v>87</v>
      </c>
      <c r="C70" s="725">
        <v>4.3769999999999998</v>
      </c>
      <c r="D70" s="725">
        <v>4.2350000000000003</v>
      </c>
      <c r="E70" s="725">
        <v>4.12</v>
      </c>
      <c r="F70" s="725">
        <v>6.4880000000000004</v>
      </c>
      <c r="G70" s="725">
        <v>3.5569999999999999</v>
      </c>
      <c r="H70" s="725">
        <v>3.782</v>
      </c>
      <c r="I70" s="725">
        <v>3.5179999999999998</v>
      </c>
      <c r="J70" s="725">
        <v>7.1360000000000001</v>
      </c>
      <c r="K70" s="725">
        <v>3.8090000000000002</v>
      </c>
      <c r="L70" s="725">
        <v>4.8680000000000003</v>
      </c>
      <c r="M70" s="726">
        <v>4.4029999999999996</v>
      </c>
    </row>
    <row r="71" spans="2:24" x14ac:dyDescent="0.2">
      <c r="B71" s="724" t="s">
        <v>88</v>
      </c>
      <c r="C71" s="725">
        <v>2.4870000000000001</v>
      </c>
      <c r="D71" s="725">
        <v>2.9870000000000001</v>
      </c>
      <c r="E71" s="725">
        <v>2.9769999999999999</v>
      </c>
      <c r="F71" s="725">
        <v>3.734</v>
      </c>
      <c r="G71" s="725">
        <v>2.7090000000000001</v>
      </c>
      <c r="H71" s="725">
        <v>3.375</v>
      </c>
      <c r="I71" s="725">
        <v>4.6639999999999997</v>
      </c>
      <c r="J71" s="725">
        <v>5.29</v>
      </c>
      <c r="K71" s="725">
        <v>3.0790000000000002</v>
      </c>
      <c r="L71" s="725">
        <v>3.6640000000000001</v>
      </c>
      <c r="M71" s="726">
        <v>3.6579999999999999</v>
      </c>
    </row>
    <row r="72" spans="2:24" x14ac:dyDescent="0.2">
      <c r="B72" s="724" t="s">
        <v>89</v>
      </c>
      <c r="C72" s="725">
        <v>5.226</v>
      </c>
      <c r="D72" s="725">
        <v>5.5979999999999999</v>
      </c>
      <c r="E72" s="725">
        <v>8.2249999999999996</v>
      </c>
      <c r="F72" s="725">
        <v>15.404999999999999</v>
      </c>
      <c r="G72" s="725">
        <v>14.454000000000001</v>
      </c>
      <c r="H72" s="725">
        <v>15.215999999999999</v>
      </c>
      <c r="I72" s="725">
        <v>12.593999999999999</v>
      </c>
      <c r="J72" s="725">
        <v>13.914999999999999</v>
      </c>
      <c r="K72" s="725">
        <v>13.087999999999999</v>
      </c>
      <c r="L72" s="725">
        <v>11.348000000000001</v>
      </c>
      <c r="M72" s="726">
        <v>24.943999999999999</v>
      </c>
    </row>
    <row r="73" spans="2:24" x14ac:dyDescent="0.2">
      <c r="B73" s="724" t="s">
        <v>90</v>
      </c>
      <c r="C73" s="725">
        <v>0.43</v>
      </c>
      <c r="D73" s="725">
        <v>0.24399999999999999</v>
      </c>
      <c r="E73" s="725">
        <v>0.44800000000000001</v>
      </c>
      <c r="F73" s="725">
        <v>0.255</v>
      </c>
      <c r="G73" s="725">
        <v>0.30399999999999999</v>
      </c>
      <c r="H73" s="725">
        <v>0.10299999999999999</v>
      </c>
      <c r="I73" s="725">
        <v>0.49199999999999999</v>
      </c>
      <c r="J73" s="725">
        <v>0.151</v>
      </c>
      <c r="K73" s="725">
        <v>0.09</v>
      </c>
      <c r="L73" s="725">
        <v>0.10299999999999999</v>
      </c>
      <c r="M73" s="726">
        <v>9.8000000000000004E-2</v>
      </c>
    </row>
    <row r="74" spans="2:24" x14ac:dyDescent="0.2">
      <c r="B74" s="724" t="s">
        <v>91</v>
      </c>
      <c r="C74" s="725">
        <v>3.4239999999999999</v>
      </c>
      <c r="D74" s="725">
        <v>7.8150000000000004</v>
      </c>
      <c r="E74" s="725">
        <v>2.927</v>
      </c>
      <c r="F74" s="725">
        <v>7.5039999999999996</v>
      </c>
      <c r="G74" s="725">
        <v>3.2</v>
      </c>
      <c r="H74" s="725">
        <v>6.516</v>
      </c>
      <c r="I74" s="725">
        <v>5.673</v>
      </c>
      <c r="J74" s="725">
        <v>8.2639999999999993</v>
      </c>
      <c r="K74" s="725">
        <v>5.4180000000000001</v>
      </c>
      <c r="L74" s="725">
        <v>6.2060000000000004</v>
      </c>
      <c r="M74" s="726">
        <v>8.3859999999999992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3" t="s">
        <v>744</v>
      </c>
      <c r="C80" s="786" t="s">
        <v>331</v>
      </c>
      <c r="D80" s="787"/>
      <c r="E80" s="786" t="s">
        <v>222</v>
      </c>
      <c r="F80" s="787"/>
      <c r="G80" s="786" t="s">
        <v>225</v>
      </c>
      <c r="H80" s="787"/>
      <c r="I80" s="786" t="s">
        <v>226</v>
      </c>
      <c r="J80" s="787"/>
      <c r="K80" s="786" t="s">
        <v>227</v>
      </c>
      <c r="L80" s="787"/>
      <c r="M80" s="786" t="s">
        <v>228</v>
      </c>
      <c r="N80" s="787"/>
      <c r="O80" s="786" t="s">
        <v>332</v>
      </c>
      <c r="P80" s="787"/>
      <c r="Q80" s="786" t="s">
        <v>333</v>
      </c>
      <c r="R80" s="787"/>
      <c r="S80" s="786" t="s">
        <v>231</v>
      </c>
      <c r="T80" s="787"/>
      <c r="U80" s="786" t="s">
        <v>232</v>
      </c>
      <c r="V80" s="787"/>
      <c r="W80" s="786" t="s">
        <v>233</v>
      </c>
      <c r="X80" s="788"/>
    </row>
    <row r="81" spans="2:24" x14ac:dyDescent="0.2">
      <c r="B81" s="784"/>
      <c r="C81" s="789" t="s">
        <v>79</v>
      </c>
      <c r="D81" s="790"/>
      <c r="E81" s="789" t="s">
        <v>79</v>
      </c>
      <c r="F81" s="790"/>
      <c r="G81" s="789" t="s">
        <v>79</v>
      </c>
      <c r="H81" s="790"/>
      <c r="I81" s="789" t="s">
        <v>79</v>
      </c>
      <c r="J81" s="790"/>
      <c r="K81" s="789" t="s">
        <v>79</v>
      </c>
      <c r="L81" s="790"/>
      <c r="M81" s="789" t="s">
        <v>79</v>
      </c>
      <c r="N81" s="790"/>
      <c r="O81" s="789"/>
      <c r="P81" s="790"/>
      <c r="Q81" s="789"/>
      <c r="R81" s="790"/>
      <c r="S81" s="789"/>
      <c r="T81" s="790"/>
      <c r="U81" s="789"/>
      <c r="V81" s="790"/>
      <c r="W81" s="789"/>
      <c r="X81" s="791"/>
    </row>
    <row r="82" spans="2:24" ht="41.25" thickBot="1" x14ac:dyDescent="0.25">
      <c r="B82" s="785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352.09399999999999</v>
      </c>
      <c r="D83" s="731">
        <v>15.34</v>
      </c>
      <c r="E83" s="722">
        <v>312.339</v>
      </c>
      <c r="F83" s="731">
        <v>13.78</v>
      </c>
      <c r="G83" s="722">
        <v>247.75899999999999</v>
      </c>
      <c r="H83" s="731">
        <v>16.149999999999999</v>
      </c>
      <c r="I83" s="722">
        <v>245.41300000000001</v>
      </c>
      <c r="J83" s="731">
        <v>12.48</v>
      </c>
      <c r="K83" s="722">
        <v>187.584</v>
      </c>
      <c r="L83" s="731">
        <v>13.34</v>
      </c>
      <c r="M83" s="722">
        <v>155.52799999999999</v>
      </c>
      <c r="N83" s="731">
        <v>12.49</v>
      </c>
      <c r="O83" s="722">
        <v>129.36000000000001</v>
      </c>
      <c r="P83" s="731">
        <v>21.25</v>
      </c>
      <c r="Q83" s="722">
        <v>107.85599999999999</v>
      </c>
      <c r="R83" s="731">
        <v>11.47</v>
      </c>
      <c r="S83" s="722">
        <v>108.97</v>
      </c>
      <c r="T83" s="731">
        <v>7.94</v>
      </c>
      <c r="U83" s="722">
        <v>136.33500000000001</v>
      </c>
      <c r="V83" s="731">
        <v>11.08</v>
      </c>
      <c r="W83" s="722">
        <v>106.096</v>
      </c>
      <c r="X83" s="732">
        <v>6.67</v>
      </c>
    </row>
    <row r="84" spans="2:24" x14ac:dyDescent="0.2">
      <c r="B84" s="724" t="s">
        <v>84</v>
      </c>
      <c r="C84" s="725">
        <v>8.2729999999999997</v>
      </c>
      <c r="D84" s="733">
        <v>49.93</v>
      </c>
      <c r="E84" s="725">
        <v>11.288</v>
      </c>
      <c r="F84" s="733">
        <v>47.46</v>
      </c>
      <c r="G84" s="725">
        <v>10.62</v>
      </c>
      <c r="H84" s="733">
        <v>49.59</v>
      </c>
      <c r="I84" s="725">
        <v>9.14</v>
      </c>
      <c r="J84" s="733">
        <v>53.57</v>
      </c>
      <c r="K84" s="725">
        <v>10.268000000000001</v>
      </c>
      <c r="L84" s="733">
        <v>47.46</v>
      </c>
      <c r="M84" s="725">
        <v>8.3260000000000005</v>
      </c>
      <c r="N84" s="733">
        <v>48.51</v>
      </c>
      <c r="O84" s="725">
        <v>10.766999999999999</v>
      </c>
      <c r="P84" s="733">
        <v>41.16</v>
      </c>
      <c r="Q84" s="725">
        <v>9.4719999999999995</v>
      </c>
      <c r="R84" s="733">
        <v>42.98</v>
      </c>
      <c r="S84" s="725">
        <v>11.329000000000001</v>
      </c>
      <c r="T84" s="733">
        <v>37.15</v>
      </c>
      <c r="U84" s="725">
        <v>12.054</v>
      </c>
      <c r="V84" s="733">
        <v>36.119999999999997</v>
      </c>
      <c r="W84" s="725">
        <v>11.842000000000001</v>
      </c>
      <c r="X84" s="734">
        <v>23.67</v>
      </c>
    </row>
    <row r="85" spans="2:24" x14ac:dyDescent="0.2">
      <c r="B85" s="724" t="s">
        <v>85</v>
      </c>
      <c r="C85" s="725">
        <v>21.109000000000002</v>
      </c>
      <c r="D85" s="733">
        <v>21.6</v>
      </c>
      <c r="E85" s="725">
        <v>25.794</v>
      </c>
      <c r="F85" s="733">
        <v>19.670000000000002</v>
      </c>
      <c r="G85" s="725">
        <v>22.367999999999999</v>
      </c>
      <c r="H85" s="733">
        <v>19.510000000000002</v>
      </c>
      <c r="I85" s="725">
        <v>69.239000000000004</v>
      </c>
      <c r="J85" s="733">
        <v>26.01</v>
      </c>
      <c r="K85" s="725">
        <v>69.034000000000006</v>
      </c>
      <c r="L85" s="733">
        <v>27</v>
      </c>
      <c r="M85" s="725">
        <v>54.015999999999998</v>
      </c>
      <c r="N85" s="733">
        <v>23.62</v>
      </c>
      <c r="O85" s="725">
        <v>21.564</v>
      </c>
      <c r="P85" s="733">
        <v>25.08</v>
      </c>
      <c r="Q85" s="725">
        <v>23.684999999999999</v>
      </c>
      <c r="R85" s="733">
        <v>32.57</v>
      </c>
      <c r="S85" s="725">
        <v>16.231000000000002</v>
      </c>
      <c r="T85" s="733">
        <v>17.5</v>
      </c>
      <c r="U85" s="725">
        <v>33.133000000000003</v>
      </c>
      <c r="V85" s="733">
        <v>33.44</v>
      </c>
      <c r="W85" s="725">
        <v>20.795000000000002</v>
      </c>
      <c r="X85" s="734">
        <v>16.57</v>
      </c>
    </row>
    <row r="86" spans="2:24" x14ac:dyDescent="0.2">
      <c r="B86" s="724" t="s">
        <v>86</v>
      </c>
      <c r="C86" s="725">
        <v>70.912000000000006</v>
      </c>
      <c r="D86" s="733">
        <v>39.700000000000003</v>
      </c>
      <c r="E86" s="725">
        <v>29.526</v>
      </c>
      <c r="F86" s="733">
        <v>52.03</v>
      </c>
      <c r="G86" s="725">
        <v>13.669</v>
      </c>
      <c r="H86" s="733">
        <v>66.67</v>
      </c>
      <c r="I86" s="725">
        <v>3.508</v>
      </c>
      <c r="J86" s="733">
        <v>47.84</v>
      </c>
      <c r="K86" s="725">
        <v>3.4580000000000002</v>
      </c>
      <c r="L86" s="733">
        <v>48.08</v>
      </c>
      <c r="M86" s="725">
        <v>1.141</v>
      </c>
      <c r="N86" s="733">
        <v>36.840000000000003</v>
      </c>
      <c r="O86" s="725">
        <v>2.883</v>
      </c>
      <c r="P86" s="733">
        <v>71.16</v>
      </c>
      <c r="Q86" s="725">
        <v>0.373</v>
      </c>
      <c r="R86" s="733">
        <v>32.53</v>
      </c>
      <c r="S86" s="725">
        <v>0.376</v>
      </c>
      <c r="T86" s="733">
        <v>32.03</v>
      </c>
      <c r="U86" s="725">
        <v>0.38</v>
      </c>
      <c r="V86" s="733">
        <v>31.64</v>
      </c>
      <c r="W86" s="725">
        <v>0.32800000000000001</v>
      </c>
      <c r="X86" s="734">
        <v>31.02</v>
      </c>
    </row>
    <row r="87" spans="2:24" x14ac:dyDescent="0.2">
      <c r="B87" s="724" t="s">
        <v>87</v>
      </c>
      <c r="C87" s="725">
        <v>18.635999999999999</v>
      </c>
      <c r="D87" s="733">
        <v>28.36</v>
      </c>
      <c r="E87" s="725">
        <v>40.156999999999996</v>
      </c>
      <c r="F87" s="733">
        <v>64.36</v>
      </c>
      <c r="G87" s="725">
        <v>49.671999999999997</v>
      </c>
      <c r="H87" s="733">
        <v>52.63</v>
      </c>
      <c r="I87" s="725">
        <v>42.610999999999997</v>
      </c>
      <c r="J87" s="733">
        <v>39.54</v>
      </c>
      <c r="K87" s="725">
        <v>10.141999999999999</v>
      </c>
      <c r="L87" s="733">
        <v>42.95</v>
      </c>
      <c r="M87" s="725">
        <v>7.32</v>
      </c>
      <c r="N87" s="733">
        <v>31.88</v>
      </c>
      <c r="O87" s="725">
        <v>7.9710000000000001</v>
      </c>
      <c r="P87" s="733">
        <v>41.56</v>
      </c>
      <c r="Q87" s="725">
        <v>11.907</v>
      </c>
      <c r="R87" s="733">
        <v>27.88</v>
      </c>
      <c r="S87" s="725">
        <v>14.038</v>
      </c>
      <c r="T87" s="733">
        <v>28.79</v>
      </c>
      <c r="U87" s="725">
        <v>10.824</v>
      </c>
      <c r="V87" s="733">
        <v>26.34</v>
      </c>
      <c r="W87" s="725">
        <v>9.1669999999999998</v>
      </c>
      <c r="X87" s="734">
        <v>22.73</v>
      </c>
    </row>
    <row r="88" spans="2:24" x14ac:dyDescent="0.2">
      <c r="B88" s="724" t="s">
        <v>88</v>
      </c>
      <c r="C88" s="725">
        <v>41.533999999999999</v>
      </c>
      <c r="D88" s="733">
        <v>17.64</v>
      </c>
      <c r="E88" s="725">
        <v>49.948</v>
      </c>
      <c r="F88" s="733">
        <v>21.03</v>
      </c>
      <c r="G88" s="725">
        <v>35.296999999999997</v>
      </c>
      <c r="H88" s="733">
        <v>24.92</v>
      </c>
      <c r="I88" s="725">
        <v>26.914000000000001</v>
      </c>
      <c r="J88" s="733">
        <v>21.6</v>
      </c>
      <c r="K88" s="725">
        <v>24.65</v>
      </c>
      <c r="L88" s="733">
        <v>22.94</v>
      </c>
      <c r="M88" s="725">
        <v>18.675000000000001</v>
      </c>
      <c r="N88" s="733">
        <v>24.86</v>
      </c>
      <c r="O88" s="725">
        <v>16.773</v>
      </c>
      <c r="P88" s="733">
        <v>25.85</v>
      </c>
      <c r="Q88" s="725">
        <v>16.443000000000001</v>
      </c>
      <c r="R88" s="733">
        <v>25.49</v>
      </c>
      <c r="S88" s="725">
        <v>16.198</v>
      </c>
      <c r="T88" s="733">
        <v>24.92</v>
      </c>
      <c r="U88" s="725">
        <v>17.111999999999998</v>
      </c>
      <c r="V88" s="733">
        <v>23.72</v>
      </c>
      <c r="W88" s="725">
        <v>6.8330000000000002</v>
      </c>
      <c r="X88" s="734">
        <v>19.57</v>
      </c>
    </row>
    <row r="89" spans="2:24" x14ac:dyDescent="0.2">
      <c r="B89" s="724" t="s">
        <v>89</v>
      </c>
      <c r="C89" s="725">
        <v>129.09399999999999</v>
      </c>
      <c r="D89" s="733">
        <v>30.9</v>
      </c>
      <c r="E89" s="725">
        <v>95.793000000000006</v>
      </c>
      <c r="F89" s="733">
        <v>27.73</v>
      </c>
      <c r="G89" s="725">
        <v>49.231000000000002</v>
      </c>
      <c r="H89" s="733">
        <v>34.11</v>
      </c>
      <c r="I89" s="725">
        <v>63.16</v>
      </c>
      <c r="J89" s="733">
        <v>32.659999999999997</v>
      </c>
      <c r="K89" s="725">
        <v>49.866999999999997</v>
      </c>
      <c r="L89" s="733">
        <v>34.43</v>
      </c>
      <c r="M89" s="725">
        <v>30.164000000000001</v>
      </c>
      <c r="N89" s="733">
        <v>25.31</v>
      </c>
      <c r="O89" s="725">
        <v>23.931999999999999</v>
      </c>
      <c r="P89" s="733">
        <v>17.54</v>
      </c>
      <c r="Q89" s="725">
        <v>20.684000000000001</v>
      </c>
      <c r="R89" s="733">
        <v>16.05</v>
      </c>
      <c r="S89" s="725">
        <v>25.210999999999999</v>
      </c>
      <c r="T89" s="733">
        <v>15.03</v>
      </c>
      <c r="U89" s="725">
        <v>28.427</v>
      </c>
      <c r="V89" s="733">
        <v>14.41</v>
      </c>
      <c r="W89" s="725">
        <v>27.791</v>
      </c>
      <c r="X89" s="734">
        <v>12.79</v>
      </c>
    </row>
    <row r="90" spans="2:24" x14ac:dyDescent="0.2">
      <c r="B90" s="724" t="s">
        <v>90</v>
      </c>
      <c r="C90" s="725">
        <v>0.17899999999999999</v>
      </c>
      <c r="D90" s="733">
        <v>93.64</v>
      </c>
      <c r="E90" s="725">
        <v>0.13</v>
      </c>
      <c r="F90" s="733">
        <v>93.64</v>
      </c>
      <c r="G90" s="725">
        <v>1.161</v>
      </c>
      <c r="H90" s="733">
        <v>93.64</v>
      </c>
      <c r="I90" s="725">
        <v>6.2E-2</v>
      </c>
      <c r="J90" s="733">
        <v>93.64</v>
      </c>
      <c r="K90" s="725">
        <v>5.8000000000000003E-2</v>
      </c>
      <c r="L90" s="733">
        <v>93.64</v>
      </c>
      <c r="M90" s="725">
        <v>6.4000000000000001E-2</v>
      </c>
      <c r="N90" s="733">
        <v>78.39</v>
      </c>
      <c r="O90" s="725">
        <v>0.84</v>
      </c>
      <c r="P90" s="733">
        <v>92.46</v>
      </c>
      <c r="Q90" s="725">
        <v>0.01</v>
      </c>
      <c r="R90" s="733">
        <v>38.74</v>
      </c>
      <c r="S90" s="725">
        <v>0.03</v>
      </c>
      <c r="T90" s="733">
        <v>62.04</v>
      </c>
      <c r="U90" s="725">
        <v>0.03</v>
      </c>
      <c r="V90" s="733">
        <v>62.04</v>
      </c>
      <c r="W90" s="725">
        <v>0.03</v>
      </c>
      <c r="X90" s="734">
        <v>62.04</v>
      </c>
    </row>
    <row r="91" spans="2:24" x14ac:dyDescent="0.2">
      <c r="B91" s="724" t="s">
        <v>91</v>
      </c>
      <c r="C91" s="725">
        <v>62.357999999999997</v>
      </c>
      <c r="D91" s="733">
        <v>34.479999999999997</v>
      </c>
      <c r="E91" s="725">
        <v>59.703000000000003</v>
      </c>
      <c r="F91" s="733">
        <v>36.42</v>
      </c>
      <c r="G91" s="725">
        <v>65.742000000000004</v>
      </c>
      <c r="H91" s="733">
        <v>32.200000000000003</v>
      </c>
      <c r="I91" s="725">
        <v>30.779</v>
      </c>
      <c r="J91" s="733">
        <v>22.81</v>
      </c>
      <c r="K91" s="725">
        <v>20.106999999999999</v>
      </c>
      <c r="L91" s="733">
        <v>30.04</v>
      </c>
      <c r="M91" s="725">
        <v>35.822000000000003</v>
      </c>
      <c r="N91" s="733">
        <v>32.630000000000003</v>
      </c>
      <c r="O91" s="725">
        <v>44.63</v>
      </c>
      <c r="P91" s="733">
        <v>58.1</v>
      </c>
      <c r="Q91" s="725">
        <v>25.280999999999999</v>
      </c>
      <c r="R91" s="733">
        <v>31.09</v>
      </c>
      <c r="S91" s="725">
        <v>25.556000000000001</v>
      </c>
      <c r="T91" s="733">
        <v>16.86</v>
      </c>
      <c r="U91" s="725">
        <v>34.375999999999998</v>
      </c>
      <c r="V91" s="733">
        <v>27.1</v>
      </c>
      <c r="W91" s="725">
        <v>29.311</v>
      </c>
      <c r="X91" s="734">
        <v>15.87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3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4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5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352.09399999999999</v>
      </c>
      <c r="D100" s="754">
        <f t="shared" ref="D100:D108" si="18">E83</f>
        <v>312.339</v>
      </c>
      <c r="E100" s="754">
        <f t="shared" ref="E100:E108" si="19">G83</f>
        <v>247.75899999999999</v>
      </c>
      <c r="F100" s="754">
        <f t="shared" ref="F100:F108" si="20">I83</f>
        <v>245.41300000000001</v>
      </c>
      <c r="G100" s="754">
        <f t="shared" ref="G100:G108" si="21">K83</f>
        <v>187.584</v>
      </c>
      <c r="H100" s="754">
        <f t="shared" ref="H100:H108" si="22">M83</f>
        <v>155.52799999999999</v>
      </c>
      <c r="I100" s="754">
        <f t="shared" ref="I100:I108" si="23">O83</f>
        <v>129.36000000000001</v>
      </c>
      <c r="J100" s="754">
        <f t="shared" ref="J100:J108" si="24">Q83</f>
        <v>107.85599999999999</v>
      </c>
      <c r="K100" s="754">
        <f t="shared" ref="K100:K108" si="25">S83</f>
        <v>108.97</v>
      </c>
      <c r="L100" s="754">
        <f t="shared" ref="L100:L108" si="26">U83</f>
        <v>136.33500000000001</v>
      </c>
      <c r="M100" s="755">
        <f t="shared" ref="M100:M108" si="27">W83</f>
        <v>106.096</v>
      </c>
      <c r="N100" s="722"/>
    </row>
    <row r="101" spans="2:14" x14ac:dyDescent="0.2">
      <c r="B101" s="743" t="s">
        <v>84</v>
      </c>
      <c r="C101" s="744">
        <f t="shared" si="17"/>
        <v>8.2729999999999997</v>
      </c>
      <c r="D101" s="744">
        <f t="shared" si="18"/>
        <v>11.288</v>
      </c>
      <c r="E101" s="744">
        <f t="shared" si="19"/>
        <v>10.62</v>
      </c>
      <c r="F101" s="744">
        <f t="shared" si="20"/>
        <v>9.14</v>
      </c>
      <c r="G101" s="744">
        <f t="shared" si="21"/>
        <v>10.268000000000001</v>
      </c>
      <c r="H101" s="744">
        <f t="shared" si="22"/>
        <v>8.3260000000000005</v>
      </c>
      <c r="I101" s="744">
        <f t="shared" si="23"/>
        <v>10.766999999999999</v>
      </c>
      <c r="J101" s="744">
        <f t="shared" si="24"/>
        <v>9.4719999999999995</v>
      </c>
      <c r="K101" s="744">
        <f t="shared" si="25"/>
        <v>11.329000000000001</v>
      </c>
      <c r="L101" s="744">
        <f t="shared" si="26"/>
        <v>12.054</v>
      </c>
      <c r="M101" s="745">
        <f t="shared" si="27"/>
        <v>11.842000000000001</v>
      </c>
      <c r="N101" s="725"/>
    </row>
    <row r="102" spans="2:14" x14ac:dyDescent="0.2">
      <c r="B102" s="743" t="s">
        <v>85</v>
      </c>
      <c r="C102" s="744">
        <f t="shared" si="17"/>
        <v>21.109000000000002</v>
      </c>
      <c r="D102" s="744">
        <f t="shared" si="18"/>
        <v>25.794</v>
      </c>
      <c r="E102" s="744">
        <f t="shared" si="19"/>
        <v>22.367999999999999</v>
      </c>
      <c r="F102" s="744">
        <f t="shared" si="20"/>
        <v>69.239000000000004</v>
      </c>
      <c r="G102" s="744">
        <f t="shared" si="21"/>
        <v>69.034000000000006</v>
      </c>
      <c r="H102" s="744">
        <f t="shared" si="22"/>
        <v>54.015999999999998</v>
      </c>
      <c r="I102" s="744">
        <f t="shared" si="23"/>
        <v>21.564</v>
      </c>
      <c r="J102" s="744">
        <f t="shared" si="24"/>
        <v>23.684999999999999</v>
      </c>
      <c r="K102" s="744">
        <f t="shared" si="25"/>
        <v>16.231000000000002</v>
      </c>
      <c r="L102" s="744">
        <f t="shared" si="26"/>
        <v>33.133000000000003</v>
      </c>
      <c r="M102" s="745">
        <f t="shared" si="27"/>
        <v>20.795000000000002</v>
      </c>
      <c r="N102" s="725"/>
    </row>
    <row r="103" spans="2:14" x14ac:dyDescent="0.2">
      <c r="B103" s="743" t="s">
        <v>86</v>
      </c>
      <c r="C103" s="744">
        <f t="shared" si="17"/>
        <v>70.912000000000006</v>
      </c>
      <c r="D103" s="744">
        <f t="shared" si="18"/>
        <v>29.526</v>
      </c>
      <c r="E103" s="744">
        <f t="shared" si="19"/>
        <v>13.669</v>
      </c>
      <c r="F103" s="744">
        <f t="shared" si="20"/>
        <v>3.508</v>
      </c>
      <c r="G103" s="744">
        <f t="shared" si="21"/>
        <v>3.4580000000000002</v>
      </c>
      <c r="H103" s="744">
        <f t="shared" si="22"/>
        <v>1.141</v>
      </c>
      <c r="I103" s="744">
        <f t="shared" si="23"/>
        <v>2.883</v>
      </c>
      <c r="J103" s="744">
        <f t="shared" si="24"/>
        <v>0.373</v>
      </c>
      <c r="K103" s="744">
        <f t="shared" si="25"/>
        <v>0.376</v>
      </c>
      <c r="L103" s="744">
        <f t="shared" si="26"/>
        <v>0.38</v>
      </c>
      <c r="M103" s="745">
        <f t="shared" si="27"/>
        <v>0.32800000000000001</v>
      </c>
      <c r="N103" s="725"/>
    </row>
    <row r="104" spans="2:14" x14ac:dyDescent="0.2">
      <c r="B104" s="743" t="s">
        <v>87</v>
      </c>
      <c r="C104" s="744">
        <f t="shared" si="17"/>
        <v>18.635999999999999</v>
      </c>
      <c r="D104" s="744">
        <f t="shared" si="18"/>
        <v>40.156999999999996</v>
      </c>
      <c r="E104" s="744">
        <f t="shared" si="19"/>
        <v>49.671999999999997</v>
      </c>
      <c r="F104" s="744">
        <f t="shared" si="20"/>
        <v>42.610999999999997</v>
      </c>
      <c r="G104" s="744">
        <f t="shared" si="21"/>
        <v>10.141999999999999</v>
      </c>
      <c r="H104" s="744">
        <f t="shared" si="22"/>
        <v>7.32</v>
      </c>
      <c r="I104" s="744">
        <f t="shared" si="23"/>
        <v>7.9710000000000001</v>
      </c>
      <c r="J104" s="744">
        <f t="shared" si="24"/>
        <v>11.907</v>
      </c>
      <c r="K104" s="744">
        <f t="shared" si="25"/>
        <v>14.038</v>
      </c>
      <c r="L104" s="744">
        <f t="shared" si="26"/>
        <v>10.824</v>
      </c>
      <c r="M104" s="745">
        <f t="shared" si="27"/>
        <v>9.1669999999999998</v>
      </c>
      <c r="N104" s="725"/>
    </row>
    <row r="105" spans="2:14" x14ac:dyDescent="0.2">
      <c r="B105" s="743" t="s">
        <v>88</v>
      </c>
      <c r="C105" s="744">
        <f t="shared" si="17"/>
        <v>41.533999999999999</v>
      </c>
      <c r="D105" s="744">
        <f t="shared" si="18"/>
        <v>49.948</v>
      </c>
      <c r="E105" s="744">
        <f t="shared" si="19"/>
        <v>35.296999999999997</v>
      </c>
      <c r="F105" s="744">
        <f t="shared" si="20"/>
        <v>26.914000000000001</v>
      </c>
      <c r="G105" s="744">
        <f t="shared" si="21"/>
        <v>24.65</v>
      </c>
      <c r="H105" s="744">
        <f t="shared" si="22"/>
        <v>18.675000000000001</v>
      </c>
      <c r="I105" s="744">
        <f t="shared" si="23"/>
        <v>16.773</v>
      </c>
      <c r="J105" s="744">
        <f t="shared" si="24"/>
        <v>16.443000000000001</v>
      </c>
      <c r="K105" s="744">
        <f t="shared" si="25"/>
        <v>16.198</v>
      </c>
      <c r="L105" s="744">
        <f t="shared" si="26"/>
        <v>17.111999999999998</v>
      </c>
      <c r="M105" s="745">
        <f t="shared" si="27"/>
        <v>6.8330000000000002</v>
      </c>
      <c r="N105" s="725"/>
    </row>
    <row r="106" spans="2:14" x14ac:dyDescent="0.2">
      <c r="B106" s="743" t="s">
        <v>89</v>
      </c>
      <c r="C106" s="744">
        <f t="shared" si="17"/>
        <v>129.09399999999999</v>
      </c>
      <c r="D106" s="744">
        <f t="shared" si="18"/>
        <v>95.793000000000006</v>
      </c>
      <c r="E106" s="744">
        <f t="shared" si="19"/>
        <v>49.231000000000002</v>
      </c>
      <c r="F106" s="744">
        <f t="shared" si="20"/>
        <v>63.16</v>
      </c>
      <c r="G106" s="744">
        <f t="shared" si="21"/>
        <v>49.866999999999997</v>
      </c>
      <c r="H106" s="744">
        <f t="shared" si="22"/>
        <v>30.164000000000001</v>
      </c>
      <c r="I106" s="744">
        <f t="shared" si="23"/>
        <v>23.931999999999999</v>
      </c>
      <c r="J106" s="744">
        <f t="shared" si="24"/>
        <v>20.684000000000001</v>
      </c>
      <c r="K106" s="744">
        <f t="shared" si="25"/>
        <v>25.210999999999999</v>
      </c>
      <c r="L106" s="744">
        <f t="shared" si="26"/>
        <v>28.427</v>
      </c>
      <c r="M106" s="745">
        <f t="shared" si="27"/>
        <v>27.791</v>
      </c>
      <c r="N106" s="725"/>
    </row>
    <row r="107" spans="2:14" x14ac:dyDescent="0.2">
      <c r="B107" s="743" t="s">
        <v>90</v>
      </c>
      <c r="C107" s="744">
        <f t="shared" si="17"/>
        <v>0.17899999999999999</v>
      </c>
      <c r="D107" s="744">
        <f t="shared" si="18"/>
        <v>0.13</v>
      </c>
      <c r="E107" s="744">
        <f t="shared" si="19"/>
        <v>1.161</v>
      </c>
      <c r="F107" s="744">
        <f t="shared" si="20"/>
        <v>6.2E-2</v>
      </c>
      <c r="G107" s="744">
        <f t="shared" si="21"/>
        <v>5.8000000000000003E-2</v>
      </c>
      <c r="H107" s="744">
        <f t="shared" si="22"/>
        <v>6.4000000000000001E-2</v>
      </c>
      <c r="I107" s="744">
        <f t="shared" si="23"/>
        <v>0.84</v>
      </c>
      <c r="J107" s="744">
        <f t="shared" si="24"/>
        <v>0.01</v>
      </c>
      <c r="K107" s="744">
        <f t="shared" si="25"/>
        <v>0.03</v>
      </c>
      <c r="L107" s="744">
        <f t="shared" si="26"/>
        <v>0.03</v>
      </c>
      <c r="M107" s="745">
        <f t="shared" si="27"/>
        <v>0.03</v>
      </c>
      <c r="N107" s="725"/>
    </row>
    <row r="108" spans="2:14" x14ac:dyDescent="0.2">
      <c r="B108" s="743" t="s">
        <v>91</v>
      </c>
      <c r="C108" s="744">
        <f t="shared" si="17"/>
        <v>62.357999999999997</v>
      </c>
      <c r="D108" s="744">
        <f t="shared" si="18"/>
        <v>59.703000000000003</v>
      </c>
      <c r="E108" s="744">
        <f t="shared" si="19"/>
        <v>65.742000000000004</v>
      </c>
      <c r="F108" s="744">
        <f t="shared" si="20"/>
        <v>30.779</v>
      </c>
      <c r="G108" s="744">
        <f t="shared" si="21"/>
        <v>20.106999999999999</v>
      </c>
      <c r="H108" s="744">
        <f t="shared" si="22"/>
        <v>35.822000000000003</v>
      </c>
      <c r="I108" s="744">
        <f t="shared" si="23"/>
        <v>44.63</v>
      </c>
      <c r="J108" s="744">
        <f t="shared" si="24"/>
        <v>25.280999999999999</v>
      </c>
      <c r="K108" s="744">
        <f t="shared" si="25"/>
        <v>25.556000000000001</v>
      </c>
      <c r="L108" s="744">
        <f t="shared" si="26"/>
        <v>34.375999999999998</v>
      </c>
      <c r="M108" s="745">
        <f t="shared" si="27"/>
        <v>29.311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3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4"/>
      <c r="C115" s="717" t="s">
        <v>484</v>
      </c>
      <c r="D115" s="717" t="s">
        <v>484</v>
      </c>
      <c r="E115" s="717" t="s">
        <v>484</v>
      </c>
      <c r="F115" s="717" t="s">
        <v>484</v>
      </c>
      <c r="G115" s="717" t="s">
        <v>484</v>
      </c>
      <c r="H115" s="717" t="s">
        <v>484</v>
      </c>
      <c r="I115" s="717" t="s">
        <v>484</v>
      </c>
      <c r="J115" s="717" t="s">
        <v>484</v>
      </c>
      <c r="K115" s="717" t="s">
        <v>484</v>
      </c>
      <c r="L115" s="717" t="s">
        <v>484</v>
      </c>
      <c r="M115" s="719" t="s">
        <v>484</v>
      </c>
      <c r="N115" s="738"/>
    </row>
    <row r="116" spans="2:14" ht="41.25" thickBot="1" x14ac:dyDescent="0.25">
      <c r="B116" s="785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401.38900000000001</v>
      </c>
      <c r="D117" s="754">
        <f t="shared" ref="D117:D128" si="40">SUM(D66,E83)</f>
        <v>361.80200000000002</v>
      </c>
      <c r="E117" s="754">
        <f t="shared" ref="E117:E128" si="41">SUM(E66,G83)</f>
        <v>299.55099999999999</v>
      </c>
      <c r="F117" s="754">
        <f t="shared" ref="F117:F128" si="42">SUM(F66,I83)</f>
        <v>307.72800000000001</v>
      </c>
      <c r="G117" s="754">
        <f t="shared" ref="G117:G128" si="43">SUM(G66,K83)</f>
        <v>240.63800000000001</v>
      </c>
      <c r="H117" s="754">
        <f t="shared" ref="H117:H128" si="44">SUM(H66,M83)</f>
        <v>216.03199999999998</v>
      </c>
      <c r="I117" s="754">
        <f t="shared" ref="I117:I128" si="45">SUM(I66,O83)</f>
        <v>192.053</v>
      </c>
      <c r="J117" s="754">
        <f t="shared" ref="J117:J128" si="46">SUM(J66,Q83)</f>
        <v>160.30199999999999</v>
      </c>
      <c r="K117" s="754">
        <f t="shared" ref="K117:K128" si="47">SUM(K66,S83)</f>
        <v>152.583</v>
      </c>
      <c r="L117" s="754">
        <f t="shared" ref="L117:L128" si="48">SUM(L66,U83)</f>
        <v>180.31200000000001</v>
      </c>
      <c r="M117" s="755">
        <f t="shared" ref="M117:M128" si="49">SUM(M66,W83)</f>
        <v>166.417</v>
      </c>
      <c r="N117" s="722"/>
    </row>
    <row r="118" spans="2:14" x14ac:dyDescent="0.2">
      <c r="B118" s="743" t="s">
        <v>84</v>
      </c>
      <c r="C118" s="744">
        <f t="shared" si="39"/>
        <v>15.183</v>
      </c>
      <c r="D118" s="744">
        <f t="shared" si="40"/>
        <v>16.763999999999999</v>
      </c>
      <c r="E118" s="744">
        <f t="shared" si="41"/>
        <v>22.006999999999998</v>
      </c>
      <c r="F118" s="744">
        <f t="shared" si="42"/>
        <v>20.221</v>
      </c>
      <c r="G118" s="744">
        <f t="shared" si="43"/>
        <v>22.386000000000003</v>
      </c>
      <c r="H118" s="744">
        <f t="shared" si="44"/>
        <v>21.431000000000001</v>
      </c>
      <c r="I118" s="744">
        <f t="shared" si="45"/>
        <v>22.39</v>
      </c>
      <c r="J118" s="744">
        <f t="shared" si="46"/>
        <v>16.172000000000001</v>
      </c>
      <c r="K118" s="744">
        <f t="shared" si="47"/>
        <v>19.603000000000002</v>
      </c>
      <c r="L118" s="744">
        <f t="shared" si="48"/>
        <v>16.803000000000001</v>
      </c>
      <c r="M118" s="745">
        <f t="shared" si="49"/>
        <v>19.361000000000001</v>
      </c>
      <c r="N118" s="725"/>
    </row>
    <row r="119" spans="2:14" x14ac:dyDescent="0.2">
      <c r="B119" s="743" t="s">
        <v>85</v>
      </c>
      <c r="C119" s="744">
        <f t="shared" si="39"/>
        <v>26.241</v>
      </c>
      <c r="D119" s="744">
        <f t="shared" si="40"/>
        <v>30.178000000000001</v>
      </c>
      <c r="E119" s="744">
        <f t="shared" si="41"/>
        <v>26.632999999999999</v>
      </c>
      <c r="F119" s="744">
        <f t="shared" si="42"/>
        <v>73.322000000000003</v>
      </c>
      <c r="G119" s="744">
        <f t="shared" si="43"/>
        <v>72.13600000000001</v>
      </c>
      <c r="H119" s="744">
        <f t="shared" si="44"/>
        <v>58.823</v>
      </c>
      <c r="I119" s="744">
        <f t="shared" si="45"/>
        <v>26.681000000000001</v>
      </c>
      <c r="J119" s="744">
        <f t="shared" si="46"/>
        <v>30.023</v>
      </c>
      <c r="K119" s="744">
        <f t="shared" si="47"/>
        <v>21.150000000000002</v>
      </c>
      <c r="L119" s="744">
        <f t="shared" si="48"/>
        <v>40.015000000000001</v>
      </c>
      <c r="M119" s="745">
        <f t="shared" si="49"/>
        <v>27</v>
      </c>
      <c r="N119" s="725"/>
    </row>
    <row r="120" spans="2:14" x14ac:dyDescent="0.2">
      <c r="B120" s="743" t="s">
        <v>86</v>
      </c>
      <c r="C120" s="744">
        <f t="shared" si="39"/>
        <v>92.221000000000004</v>
      </c>
      <c r="D120" s="744">
        <f t="shared" si="40"/>
        <v>48.25</v>
      </c>
      <c r="E120" s="744">
        <f t="shared" si="41"/>
        <v>31.113</v>
      </c>
      <c r="F120" s="744">
        <f t="shared" si="42"/>
        <v>17.274000000000001</v>
      </c>
      <c r="G120" s="744">
        <f t="shared" si="43"/>
        <v>17.067999999999998</v>
      </c>
      <c r="H120" s="744">
        <f t="shared" si="44"/>
        <v>14.741</v>
      </c>
      <c r="I120" s="744">
        <f t="shared" si="45"/>
        <v>21.895</v>
      </c>
      <c r="J120" s="744">
        <f t="shared" si="46"/>
        <v>5.0259999999999998</v>
      </c>
      <c r="K120" s="744">
        <f t="shared" si="47"/>
        <v>5.3120000000000003</v>
      </c>
      <c r="L120" s="744">
        <f t="shared" si="48"/>
        <v>6.5369999999999999</v>
      </c>
      <c r="M120" s="745">
        <f t="shared" si="49"/>
        <v>5.4370000000000003</v>
      </c>
      <c r="N120" s="725"/>
    </row>
    <row r="121" spans="2:14" x14ac:dyDescent="0.2">
      <c r="B121" s="743" t="s">
        <v>87</v>
      </c>
      <c r="C121" s="744">
        <f t="shared" si="39"/>
        <v>23.012999999999998</v>
      </c>
      <c r="D121" s="744">
        <f t="shared" si="40"/>
        <v>44.391999999999996</v>
      </c>
      <c r="E121" s="744">
        <f t="shared" si="41"/>
        <v>53.791999999999994</v>
      </c>
      <c r="F121" s="744">
        <f t="shared" si="42"/>
        <v>49.098999999999997</v>
      </c>
      <c r="G121" s="744">
        <f t="shared" si="43"/>
        <v>13.699</v>
      </c>
      <c r="H121" s="744">
        <f t="shared" si="44"/>
        <v>11.102</v>
      </c>
      <c r="I121" s="744">
        <f t="shared" si="45"/>
        <v>11.489000000000001</v>
      </c>
      <c r="J121" s="744">
        <f t="shared" si="46"/>
        <v>19.042999999999999</v>
      </c>
      <c r="K121" s="744">
        <f t="shared" si="47"/>
        <v>17.847000000000001</v>
      </c>
      <c r="L121" s="744">
        <f t="shared" si="48"/>
        <v>15.692</v>
      </c>
      <c r="M121" s="745">
        <f t="shared" si="49"/>
        <v>13.57</v>
      </c>
      <c r="N121" s="725"/>
    </row>
    <row r="122" spans="2:14" x14ac:dyDescent="0.2">
      <c r="B122" s="743" t="s">
        <v>88</v>
      </c>
      <c r="C122" s="744">
        <f t="shared" si="39"/>
        <v>44.021000000000001</v>
      </c>
      <c r="D122" s="744">
        <f t="shared" si="40"/>
        <v>52.935000000000002</v>
      </c>
      <c r="E122" s="744">
        <f t="shared" si="41"/>
        <v>38.273999999999994</v>
      </c>
      <c r="F122" s="744">
        <f t="shared" si="42"/>
        <v>30.648000000000003</v>
      </c>
      <c r="G122" s="744">
        <f t="shared" si="43"/>
        <v>27.358999999999998</v>
      </c>
      <c r="H122" s="744">
        <f t="shared" si="44"/>
        <v>22.05</v>
      </c>
      <c r="I122" s="744">
        <f t="shared" si="45"/>
        <v>21.436999999999998</v>
      </c>
      <c r="J122" s="744">
        <f t="shared" si="46"/>
        <v>21.733000000000001</v>
      </c>
      <c r="K122" s="744">
        <f t="shared" si="47"/>
        <v>19.277000000000001</v>
      </c>
      <c r="L122" s="744">
        <f t="shared" si="48"/>
        <v>20.776</v>
      </c>
      <c r="M122" s="745">
        <f t="shared" si="49"/>
        <v>10.491</v>
      </c>
      <c r="N122" s="725"/>
    </row>
    <row r="123" spans="2:14" x14ac:dyDescent="0.2">
      <c r="B123" s="743" t="s">
        <v>89</v>
      </c>
      <c r="C123" s="744">
        <f t="shared" si="39"/>
        <v>134.32</v>
      </c>
      <c r="D123" s="744">
        <f t="shared" si="40"/>
        <v>101.39100000000001</v>
      </c>
      <c r="E123" s="744">
        <f t="shared" si="41"/>
        <v>57.456000000000003</v>
      </c>
      <c r="F123" s="744">
        <f t="shared" si="42"/>
        <v>78.564999999999998</v>
      </c>
      <c r="G123" s="744">
        <f t="shared" si="43"/>
        <v>64.320999999999998</v>
      </c>
      <c r="H123" s="744">
        <f t="shared" si="44"/>
        <v>45.38</v>
      </c>
      <c r="I123" s="744">
        <f t="shared" si="45"/>
        <v>36.525999999999996</v>
      </c>
      <c r="J123" s="744">
        <f t="shared" si="46"/>
        <v>34.599000000000004</v>
      </c>
      <c r="K123" s="744">
        <f t="shared" si="47"/>
        <v>38.298999999999999</v>
      </c>
      <c r="L123" s="744">
        <f t="shared" si="48"/>
        <v>39.774999999999999</v>
      </c>
      <c r="M123" s="745">
        <f t="shared" si="49"/>
        <v>52.734999999999999</v>
      </c>
      <c r="N123" s="725"/>
    </row>
    <row r="124" spans="2:14" x14ac:dyDescent="0.2">
      <c r="B124" s="743" t="s">
        <v>90</v>
      </c>
      <c r="C124" s="744">
        <f t="shared" si="39"/>
        <v>0.60899999999999999</v>
      </c>
      <c r="D124" s="744">
        <f t="shared" si="40"/>
        <v>0.374</v>
      </c>
      <c r="E124" s="744">
        <f t="shared" si="41"/>
        <v>1.609</v>
      </c>
      <c r="F124" s="744">
        <f t="shared" si="42"/>
        <v>0.317</v>
      </c>
      <c r="G124" s="744">
        <f t="shared" si="43"/>
        <v>0.36199999999999999</v>
      </c>
      <c r="H124" s="744">
        <f t="shared" si="44"/>
        <v>0.16699999999999998</v>
      </c>
      <c r="I124" s="744">
        <f t="shared" si="45"/>
        <v>1.3319999999999999</v>
      </c>
      <c r="J124" s="744">
        <f t="shared" si="46"/>
        <v>0.161</v>
      </c>
      <c r="K124" s="744">
        <f t="shared" si="47"/>
        <v>0.12</v>
      </c>
      <c r="L124" s="744">
        <f t="shared" si="48"/>
        <v>0.13300000000000001</v>
      </c>
      <c r="M124" s="745">
        <f t="shared" si="49"/>
        <v>0.128</v>
      </c>
      <c r="N124" s="725"/>
    </row>
    <row r="125" spans="2:14" x14ac:dyDescent="0.2">
      <c r="B125" s="743" t="s">
        <v>91</v>
      </c>
      <c r="C125" s="744">
        <f t="shared" si="39"/>
        <v>65.781999999999996</v>
      </c>
      <c r="D125" s="744">
        <f t="shared" si="40"/>
        <v>67.518000000000001</v>
      </c>
      <c r="E125" s="744">
        <f t="shared" si="41"/>
        <v>68.669000000000011</v>
      </c>
      <c r="F125" s="744">
        <f t="shared" si="42"/>
        <v>38.283000000000001</v>
      </c>
      <c r="G125" s="744">
        <f t="shared" si="43"/>
        <v>23.306999999999999</v>
      </c>
      <c r="H125" s="744">
        <f t="shared" si="44"/>
        <v>42.338000000000001</v>
      </c>
      <c r="I125" s="744">
        <f t="shared" si="45"/>
        <v>50.303000000000004</v>
      </c>
      <c r="J125" s="744">
        <f t="shared" si="46"/>
        <v>33.545000000000002</v>
      </c>
      <c r="K125" s="744">
        <f t="shared" si="47"/>
        <v>30.974</v>
      </c>
      <c r="L125" s="744">
        <f t="shared" si="48"/>
        <v>40.582000000000001</v>
      </c>
      <c r="M125" s="745">
        <f t="shared" si="49"/>
        <v>37.697000000000003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1"/>
    </row>
    <row r="131" spans="1:13" x14ac:dyDescent="0.2">
      <c r="B131" s="783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4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5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8.6760000000000002</v>
      </c>
      <c r="D134" s="725">
        <v>7.9</v>
      </c>
      <c r="E134" s="725">
        <v>6.4039999999999999</v>
      </c>
      <c r="F134" s="725">
        <v>5.8529999999999998</v>
      </c>
      <c r="G134" s="725">
        <v>5.6390000000000002</v>
      </c>
      <c r="H134" s="725">
        <v>6.431</v>
      </c>
      <c r="I134" s="725">
        <v>7.6139999999999999</v>
      </c>
      <c r="J134" s="725">
        <v>7.1319999999999997</v>
      </c>
      <c r="K134" s="725">
        <v>7.2009999999999996</v>
      </c>
      <c r="L134" s="725">
        <v>7.3579999999999997</v>
      </c>
      <c r="M134" s="726">
        <v>7.6059999999999999</v>
      </c>
    </row>
    <row r="135" spans="1:13" x14ac:dyDescent="0.2">
      <c r="B135" s="724" t="s">
        <v>215</v>
      </c>
      <c r="C135" s="725">
        <v>2.802</v>
      </c>
      <c r="D135" s="725">
        <v>2.77</v>
      </c>
      <c r="E135" s="725">
        <v>2.419</v>
      </c>
      <c r="F135" s="725">
        <v>2.548</v>
      </c>
      <c r="G135" s="725">
        <v>2.0070000000000001</v>
      </c>
      <c r="H135" s="725">
        <v>2.2170000000000001</v>
      </c>
      <c r="I135" s="725">
        <v>2.2999999999999998</v>
      </c>
      <c r="J135" s="725">
        <v>2.12</v>
      </c>
      <c r="K135" s="725">
        <v>2.1619999999999999</v>
      </c>
      <c r="L135" s="725">
        <v>2.3079999999999998</v>
      </c>
      <c r="M135" s="726">
        <v>2.4049999999999998</v>
      </c>
    </row>
    <row r="136" spans="1:13" x14ac:dyDescent="0.2">
      <c r="B136" s="724" t="s">
        <v>216</v>
      </c>
      <c r="C136" s="725">
        <v>2.972</v>
      </c>
      <c r="D136" s="725">
        <v>3.0310000000000001</v>
      </c>
      <c r="E136" s="725">
        <v>2.6589999999999998</v>
      </c>
      <c r="F136" s="725">
        <v>3.109</v>
      </c>
      <c r="G136" s="725">
        <v>2.3239999999999998</v>
      </c>
      <c r="H136" s="725">
        <v>2.536</v>
      </c>
      <c r="I136" s="725">
        <v>2.4900000000000002</v>
      </c>
      <c r="J136" s="725">
        <v>2.1579999999999999</v>
      </c>
      <c r="K136" s="725">
        <v>2.1720000000000002</v>
      </c>
      <c r="L136" s="725">
        <v>2.355</v>
      </c>
      <c r="M136" s="726">
        <v>2.4700000000000002</v>
      </c>
    </row>
    <row r="137" spans="1:13" x14ac:dyDescent="0.2">
      <c r="B137" s="724" t="s">
        <v>217</v>
      </c>
      <c r="C137" s="725">
        <v>9.8629999999999995</v>
      </c>
      <c r="D137" s="725">
        <v>10.228</v>
      </c>
      <c r="E137" s="725">
        <v>9.4649999999999999</v>
      </c>
      <c r="F137" s="725">
        <v>11.975</v>
      </c>
      <c r="G137" s="725">
        <v>9.7059999999999995</v>
      </c>
      <c r="H137" s="725">
        <v>10.977</v>
      </c>
      <c r="I137" s="725">
        <v>9.6880000000000006</v>
      </c>
      <c r="J137" s="725">
        <v>7.7220000000000004</v>
      </c>
      <c r="K137" s="725">
        <v>6.8520000000000003</v>
      </c>
      <c r="L137" s="725">
        <v>7.4589999999999996</v>
      </c>
      <c r="M137" s="726">
        <v>8.7210000000000001</v>
      </c>
    </row>
    <row r="138" spans="1:13" x14ac:dyDescent="0.2">
      <c r="B138" s="724" t="s">
        <v>218</v>
      </c>
      <c r="C138" s="725">
        <v>13.738</v>
      </c>
      <c r="D138" s="725">
        <v>14.295</v>
      </c>
      <c r="E138" s="725">
        <v>15.481999999999999</v>
      </c>
      <c r="F138" s="725">
        <v>17.507000000000001</v>
      </c>
      <c r="G138" s="725">
        <v>15.747999999999999</v>
      </c>
      <c r="H138" s="725">
        <v>18.731999999999999</v>
      </c>
      <c r="I138" s="725">
        <v>18.582999999999998</v>
      </c>
      <c r="J138" s="725">
        <v>13.5</v>
      </c>
      <c r="K138" s="725">
        <v>10.33</v>
      </c>
      <c r="L138" s="725">
        <v>9.8550000000000004</v>
      </c>
      <c r="M138" s="726">
        <v>14.137</v>
      </c>
    </row>
    <row r="139" spans="1:13" x14ac:dyDescent="0.2">
      <c r="B139" s="724" t="s">
        <v>219</v>
      </c>
      <c r="C139" s="725">
        <v>6.5170000000000003</v>
      </c>
      <c r="D139" s="725">
        <v>6.5019999999999998</v>
      </c>
      <c r="E139" s="725">
        <v>8.3889999999999993</v>
      </c>
      <c r="F139" s="725">
        <v>9.5449999999999999</v>
      </c>
      <c r="G139" s="725">
        <v>8.4079999999999995</v>
      </c>
      <c r="H139" s="725">
        <v>9.4939999999999998</v>
      </c>
      <c r="I139" s="725">
        <v>10.651999999999999</v>
      </c>
      <c r="J139" s="725">
        <v>8.3209999999999997</v>
      </c>
      <c r="K139" s="725">
        <v>6.11</v>
      </c>
      <c r="L139" s="725">
        <v>5.6870000000000003</v>
      </c>
      <c r="M139" s="726">
        <v>9.3680000000000003</v>
      </c>
    </row>
    <row r="140" spans="1:13" x14ac:dyDescent="0.2">
      <c r="B140" s="724" t="s">
        <v>220</v>
      </c>
      <c r="C140" s="725">
        <v>3.1320000000000001</v>
      </c>
      <c r="D140" s="725">
        <v>2.89</v>
      </c>
      <c r="E140" s="725">
        <v>4.2859999999999996</v>
      </c>
      <c r="F140" s="725">
        <v>5.0789999999999997</v>
      </c>
      <c r="G140" s="725">
        <v>4.2679999999999998</v>
      </c>
      <c r="H140" s="725">
        <v>4.75</v>
      </c>
      <c r="I140" s="725">
        <v>5.3609999999999998</v>
      </c>
      <c r="J140" s="725">
        <v>4.5579999999999998</v>
      </c>
      <c r="K140" s="725">
        <v>3.1890000000000001</v>
      </c>
      <c r="L140" s="725">
        <v>3.048</v>
      </c>
      <c r="M140" s="726">
        <v>5.3109999999999999</v>
      </c>
    </row>
    <row r="141" spans="1:13" x14ac:dyDescent="0.2">
      <c r="B141" s="724" t="s">
        <v>221</v>
      </c>
      <c r="C141" s="725">
        <v>1.595</v>
      </c>
      <c r="D141" s="725">
        <v>1.8480000000000001</v>
      </c>
      <c r="E141" s="725">
        <v>2.6869999999999998</v>
      </c>
      <c r="F141" s="725">
        <v>6.6989999999999998</v>
      </c>
      <c r="G141" s="725">
        <v>4.9560000000000004</v>
      </c>
      <c r="H141" s="725">
        <v>5.3680000000000003</v>
      </c>
      <c r="I141" s="725">
        <v>6.0049999999999999</v>
      </c>
      <c r="J141" s="725">
        <v>6.9349999999999996</v>
      </c>
      <c r="K141" s="725">
        <v>5.5970000000000004</v>
      </c>
      <c r="L141" s="725">
        <v>5.9059999999999997</v>
      </c>
      <c r="M141" s="726">
        <v>10.303000000000001</v>
      </c>
    </row>
    <row r="142" spans="1:13" ht="13.5" thickBot="1" x14ac:dyDescent="0.25">
      <c r="B142" s="762" t="s">
        <v>80</v>
      </c>
      <c r="C142" s="763">
        <v>49.295000000000002</v>
      </c>
      <c r="D142" s="763">
        <v>49.463000000000001</v>
      </c>
      <c r="E142" s="763">
        <v>51.792000000000002</v>
      </c>
      <c r="F142" s="763">
        <v>62.314999999999998</v>
      </c>
      <c r="G142" s="763">
        <v>53.054000000000002</v>
      </c>
      <c r="H142" s="763">
        <v>60.503999999999998</v>
      </c>
      <c r="I142" s="763">
        <v>62.692999999999998</v>
      </c>
      <c r="J142" s="763">
        <v>52.445999999999998</v>
      </c>
      <c r="K142" s="763">
        <v>43.613</v>
      </c>
      <c r="L142" s="763">
        <v>43.976999999999997</v>
      </c>
      <c r="M142" s="766">
        <v>60.320999999999998</v>
      </c>
    </row>
    <row r="145" spans="2:24" x14ac:dyDescent="0.2">
      <c r="B145" s="783" t="s">
        <v>744</v>
      </c>
      <c r="C145" s="786" t="s">
        <v>331</v>
      </c>
      <c r="D145" s="787"/>
      <c r="E145" s="786" t="s">
        <v>222</v>
      </c>
      <c r="F145" s="787"/>
      <c r="G145" s="786" t="s">
        <v>225</v>
      </c>
      <c r="H145" s="787"/>
      <c r="I145" s="786" t="s">
        <v>226</v>
      </c>
      <c r="J145" s="787"/>
      <c r="K145" s="786" t="s">
        <v>227</v>
      </c>
      <c r="L145" s="787"/>
      <c r="M145" s="786" t="s">
        <v>228</v>
      </c>
      <c r="N145" s="787"/>
      <c r="O145" s="786" t="s">
        <v>332</v>
      </c>
      <c r="P145" s="787"/>
      <c r="Q145" s="786" t="s">
        <v>333</v>
      </c>
      <c r="R145" s="787"/>
      <c r="S145" s="786" t="s">
        <v>231</v>
      </c>
      <c r="T145" s="787"/>
      <c r="U145" s="786" t="s">
        <v>232</v>
      </c>
      <c r="V145" s="787"/>
      <c r="W145" s="786" t="s">
        <v>233</v>
      </c>
      <c r="X145" s="788"/>
    </row>
    <row r="146" spans="2:24" x14ac:dyDescent="0.2">
      <c r="B146" s="784"/>
      <c r="C146" s="789" t="s">
        <v>79</v>
      </c>
      <c r="D146" s="790"/>
      <c r="E146" s="789" t="s">
        <v>79</v>
      </c>
      <c r="F146" s="790"/>
      <c r="G146" s="789" t="s">
        <v>79</v>
      </c>
      <c r="H146" s="790"/>
      <c r="I146" s="789" t="s">
        <v>79</v>
      </c>
      <c r="J146" s="790"/>
      <c r="K146" s="789" t="s">
        <v>79</v>
      </c>
      <c r="L146" s="790"/>
      <c r="M146" s="789" t="s">
        <v>79</v>
      </c>
      <c r="N146" s="790"/>
      <c r="O146" s="789"/>
      <c r="P146" s="790"/>
      <c r="Q146" s="789"/>
      <c r="R146" s="790"/>
      <c r="S146" s="789"/>
      <c r="T146" s="790"/>
      <c r="U146" s="789"/>
      <c r="V146" s="790"/>
      <c r="W146" s="789"/>
      <c r="X146" s="791"/>
    </row>
    <row r="147" spans="2:24" ht="41.25" thickBot="1" x14ac:dyDescent="0.25">
      <c r="B147" s="785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20.303999999999998</v>
      </c>
      <c r="D148" s="731">
        <v>11.31</v>
      </c>
      <c r="E148" s="722">
        <v>17.87</v>
      </c>
      <c r="F148" s="731">
        <v>11.65</v>
      </c>
      <c r="G148" s="722">
        <v>13.13</v>
      </c>
      <c r="H148" s="731">
        <v>15.1</v>
      </c>
      <c r="I148" s="722">
        <v>10.505000000000001</v>
      </c>
      <c r="J148" s="731">
        <v>11.96</v>
      </c>
      <c r="K148" s="722">
        <v>10.962999999999999</v>
      </c>
      <c r="L148" s="731">
        <v>13.91</v>
      </c>
      <c r="M148" s="722">
        <v>21.173999999999999</v>
      </c>
      <c r="N148" s="731">
        <v>13.51</v>
      </c>
      <c r="O148" s="722">
        <v>30.466000000000001</v>
      </c>
      <c r="P148" s="731">
        <v>10.92</v>
      </c>
      <c r="Q148" s="722">
        <v>34.567999999999998</v>
      </c>
      <c r="R148" s="731">
        <v>9.26</v>
      </c>
      <c r="S148" s="722">
        <v>38.750999999999998</v>
      </c>
      <c r="T148" s="731">
        <v>7.51</v>
      </c>
      <c r="U148" s="722">
        <v>38.119999999999997</v>
      </c>
      <c r="V148" s="731">
        <v>7.01</v>
      </c>
      <c r="W148" s="722">
        <v>34.935000000000002</v>
      </c>
      <c r="X148" s="732">
        <v>7.34</v>
      </c>
    </row>
    <row r="149" spans="2:24" x14ac:dyDescent="0.2">
      <c r="B149" s="724" t="s">
        <v>215</v>
      </c>
      <c r="C149" s="725">
        <v>9.86</v>
      </c>
      <c r="D149" s="733">
        <v>11.24</v>
      </c>
      <c r="E149" s="725">
        <v>9.0749999999999993</v>
      </c>
      <c r="F149" s="733">
        <v>12.84</v>
      </c>
      <c r="G149" s="725">
        <v>6.1159999999999997</v>
      </c>
      <c r="H149" s="733">
        <v>14.87</v>
      </c>
      <c r="I149" s="725">
        <v>5.0019999999999998</v>
      </c>
      <c r="J149" s="733">
        <v>12.68</v>
      </c>
      <c r="K149" s="725">
        <v>4.2350000000000003</v>
      </c>
      <c r="L149" s="733">
        <v>15.82</v>
      </c>
      <c r="M149" s="725">
        <v>4.7270000000000003</v>
      </c>
      <c r="N149" s="733">
        <v>13.62</v>
      </c>
      <c r="O149" s="725">
        <v>5.2380000000000004</v>
      </c>
      <c r="P149" s="733">
        <v>10.74</v>
      </c>
      <c r="Q149" s="725">
        <v>6.5</v>
      </c>
      <c r="R149" s="733">
        <v>9.3699999999999992</v>
      </c>
      <c r="S149" s="725">
        <v>8.8239999999999998</v>
      </c>
      <c r="T149" s="733">
        <v>8.1300000000000008</v>
      </c>
      <c r="U149" s="725">
        <v>9.516</v>
      </c>
      <c r="V149" s="733">
        <v>6.98</v>
      </c>
      <c r="W149" s="725">
        <v>9.15</v>
      </c>
      <c r="X149" s="734">
        <v>6.44</v>
      </c>
    </row>
    <row r="150" spans="2:24" x14ac:dyDescent="0.2">
      <c r="B150" s="724" t="s">
        <v>216</v>
      </c>
      <c r="C150" s="725">
        <v>12.016999999999999</v>
      </c>
      <c r="D150" s="733">
        <v>12.89</v>
      </c>
      <c r="E150" s="725">
        <v>11.2</v>
      </c>
      <c r="F150" s="733">
        <v>12.73</v>
      </c>
      <c r="G150" s="725">
        <v>8.2539999999999996</v>
      </c>
      <c r="H150" s="733">
        <v>17.11</v>
      </c>
      <c r="I150" s="725">
        <v>5.9489999999999998</v>
      </c>
      <c r="J150" s="733">
        <v>13.11</v>
      </c>
      <c r="K150" s="725">
        <v>4.9249999999999998</v>
      </c>
      <c r="L150" s="733">
        <v>19.02</v>
      </c>
      <c r="M150" s="725">
        <v>4.7460000000000004</v>
      </c>
      <c r="N150" s="733">
        <v>16.98</v>
      </c>
      <c r="O150" s="725">
        <v>4.1550000000000002</v>
      </c>
      <c r="P150" s="733">
        <v>12.22</v>
      </c>
      <c r="Q150" s="725">
        <v>4.984</v>
      </c>
      <c r="R150" s="733">
        <v>9.7899999999999991</v>
      </c>
      <c r="S150" s="725">
        <v>7.0570000000000004</v>
      </c>
      <c r="T150" s="733">
        <v>8.77</v>
      </c>
      <c r="U150" s="725">
        <v>9.0370000000000008</v>
      </c>
      <c r="V150" s="733">
        <v>7.98</v>
      </c>
      <c r="W150" s="725">
        <v>8.9090000000000007</v>
      </c>
      <c r="X150" s="734">
        <v>6.7</v>
      </c>
    </row>
    <row r="151" spans="2:24" x14ac:dyDescent="0.2">
      <c r="B151" s="724" t="s">
        <v>217</v>
      </c>
      <c r="C151" s="725">
        <v>58.347999999999999</v>
      </c>
      <c r="D151" s="733">
        <v>16</v>
      </c>
      <c r="E151" s="725">
        <v>48.475000000000001</v>
      </c>
      <c r="F151" s="733">
        <v>11.31</v>
      </c>
      <c r="G151" s="725">
        <v>42.277999999999999</v>
      </c>
      <c r="H151" s="733">
        <v>17.12</v>
      </c>
      <c r="I151" s="725">
        <v>30.867000000000001</v>
      </c>
      <c r="J151" s="733">
        <v>13.3</v>
      </c>
      <c r="K151" s="725">
        <v>25.841000000000001</v>
      </c>
      <c r="L151" s="733">
        <v>18.559999999999999</v>
      </c>
      <c r="M151" s="725">
        <v>20.798999999999999</v>
      </c>
      <c r="N151" s="733">
        <v>18.14</v>
      </c>
      <c r="O151" s="725">
        <v>14.315</v>
      </c>
      <c r="P151" s="733">
        <v>18.88</v>
      </c>
      <c r="Q151" s="725">
        <v>11.257</v>
      </c>
      <c r="R151" s="733">
        <v>11.39</v>
      </c>
      <c r="S151" s="725">
        <v>14.242000000000001</v>
      </c>
      <c r="T151" s="733">
        <v>9.4600000000000009</v>
      </c>
      <c r="U151" s="725">
        <v>23.33</v>
      </c>
      <c r="V151" s="733">
        <v>10.94</v>
      </c>
      <c r="W151" s="725">
        <v>24.475000000000001</v>
      </c>
      <c r="X151" s="734">
        <v>7.89</v>
      </c>
    </row>
    <row r="152" spans="2:24" x14ac:dyDescent="0.2">
      <c r="B152" s="724" t="s">
        <v>218</v>
      </c>
      <c r="C152" s="725">
        <v>113.643</v>
      </c>
      <c r="D152" s="733">
        <v>16.489999999999998</v>
      </c>
      <c r="E152" s="725">
        <v>93.197999999999993</v>
      </c>
      <c r="F152" s="733">
        <v>15.32</v>
      </c>
      <c r="G152" s="725">
        <v>85.650999999999996</v>
      </c>
      <c r="H152" s="733">
        <v>18.96</v>
      </c>
      <c r="I152" s="725">
        <v>77.141000000000005</v>
      </c>
      <c r="J152" s="733">
        <v>13.8</v>
      </c>
      <c r="K152" s="725">
        <v>57.18</v>
      </c>
      <c r="L152" s="733">
        <v>14.81</v>
      </c>
      <c r="M152" s="725">
        <v>45.292999999999999</v>
      </c>
      <c r="N152" s="733">
        <v>15.63</v>
      </c>
      <c r="O152" s="725">
        <v>32.207000000000001</v>
      </c>
      <c r="P152" s="733">
        <v>29.44</v>
      </c>
      <c r="Q152" s="725">
        <v>18.713000000000001</v>
      </c>
      <c r="R152" s="733">
        <v>18.04</v>
      </c>
      <c r="S152" s="725">
        <v>14.43</v>
      </c>
      <c r="T152" s="733">
        <v>13.24</v>
      </c>
      <c r="U152" s="725">
        <v>26.503</v>
      </c>
      <c r="V152" s="733">
        <v>23.27</v>
      </c>
      <c r="W152" s="725">
        <v>18.283000000000001</v>
      </c>
      <c r="X152" s="734">
        <v>13.4</v>
      </c>
    </row>
    <row r="153" spans="2:24" x14ac:dyDescent="0.2">
      <c r="B153" s="724" t="s">
        <v>219</v>
      </c>
      <c r="C153" s="725">
        <v>62.530999999999999</v>
      </c>
      <c r="D153" s="733">
        <v>19.02</v>
      </c>
      <c r="E153" s="725">
        <v>58.991999999999997</v>
      </c>
      <c r="F153" s="733">
        <v>18.39</v>
      </c>
      <c r="G153" s="725">
        <v>46.256</v>
      </c>
      <c r="H153" s="733">
        <v>19.63</v>
      </c>
      <c r="I153" s="725">
        <v>50.94</v>
      </c>
      <c r="J153" s="733">
        <v>14.41</v>
      </c>
      <c r="K153" s="725">
        <v>36.484999999999999</v>
      </c>
      <c r="L153" s="733">
        <v>15.22</v>
      </c>
      <c r="M153" s="725">
        <v>27.265999999999998</v>
      </c>
      <c r="N153" s="733">
        <v>14.52</v>
      </c>
      <c r="O153" s="725">
        <v>21.234999999999999</v>
      </c>
      <c r="P153" s="733">
        <v>35.22</v>
      </c>
      <c r="Q153" s="725">
        <v>13.442</v>
      </c>
      <c r="R153" s="733">
        <v>22.32</v>
      </c>
      <c r="S153" s="725">
        <v>9.6140000000000008</v>
      </c>
      <c r="T153" s="733">
        <v>17.64</v>
      </c>
      <c r="U153" s="725">
        <v>14.523</v>
      </c>
      <c r="V153" s="733">
        <v>24.43</v>
      </c>
      <c r="W153" s="725">
        <v>5.8380000000000001</v>
      </c>
      <c r="X153" s="734">
        <v>22.89</v>
      </c>
    </row>
    <row r="154" spans="2:24" x14ac:dyDescent="0.2">
      <c r="B154" s="724" t="s">
        <v>220</v>
      </c>
      <c r="C154" s="725">
        <v>32.462000000000003</v>
      </c>
      <c r="D154" s="733">
        <v>23.47</v>
      </c>
      <c r="E154" s="725">
        <v>32.194000000000003</v>
      </c>
      <c r="F154" s="733">
        <v>20.71</v>
      </c>
      <c r="G154" s="725">
        <v>22.068000000000001</v>
      </c>
      <c r="H154" s="733">
        <v>20.41</v>
      </c>
      <c r="I154" s="725">
        <v>28.454000000000001</v>
      </c>
      <c r="J154" s="733">
        <v>15.76</v>
      </c>
      <c r="K154" s="725">
        <v>19.724</v>
      </c>
      <c r="L154" s="733">
        <v>16.68</v>
      </c>
      <c r="M154" s="725">
        <v>13.462999999999999</v>
      </c>
      <c r="N154" s="733">
        <v>16.239999999999998</v>
      </c>
      <c r="O154" s="725">
        <v>11.436</v>
      </c>
      <c r="P154" s="733">
        <v>37.36</v>
      </c>
      <c r="Q154" s="725">
        <v>8.0210000000000008</v>
      </c>
      <c r="R154" s="733">
        <v>23.87</v>
      </c>
      <c r="S154" s="725">
        <v>5.7640000000000002</v>
      </c>
      <c r="T154" s="733">
        <v>19.170000000000002</v>
      </c>
      <c r="U154" s="725">
        <v>7.1849999999999996</v>
      </c>
      <c r="V154" s="733">
        <v>20.48</v>
      </c>
      <c r="W154" s="725">
        <v>2.516</v>
      </c>
      <c r="X154" s="734">
        <v>25.56</v>
      </c>
    </row>
    <row r="155" spans="2:24" x14ac:dyDescent="0.2">
      <c r="B155" s="724" t="s">
        <v>221</v>
      </c>
      <c r="C155" s="725">
        <v>42.929000000000002</v>
      </c>
      <c r="D155" s="733">
        <v>29.37</v>
      </c>
      <c r="E155" s="725">
        <v>41.335999999999999</v>
      </c>
      <c r="F155" s="733">
        <v>25.97</v>
      </c>
      <c r="G155" s="725">
        <v>24.006</v>
      </c>
      <c r="H155" s="733">
        <v>31.9</v>
      </c>
      <c r="I155" s="725">
        <v>36.555</v>
      </c>
      <c r="J155" s="733">
        <v>23.5</v>
      </c>
      <c r="K155" s="725">
        <v>28.231000000000002</v>
      </c>
      <c r="L155" s="733">
        <v>27.26</v>
      </c>
      <c r="M155" s="725">
        <v>18.059000000000001</v>
      </c>
      <c r="N155" s="733">
        <v>25.72</v>
      </c>
      <c r="O155" s="725">
        <v>10.308999999999999</v>
      </c>
      <c r="P155" s="733">
        <v>28.95</v>
      </c>
      <c r="Q155" s="725">
        <v>10.372</v>
      </c>
      <c r="R155" s="733">
        <v>29.53</v>
      </c>
      <c r="S155" s="725">
        <v>10.288</v>
      </c>
      <c r="T155" s="733">
        <v>23.54</v>
      </c>
      <c r="U155" s="725">
        <v>8.1210000000000004</v>
      </c>
      <c r="V155" s="733">
        <v>21.43</v>
      </c>
      <c r="W155" s="725">
        <v>1.9890000000000001</v>
      </c>
      <c r="X155" s="734">
        <v>22.21</v>
      </c>
    </row>
    <row r="156" spans="2:24" ht="13.5" thickBot="1" x14ac:dyDescent="0.25">
      <c r="B156" s="762" t="s">
        <v>80</v>
      </c>
      <c r="C156" s="763">
        <v>352.09399999999999</v>
      </c>
      <c r="D156" s="764">
        <v>15.34</v>
      </c>
      <c r="E156" s="763">
        <v>312.339</v>
      </c>
      <c r="F156" s="764">
        <v>13.78</v>
      </c>
      <c r="G156" s="763">
        <v>247.75899999999999</v>
      </c>
      <c r="H156" s="764">
        <v>16.149999999999999</v>
      </c>
      <c r="I156" s="763">
        <v>245.41300000000001</v>
      </c>
      <c r="J156" s="764">
        <v>12.48</v>
      </c>
      <c r="K156" s="763">
        <v>187.584</v>
      </c>
      <c r="L156" s="764">
        <v>13.34</v>
      </c>
      <c r="M156" s="763">
        <v>155.52799999999999</v>
      </c>
      <c r="N156" s="764">
        <v>12.49</v>
      </c>
      <c r="O156" s="763">
        <v>129.36000000000001</v>
      </c>
      <c r="P156" s="764">
        <v>21.25</v>
      </c>
      <c r="Q156" s="763">
        <v>107.85599999999999</v>
      </c>
      <c r="R156" s="764">
        <v>11.47</v>
      </c>
      <c r="S156" s="763">
        <v>108.97</v>
      </c>
      <c r="T156" s="764">
        <v>7.94</v>
      </c>
      <c r="U156" s="763">
        <v>136.33500000000001</v>
      </c>
      <c r="V156" s="764">
        <v>11.08</v>
      </c>
      <c r="W156" s="763">
        <v>106.096</v>
      </c>
      <c r="X156" s="765">
        <v>6.67</v>
      </c>
    </row>
    <row r="159" spans="2:24" x14ac:dyDescent="0.2">
      <c r="B159" s="783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4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5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20.303999999999998</v>
      </c>
      <c r="D162" s="744">
        <f t="shared" ref="D162:D169" si="51">E148</f>
        <v>17.87</v>
      </c>
      <c r="E162" s="744">
        <f t="shared" ref="E162:E169" si="52">G148</f>
        <v>13.13</v>
      </c>
      <c r="F162" s="744">
        <f t="shared" ref="F162:F169" si="53">I148</f>
        <v>10.505000000000001</v>
      </c>
      <c r="G162" s="744">
        <f t="shared" ref="G162:G169" si="54">K148</f>
        <v>10.962999999999999</v>
      </c>
      <c r="H162" s="744">
        <f t="shared" ref="H162:H170" si="55">M148</f>
        <v>21.173999999999999</v>
      </c>
      <c r="I162" s="744">
        <f t="shared" ref="I162:I169" si="56">O148</f>
        <v>30.466000000000001</v>
      </c>
      <c r="J162" s="744">
        <f t="shared" ref="J162:J169" si="57">Q148</f>
        <v>34.567999999999998</v>
      </c>
      <c r="K162" s="744">
        <f t="shared" ref="K162:K169" si="58">S148</f>
        <v>38.750999999999998</v>
      </c>
      <c r="L162" s="744">
        <f t="shared" ref="L162:L169" si="59">U148</f>
        <v>38.119999999999997</v>
      </c>
      <c r="M162" s="745">
        <f t="shared" ref="M162:M169" si="60">W148</f>
        <v>34.935000000000002</v>
      </c>
      <c r="N162" s="722"/>
    </row>
    <row r="163" spans="2:14" x14ac:dyDescent="0.2">
      <c r="B163" s="743" t="s">
        <v>215</v>
      </c>
      <c r="C163" s="744">
        <f t="shared" si="50"/>
        <v>9.86</v>
      </c>
      <c r="D163" s="744">
        <f t="shared" si="51"/>
        <v>9.0749999999999993</v>
      </c>
      <c r="E163" s="744">
        <f t="shared" si="52"/>
        <v>6.1159999999999997</v>
      </c>
      <c r="F163" s="744">
        <f t="shared" si="53"/>
        <v>5.0019999999999998</v>
      </c>
      <c r="G163" s="744">
        <f t="shared" si="54"/>
        <v>4.2350000000000003</v>
      </c>
      <c r="H163" s="744">
        <f t="shared" si="55"/>
        <v>4.7270000000000003</v>
      </c>
      <c r="I163" s="744">
        <f t="shared" si="56"/>
        <v>5.2380000000000004</v>
      </c>
      <c r="J163" s="744">
        <f t="shared" si="57"/>
        <v>6.5</v>
      </c>
      <c r="K163" s="744">
        <f t="shared" si="58"/>
        <v>8.8239999999999998</v>
      </c>
      <c r="L163" s="744">
        <f t="shared" si="59"/>
        <v>9.516</v>
      </c>
      <c r="M163" s="745">
        <f t="shared" si="60"/>
        <v>9.15</v>
      </c>
      <c r="N163" s="725"/>
    </row>
    <row r="164" spans="2:14" x14ac:dyDescent="0.2">
      <c r="B164" s="743" t="s">
        <v>216</v>
      </c>
      <c r="C164" s="744">
        <f t="shared" si="50"/>
        <v>12.016999999999999</v>
      </c>
      <c r="D164" s="744">
        <f t="shared" si="51"/>
        <v>11.2</v>
      </c>
      <c r="E164" s="744">
        <f t="shared" si="52"/>
        <v>8.2539999999999996</v>
      </c>
      <c r="F164" s="744">
        <f t="shared" si="53"/>
        <v>5.9489999999999998</v>
      </c>
      <c r="G164" s="744">
        <f t="shared" si="54"/>
        <v>4.9249999999999998</v>
      </c>
      <c r="H164" s="744">
        <f t="shared" si="55"/>
        <v>4.7460000000000004</v>
      </c>
      <c r="I164" s="744">
        <f t="shared" si="56"/>
        <v>4.1550000000000002</v>
      </c>
      <c r="J164" s="744">
        <f t="shared" si="57"/>
        <v>4.984</v>
      </c>
      <c r="K164" s="744">
        <f t="shared" si="58"/>
        <v>7.0570000000000004</v>
      </c>
      <c r="L164" s="744">
        <f t="shared" si="59"/>
        <v>9.0370000000000008</v>
      </c>
      <c r="M164" s="745">
        <f t="shared" si="60"/>
        <v>8.9090000000000007</v>
      </c>
      <c r="N164" s="725"/>
    </row>
    <row r="165" spans="2:14" x14ac:dyDescent="0.2">
      <c r="B165" s="743" t="s">
        <v>217</v>
      </c>
      <c r="C165" s="744">
        <f t="shared" si="50"/>
        <v>58.347999999999999</v>
      </c>
      <c r="D165" s="744">
        <f t="shared" si="51"/>
        <v>48.475000000000001</v>
      </c>
      <c r="E165" s="744">
        <f t="shared" si="52"/>
        <v>42.277999999999999</v>
      </c>
      <c r="F165" s="744">
        <f t="shared" si="53"/>
        <v>30.867000000000001</v>
      </c>
      <c r="G165" s="744">
        <f t="shared" si="54"/>
        <v>25.841000000000001</v>
      </c>
      <c r="H165" s="744">
        <f t="shared" si="55"/>
        <v>20.798999999999999</v>
      </c>
      <c r="I165" s="744">
        <f t="shared" si="56"/>
        <v>14.315</v>
      </c>
      <c r="J165" s="744">
        <f t="shared" si="57"/>
        <v>11.257</v>
      </c>
      <c r="K165" s="744">
        <f t="shared" si="58"/>
        <v>14.242000000000001</v>
      </c>
      <c r="L165" s="744">
        <f t="shared" si="59"/>
        <v>23.33</v>
      </c>
      <c r="M165" s="745">
        <f t="shared" si="60"/>
        <v>24.475000000000001</v>
      </c>
      <c r="N165" s="725"/>
    </row>
    <row r="166" spans="2:14" x14ac:dyDescent="0.2">
      <c r="B166" s="743" t="s">
        <v>218</v>
      </c>
      <c r="C166" s="744">
        <f t="shared" si="50"/>
        <v>113.643</v>
      </c>
      <c r="D166" s="744">
        <f t="shared" si="51"/>
        <v>93.197999999999993</v>
      </c>
      <c r="E166" s="744">
        <f t="shared" si="52"/>
        <v>85.650999999999996</v>
      </c>
      <c r="F166" s="744">
        <f t="shared" si="53"/>
        <v>77.141000000000005</v>
      </c>
      <c r="G166" s="744">
        <f t="shared" si="54"/>
        <v>57.18</v>
      </c>
      <c r="H166" s="744">
        <f t="shared" si="55"/>
        <v>45.292999999999999</v>
      </c>
      <c r="I166" s="744">
        <f t="shared" si="56"/>
        <v>32.207000000000001</v>
      </c>
      <c r="J166" s="744">
        <f t="shared" si="57"/>
        <v>18.713000000000001</v>
      </c>
      <c r="K166" s="744">
        <f t="shared" si="58"/>
        <v>14.43</v>
      </c>
      <c r="L166" s="744">
        <f t="shared" si="59"/>
        <v>26.503</v>
      </c>
      <c r="M166" s="745">
        <f t="shared" si="60"/>
        <v>18.283000000000001</v>
      </c>
      <c r="N166" s="725"/>
    </row>
    <row r="167" spans="2:14" x14ac:dyDescent="0.2">
      <c r="B167" s="743" t="s">
        <v>219</v>
      </c>
      <c r="C167" s="744">
        <f t="shared" si="50"/>
        <v>62.530999999999999</v>
      </c>
      <c r="D167" s="744">
        <f t="shared" si="51"/>
        <v>58.991999999999997</v>
      </c>
      <c r="E167" s="744">
        <f t="shared" si="52"/>
        <v>46.256</v>
      </c>
      <c r="F167" s="744">
        <f t="shared" si="53"/>
        <v>50.94</v>
      </c>
      <c r="G167" s="744">
        <f t="shared" si="54"/>
        <v>36.484999999999999</v>
      </c>
      <c r="H167" s="744">
        <f t="shared" si="55"/>
        <v>27.265999999999998</v>
      </c>
      <c r="I167" s="744">
        <f t="shared" si="56"/>
        <v>21.234999999999999</v>
      </c>
      <c r="J167" s="744">
        <f t="shared" si="57"/>
        <v>13.442</v>
      </c>
      <c r="K167" s="744">
        <f t="shared" si="58"/>
        <v>9.6140000000000008</v>
      </c>
      <c r="L167" s="744">
        <f t="shared" si="59"/>
        <v>14.523</v>
      </c>
      <c r="M167" s="745">
        <f t="shared" si="60"/>
        <v>5.8380000000000001</v>
      </c>
      <c r="N167" s="725"/>
    </row>
    <row r="168" spans="2:14" x14ac:dyDescent="0.2">
      <c r="B168" s="743" t="s">
        <v>220</v>
      </c>
      <c r="C168" s="744">
        <f t="shared" si="50"/>
        <v>32.462000000000003</v>
      </c>
      <c r="D168" s="744">
        <f t="shared" si="51"/>
        <v>32.194000000000003</v>
      </c>
      <c r="E168" s="744">
        <f t="shared" si="52"/>
        <v>22.068000000000001</v>
      </c>
      <c r="F168" s="744">
        <f t="shared" si="53"/>
        <v>28.454000000000001</v>
      </c>
      <c r="G168" s="744">
        <f t="shared" si="54"/>
        <v>19.724</v>
      </c>
      <c r="H168" s="744">
        <f t="shared" si="55"/>
        <v>13.462999999999999</v>
      </c>
      <c r="I168" s="744">
        <f t="shared" si="56"/>
        <v>11.436</v>
      </c>
      <c r="J168" s="744">
        <f t="shared" si="57"/>
        <v>8.0210000000000008</v>
      </c>
      <c r="K168" s="744">
        <f t="shared" si="58"/>
        <v>5.7640000000000002</v>
      </c>
      <c r="L168" s="744">
        <f t="shared" si="59"/>
        <v>7.1849999999999996</v>
      </c>
      <c r="M168" s="745">
        <f t="shared" si="60"/>
        <v>2.516</v>
      </c>
      <c r="N168" s="725"/>
    </row>
    <row r="169" spans="2:14" x14ac:dyDescent="0.2">
      <c r="B169" s="743" t="s">
        <v>221</v>
      </c>
      <c r="C169" s="744">
        <f t="shared" si="50"/>
        <v>42.929000000000002</v>
      </c>
      <c r="D169" s="744">
        <f t="shared" si="51"/>
        <v>41.335999999999999</v>
      </c>
      <c r="E169" s="744">
        <f t="shared" si="52"/>
        <v>24.006</v>
      </c>
      <c r="F169" s="744">
        <f t="shared" si="53"/>
        <v>36.555</v>
      </c>
      <c r="G169" s="744">
        <f t="shared" si="54"/>
        <v>28.231000000000002</v>
      </c>
      <c r="H169" s="744">
        <f t="shared" si="55"/>
        <v>18.059000000000001</v>
      </c>
      <c r="I169" s="744">
        <f t="shared" si="56"/>
        <v>10.308999999999999</v>
      </c>
      <c r="J169" s="744">
        <f t="shared" si="57"/>
        <v>10.372</v>
      </c>
      <c r="K169" s="744">
        <f t="shared" si="58"/>
        <v>10.288</v>
      </c>
      <c r="L169" s="744">
        <f t="shared" si="59"/>
        <v>8.1210000000000004</v>
      </c>
      <c r="M169" s="745">
        <f t="shared" si="60"/>
        <v>1.9890000000000001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352.09399999999999</v>
      </c>
      <c r="D170" s="760">
        <f t="shared" ref="D170" si="62">E156</f>
        <v>312.339</v>
      </c>
      <c r="E170" s="760">
        <f t="shared" ref="E170" si="63">G156</f>
        <v>247.75899999999999</v>
      </c>
      <c r="F170" s="760">
        <f t="shared" ref="F170" si="64">I156</f>
        <v>245.41300000000001</v>
      </c>
      <c r="G170" s="760">
        <f t="shared" ref="G170" si="65">K156</f>
        <v>187.584</v>
      </c>
      <c r="H170" s="760">
        <f t="shared" si="55"/>
        <v>155.52799999999999</v>
      </c>
      <c r="I170" s="760">
        <f t="shared" ref="I170" si="66">O156</f>
        <v>129.36000000000001</v>
      </c>
      <c r="J170" s="760">
        <f t="shared" ref="J170" si="67">Q156</f>
        <v>107.85599999999999</v>
      </c>
      <c r="K170" s="760">
        <f t="shared" ref="K170" si="68">S156</f>
        <v>108.97</v>
      </c>
      <c r="L170" s="760">
        <f t="shared" ref="L170" si="69">U156</f>
        <v>136.33500000000001</v>
      </c>
      <c r="M170" s="761">
        <f t="shared" ref="M170" si="70">W156</f>
        <v>106.096</v>
      </c>
      <c r="N170" s="725"/>
    </row>
    <row r="173" spans="2:14" x14ac:dyDescent="0.2">
      <c r="B173" s="783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4"/>
      <c r="C174" s="717" t="s">
        <v>484</v>
      </c>
      <c r="D174" s="717" t="s">
        <v>484</v>
      </c>
      <c r="E174" s="717" t="s">
        <v>484</v>
      </c>
      <c r="F174" s="717" t="s">
        <v>484</v>
      </c>
      <c r="G174" s="717" t="s">
        <v>484</v>
      </c>
      <c r="H174" s="717" t="s">
        <v>484</v>
      </c>
      <c r="I174" s="717" t="s">
        <v>484</v>
      </c>
      <c r="J174" s="717" t="s">
        <v>484</v>
      </c>
      <c r="K174" s="717" t="s">
        <v>484</v>
      </c>
      <c r="L174" s="717" t="s">
        <v>484</v>
      </c>
      <c r="M174" s="719" t="s">
        <v>484</v>
      </c>
      <c r="N174" s="738"/>
    </row>
    <row r="175" spans="2:14" ht="41.25" thickBot="1" x14ac:dyDescent="0.25">
      <c r="B175" s="785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28.979999999999997</v>
      </c>
      <c r="D176" s="744">
        <f t="shared" ref="D176:D184" si="72">SUM(D134,E148)</f>
        <v>25.770000000000003</v>
      </c>
      <c r="E176" s="744">
        <f t="shared" ref="E176:E184" si="73">SUM(E134,G148)</f>
        <v>19.533999999999999</v>
      </c>
      <c r="F176" s="744">
        <f t="shared" ref="F176:F184" si="74">SUM(F134,I148)</f>
        <v>16.358000000000001</v>
      </c>
      <c r="G176" s="744">
        <f t="shared" ref="G176:G184" si="75">SUM(G134,K148)</f>
        <v>16.602</v>
      </c>
      <c r="H176" s="744">
        <f t="shared" ref="H176:H184" si="76">SUM(H134,M148)</f>
        <v>27.605</v>
      </c>
      <c r="I176" s="744">
        <f t="shared" ref="I176:I184" si="77">SUM(I134,O148)</f>
        <v>38.08</v>
      </c>
      <c r="J176" s="744">
        <f t="shared" ref="J176:J184" si="78">SUM(J134,Q148)</f>
        <v>41.699999999999996</v>
      </c>
      <c r="K176" s="744">
        <f t="shared" ref="K176:K184" si="79">SUM(K134,S148)</f>
        <v>45.951999999999998</v>
      </c>
      <c r="L176" s="744">
        <f t="shared" ref="L176:L184" si="80">SUM(L134,U148)</f>
        <v>45.477999999999994</v>
      </c>
      <c r="M176" s="745">
        <f t="shared" ref="M176:M184" si="81">SUM(M134,W148)</f>
        <v>42.541000000000004</v>
      </c>
      <c r="N176" s="722"/>
    </row>
    <row r="177" spans="2:14" x14ac:dyDescent="0.2">
      <c r="B177" s="743" t="s">
        <v>215</v>
      </c>
      <c r="C177" s="744">
        <f t="shared" si="71"/>
        <v>12.661999999999999</v>
      </c>
      <c r="D177" s="744">
        <f t="shared" si="72"/>
        <v>11.844999999999999</v>
      </c>
      <c r="E177" s="744">
        <f t="shared" si="73"/>
        <v>8.5350000000000001</v>
      </c>
      <c r="F177" s="744">
        <f t="shared" si="74"/>
        <v>7.55</v>
      </c>
      <c r="G177" s="744">
        <f t="shared" si="75"/>
        <v>6.2420000000000009</v>
      </c>
      <c r="H177" s="744">
        <f t="shared" si="76"/>
        <v>6.9440000000000008</v>
      </c>
      <c r="I177" s="744">
        <f t="shared" si="77"/>
        <v>7.5380000000000003</v>
      </c>
      <c r="J177" s="744">
        <f t="shared" si="78"/>
        <v>8.620000000000001</v>
      </c>
      <c r="K177" s="744">
        <f t="shared" si="79"/>
        <v>10.986000000000001</v>
      </c>
      <c r="L177" s="744">
        <f t="shared" si="80"/>
        <v>11.824</v>
      </c>
      <c r="M177" s="745">
        <f t="shared" si="81"/>
        <v>11.555</v>
      </c>
      <c r="N177" s="725"/>
    </row>
    <row r="178" spans="2:14" x14ac:dyDescent="0.2">
      <c r="B178" s="743" t="s">
        <v>216</v>
      </c>
      <c r="C178" s="744">
        <f t="shared" si="71"/>
        <v>14.988999999999999</v>
      </c>
      <c r="D178" s="744">
        <f t="shared" si="72"/>
        <v>14.231</v>
      </c>
      <c r="E178" s="744">
        <f t="shared" si="73"/>
        <v>10.913</v>
      </c>
      <c r="F178" s="744">
        <f t="shared" si="74"/>
        <v>9.0579999999999998</v>
      </c>
      <c r="G178" s="744">
        <f t="shared" si="75"/>
        <v>7.2489999999999997</v>
      </c>
      <c r="H178" s="744">
        <f t="shared" si="76"/>
        <v>7.282</v>
      </c>
      <c r="I178" s="744">
        <f t="shared" si="77"/>
        <v>6.6450000000000005</v>
      </c>
      <c r="J178" s="744">
        <f t="shared" si="78"/>
        <v>7.1419999999999995</v>
      </c>
      <c r="K178" s="744">
        <f t="shared" si="79"/>
        <v>9.229000000000001</v>
      </c>
      <c r="L178" s="744">
        <f t="shared" si="80"/>
        <v>11.392000000000001</v>
      </c>
      <c r="M178" s="745">
        <f t="shared" si="81"/>
        <v>11.379000000000001</v>
      </c>
      <c r="N178" s="725"/>
    </row>
    <row r="179" spans="2:14" x14ac:dyDescent="0.2">
      <c r="B179" s="743" t="s">
        <v>217</v>
      </c>
      <c r="C179" s="744">
        <f t="shared" si="71"/>
        <v>68.210999999999999</v>
      </c>
      <c r="D179" s="744">
        <f t="shared" si="72"/>
        <v>58.703000000000003</v>
      </c>
      <c r="E179" s="744">
        <f t="shared" si="73"/>
        <v>51.742999999999995</v>
      </c>
      <c r="F179" s="744">
        <f t="shared" si="74"/>
        <v>42.841999999999999</v>
      </c>
      <c r="G179" s="744">
        <f t="shared" si="75"/>
        <v>35.546999999999997</v>
      </c>
      <c r="H179" s="744">
        <f t="shared" si="76"/>
        <v>31.776</v>
      </c>
      <c r="I179" s="744">
        <f t="shared" si="77"/>
        <v>24.003</v>
      </c>
      <c r="J179" s="744">
        <f t="shared" si="78"/>
        <v>18.978999999999999</v>
      </c>
      <c r="K179" s="744">
        <f t="shared" si="79"/>
        <v>21.094000000000001</v>
      </c>
      <c r="L179" s="744">
        <f t="shared" si="80"/>
        <v>30.788999999999998</v>
      </c>
      <c r="M179" s="745">
        <f t="shared" si="81"/>
        <v>33.195999999999998</v>
      </c>
      <c r="N179" s="725"/>
    </row>
    <row r="180" spans="2:14" x14ac:dyDescent="0.2">
      <c r="B180" s="743" t="s">
        <v>218</v>
      </c>
      <c r="C180" s="744">
        <f t="shared" si="71"/>
        <v>127.381</v>
      </c>
      <c r="D180" s="744">
        <f t="shared" si="72"/>
        <v>107.49299999999999</v>
      </c>
      <c r="E180" s="744">
        <f t="shared" si="73"/>
        <v>101.133</v>
      </c>
      <c r="F180" s="744">
        <f t="shared" si="74"/>
        <v>94.64800000000001</v>
      </c>
      <c r="G180" s="744">
        <f t="shared" si="75"/>
        <v>72.927999999999997</v>
      </c>
      <c r="H180" s="744">
        <f t="shared" si="76"/>
        <v>64.025000000000006</v>
      </c>
      <c r="I180" s="744">
        <f t="shared" si="77"/>
        <v>50.79</v>
      </c>
      <c r="J180" s="744">
        <f t="shared" si="78"/>
        <v>32.213000000000001</v>
      </c>
      <c r="K180" s="744">
        <f t="shared" si="79"/>
        <v>24.759999999999998</v>
      </c>
      <c r="L180" s="744">
        <f t="shared" si="80"/>
        <v>36.358000000000004</v>
      </c>
      <c r="M180" s="745">
        <f t="shared" si="81"/>
        <v>32.42</v>
      </c>
      <c r="N180" s="725"/>
    </row>
    <row r="181" spans="2:14" x14ac:dyDescent="0.2">
      <c r="B181" s="743" t="s">
        <v>219</v>
      </c>
      <c r="C181" s="744">
        <f t="shared" si="71"/>
        <v>69.048000000000002</v>
      </c>
      <c r="D181" s="744">
        <f t="shared" si="72"/>
        <v>65.494</v>
      </c>
      <c r="E181" s="744">
        <f t="shared" si="73"/>
        <v>54.644999999999996</v>
      </c>
      <c r="F181" s="744">
        <f t="shared" si="74"/>
        <v>60.484999999999999</v>
      </c>
      <c r="G181" s="744">
        <f t="shared" si="75"/>
        <v>44.893000000000001</v>
      </c>
      <c r="H181" s="744">
        <f t="shared" si="76"/>
        <v>36.76</v>
      </c>
      <c r="I181" s="744">
        <f t="shared" si="77"/>
        <v>31.887</v>
      </c>
      <c r="J181" s="744">
        <f t="shared" si="78"/>
        <v>21.762999999999998</v>
      </c>
      <c r="K181" s="744">
        <f t="shared" si="79"/>
        <v>15.724</v>
      </c>
      <c r="L181" s="744">
        <f t="shared" si="80"/>
        <v>20.21</v>
      </c>
      <c r="M181" s="745">
        <f t="shared" si="81"/>
        <v>15.206</v>
      </c>
      <c r="N181" s="725"/>
    </row>
    <row r="182" spans="2:14" x14ac:dyDescent="0.2">
      <c r="B182" s="743" t="s">
        <v>220</v>
      </c>
      <c r="C182" s="744">
        <f t="shared" si="71"/>
        <v>35.594000000000001</v>
      </c>
      <c r="D182" s="744">
        <f t="shared" si="72"/>
        <v>35.084000000000003</v>
      </c>
      <c r="E182" s="744">
        <f t="shared" si="73"/>
        <v>26.353999999999999</v>
      </c>
      <c r="F182" s="744">
        <f t="shared" si="74"/>
        <v>33.533000000000001</v>
      </c>
      <c r="G182" s="744">
        <f t="shared" si="75"/>
        <v>23.992000000000001</v>
      </c>
      <c r="H182" s="744">
        <f t="shared" si="76"/>
        <v>18.213000000000001</v>
      </c>
      <c r="I182" s="744">
        <f t="shared" si="77"/>
        <v>16.797000000000001</v>
      </c>
      <c r="J182" s="744">
        <f t="shared" si="78"/>
        <v>12.579000000000001</v>
      </c>
      <c r="K182" s="744">
        <f t="shared" si="79"/>
        <v>8.9529999999999994</v>
      </c>
      <c r="L182" s="744">
        <f t="shared" si="80"/>
        <v>10.233000000000001</v>
      </c>
      <c r="M182" s="745">
        <f t="shared" si="81"/>
        <v>7.827</v>
      </c>
      <c r="N182" s="725"/>
    </row>
    <row r="183" spans="2:14" x14ac:dyDescent="0.2">
      <c r="B183" s="743" t="s">
        <v>221</v>
      </c>
      <c r="C183" s="744">
        <f t="shared" si="71"/>
        <v>44.524000000000001</v>
      </c>
      <c r="D183" s="744">
        <f t="shared" si="72"/>
        <v>43.183999999999997</v>
      </c>
      <c r="E183" s="744">
        <f t="shared" si="73"/>
        <v>26.693000000000001</v>
      </c>
      <c r="F183" s="744">
        <f t="shared" si="74"/>
        <v>43.253999999999998</v>
      </c>
      <c r="G183" s="744">
        <f t="shared" si="75"/>
        <v>33.187000000000005</v>
      </c>
      <c r="H183" s="744">
        <f t="shared" si="76"/>
        <v>23.427</v>
      </c>
      <c r="I183" s="744">
        <f t="shared" si="77"/>
        <v>16.314</v>
      </c>
      <c r="J183" s="744">
        <f t="shared" si="78"/>
        <v>17.306999999999999</v>
      </c>
      <c r="K183" s="744">
        <f t="shared" si="79"/>
        <v>15.885000000000002</v>
      </c>
      <c r="L183" s="744">
        <f t="shared" si="80"/>
        <v>14.027000000000001</v>
      </c>
      <c r="M183" s="745">
        <f t="shared" si="81"/>
        <v>12.292000000000002</v>
      </c>
      <c r="N183" s="725"/>
    </row>
    <row r="184" spans="2:14" ht="13.5" thickBot="1" x14ac:dyDescent="0.25">
      <c r="B184" s="759" t="s">
        <v>80</v>
      </c>
      <c r="C184" s="760">
        <f t="shared" si="71"/>
        <v>401.38900000000001</v>
      </c>
      <c r="D184" s="760">
        <f t="shared" si="72"/>
        <v>361.80200000000002</v>
      </c>
      <c r="E184" s="760">
        <f t="shared" si="73"/>
        <v>299.55099999999999</v>
      </c>
      <c r="F184" s="760">
        <f t="shared" si="74"/>
        <v>307.72800000000001</v>
      </c>
      <c r="G184" s="760">
        <f t="shared" si="75"/>
        <v>240.63800000000001</v>
      </c>
      <c r="H184" s="760">
        <f t="shared" si="76"/>
        <v>216.03199999999998</v>
      </c>
      <c r="I184" s="760">
        <f t="shared" si="77"/>
        <v>192.053</v>
      </c>
      <c r="J184" s="760">
        <f t="shared" si="78"/>
        <v>160.30199999999999</v>
      </c>
      <c r="K184" s="760">
        <f t="shared" si="79"/>
        <v>152.583</v>
      </c>
      <c r="L184" s="760">
        <f t="shared" si="80"/>
        <v>180.31200000000001</v>
      </c>
      <c r="M184" s="761">
        <f t="shared" si="81"/>
        <v>166.417</v>
      </c>
      <c r="N184" s="725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15" t="s">
        <v>269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9.9700000000000014E-3</v>
      </c>
      <c r="D8" s="642">
        <f>'Section 12 data'!$D$24</f>
        <v>2.1452600000000004</v>
      </c>
      <c r="E8" s="198">
        <f>'Section 12 data'!$E$24</f>
        <v>22.68</v>
      </c>
      <c r="F8" s="643">
        <f>SUM(C8,D8)</f>
        <v>2.1552300000000004</v>
      </c>
    </row>
    <row r="9" spans="2:6" ht="15" customHeight="1" x14ac:dyDescent="0.2">
      <c r="B9" s="95" t="s">
        <v>341</v>
      </c>
      <c r="C9" s="641">
        <f>'Section 12 data'!$C$25</f>
        <v>2.248E-2</v>
      </c>
      <c r="D9" s="642">
        <f>'Section 12 data'!$D$25</f>
        <v>2.3528699999999998</v>
      </c>
      <c r="E9" s="198">
        <f>'Section 12 data'!$E$25</f>
        <v>26.64</v>
      </c>
      <c r="F9" s="643">
        <f t="shared" ref="F9:F17" si="0">SUM(C9,D9)</f>
        <v>2.3753499999999996</v>
      </c>
    </row>
    <row r="10" spans="2:6" ht="15" customHeight="1" x14ac:dyDescent="0.2">
      <c r="B10" s="96" t="s">
        <v>342</v>
      </c>
      <c r="C10" s="641">
        <f>'Section 12 data'!$C$26</f>
        <v>2.6019999999999998E-2</v>
      </c>
      <c r="D10" s="642">
        <f>'Section 12 data'!$D$26</f>
        <v>1.4528099999999999</v>
      </c>
      <c r="E10" s="198">
        <f>'Section 12 data'!$E$26</f>
        <v>20</v>
      </c>
      <c r="F10" s="643">
        <f t="shared" si="0"/>
        <v>1.4788299999999999</v>
      </c>
    </row>
    <row r="11" spans="2:6" ht="15" customHeight="1" x14ac:dyDescent="0.2">
      <c r="B11" s="94" t="s">
        <v>343</v>
      </c>
      <c r="C11" s="641">
        <f>'Section 12 data'!$C$27</f>
        <v>1.823E-2</v>
      </c>
      <c r="D11" s="642">
        <f>'Section 12 data'!$D$27</f>
        <v>1.4005099999999999</v>
      </c>
      <c r="E11" s="198">
        <f>'Section 12 data'!$E$27</f>
        <v>22.54</v>
      </c>
      <c r="F11" s="643">
        <f t="shared" si="0"/>
        <v>1.4187399999999999</v>
      </c>
    </row>
    <row r="12" spans="2:6" ht="15" customHeight="1" x14ac:dyDescent="0.2">
      <c r="B12" s="94" t="s">
        <v>344</v>
      </c>
      <c r="C12" s="641">
        <f>'Section 12 data'!$C$28</f>
        <v>7.9670000000000005E-2</v>
      </c>
      <c r="D12" s="642">
        <f>'Section 12 data'!$D$28</f>
        <v>3.48638</v>
      </c>
      <c r="E12" s="198">
        <f>'Section 12 data'!$E$28</f>
        <v>15.32</v>
      </c>
      <c r="F12" s="643">
        <f t="shared" si="0"/>
        <v>3.5660500000000002</v>
      </c>
    </row>
    <row r="13" spans="2:6" ht="15" customHeight="1" x14ac:dyDescent="0.2">
      <c r="B13" s="94" t="s">
        <v>345</v>
      </c>
      <c r="C13" s="641">
        <f>'Section 12 data'!$C$29</f>
        <v>6.1009999999999995E-2</v>
      </c>
      <c r="D13" s="642">
        <f>'Section 12 data'!$D$29</f>
        <v>2.33216</v>
      </c>
      <c r="E13" s="198">
        <f>'Section 12 data'!$E$29</f>
        <v>15.76</v>
      </c>
      <c r="F13" s="643">
        <f t="shared" si="0"/>
        <v>2.39317</v>
      </c>
    </row>
    <row r="14" spans="2:6" ht="15" customHeight="1" x14ac:dyDescent="0.2">
      <c r="B14" s="94" t="s">
        <v>346</v>
      </c>
      <c r="C14" s="641">
        <f>'Section 12 data'!$C$30</f>
        <v>4.0780000000000004E-2</v>
      </c>
      <c r="D14" s="642">
        <f>'Section 12 data'!$D$30</f>
        <v>2.1711</v>
      </c>
      <c r="E14" s="198">
        <f>'Section 12 data'!$E$30</f>
        <v>18.25</v>
      </c>
      <c r="F14" s="643">
        <f t="shared" si="0"/>
        <v>2.2118799999999998</v>
      </c>
    </row>
    <row r="15" spans="2:6" ht="15" customHeight="1" x14ac:dyDescent="0.2">
      <c r="B15" s="94" t="s">
        <v>347</v>
      </c>
      <c r="C15" s="641">
        <f>'Section 12 data'!$C$31</f>
        <v>1.8949999999999998E-2</v>
      </c>
      <c r="D15" s="642">
        <f>'Section 12 data'!$D$31</f>
        <v>0.32574999999999998</v>
      </c>
      <c r="E15" s="198">
        <f>'Section 12 data'!$E$31</f>
        <v>34.57</v>
      </c>
      <c r="F15" s="643">
        <f t="shared" si="0"/>
        <v>0.34470000000000001</v>
      </c>
    </row>
    <row r="16" spans="2:6" ht="15" customHeight="1" x14ac:dyDescent="0.2">
      <c r="B16" s="94" t="s">
        <v>270</v>
      </c>
      <c r="C16" s="641">
        <f>'Section 12 data'!$C$32</f>
        <v>2.2800000000000001E-2</v>
      </c>
      <c r="D16" s="642">
        <f>'Section 12 data'!$D$32</f>
        <v>0.65498999999999996</v>
      </c>
      <c r="E16" s="198">
        <f>'Section 12 data'!$E$32</f>
        <v>47.25</v>
      </c>
      <c r="F16" s="643">
        <f t="shared" si="0"/>
        <v>0.67779</v>
      </c>
    </row>
    <row r="17" spans="2:6" ht="15" customHeight="1" x14ac:dyDescent="0.2">
      <c r="B17" s="97" t="s">
        <v>80</v>
      </c>
      <c r="C17" s="644">
        <f>'Section 12 data'!$C$8</f>
        <v>0.2999</v>
      </c>
      <c r="D17" s="644">
        <f>'Section 12 data'!$D$8</f>
        <v>16.321819999999999</v>
      </c>
      <c r="E17" s="314">
        <f>'Section 12 data'!$E$8</f>
        <v>7.5</v>
      </c>
      <c r="F17" s="644">
        <f t="shared" si="0"/>
        <v>16.62172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4">
        <f>'Section 12 data'!$K$13</f>
        <v>4.8860000000000001</v>
      </c>
      <c r="E8" s="198">
        <f>'Section 12 data'!$L$13</f>
        <v>52.59</v>
      </c>
      <c r="F8" s="629">
        <f>SUM(C8,D8)</f>
        <v>4.8860000000000001</v>
      </c>
    </row>
    <row r="9" spans="2:6" ht="15" customHeight="1" x14ac:dyDescent="0.2">
      <c r="B9" s="82" t="s">
        <v>335</v>
      </c>
      <c r="C9" s="67">
        <f>'Section 12 data'!$J$14</f>
        <v>0.52500000000000002</v>
      </c>
      <c r="D9" s="634">
        <f>'Section 12 data'!$K$14</f>
        <v>111.32599999999999</v>
      </c>
      <c r="E9" s="198">
        <f>'Section 12 data'!$L$14</f>
        <v>29.58</v>
      </c>
      <c r="F9" s="629">
        <f t="shared" ref="F9:F15" si="0">SUM(C9,D9)</f>
        <v>111.851</v>
      </c>
    </row>
    <row r="10" spans="2:6" ht="15" customHeight="1" x14ac:dyDescent="0.2">
      <c r="B10" s="81" t="s">
        <v>336</v>
      </c>
      <c r="C10" s="67">
        <f>'Section 12 data'!$J$15</f>
        <v>0.95299999999999996</v>
      </c>
      <c r="D10" s="634">
        <f>'Section 12 data'!$K$15</f>
        <v>497.84</v>
      </c>
      <c r="E10" s="198">
        <f>'Section 12 data'!$L$15</f>
        <v>14.39906977125942</v>
      </c>
      <c r="F10" s="629">
        <f t="shared" si="0"/>
        <v>498.79299999999995</v>
      </c>
    </row>
    <row r="11" spans="2:6" ht="15" customHeight="1" x14ac:dyDescent="0.2">
      <c r="B11" s="81" t="s">
        <v>337</v>
      </c>
      <c r="C11" s="67">
        <f>'Section 12 data'!$J$16</f>
        <v>17.238</v>
      </c>
      <c r="D11" s="634">
        <f>'Section 12 data'!$K$16</f>
        <v>983.69100000000003</v>
      </c>
      <c r="E11" s="198">
        <f>'Section 12 data'!$L$16</f>
        <v>16.039715873206568</v>
      </c>
      <c r="F11" s="629">
        <f t="shared" si="0"/>
        <v>1000.9290000000001</v>
      </c>
    </row>
    <row r="12" spans="2:6" ht="15" customHeight="1" x14ac:dyDescent="0.2">
      <c r="B12" s="81" t="s">
        <v>338</v>
      </c>
      <c r="C12" s="67">
        <f>'Section 12 data'!$J$17</f>
        <v>22.38</v>
      </c>
      <c r="D12" s="634">
        <f>'Section 12 data'!$K$17</f>
        <v>914.44500000000005</v>
      </c>
      <c r="E12" s="198">
        <f>'Section 12 data'!$L$17</f>
        <v>17.940000000000001</v>
      </c>
      <c r="F12" s="629">
        <f t="shared" si="0"/>
        <v>936.82500000000005</v>
      </c>
    </row>
    <row r="13" spans="2:6" ht="15" customHeight="1" x14ac:dyDescent="0.2">
      <c r="B13" s="81" t="s">
        <v>339</v>
      </c>
      <c r="C13" s="67">
        <f>'Section 12 data'!$J$18</f>
        <v>1.248</v>
      </c>
      <c r="D13" s="634">
        <f>'Section 12 data'!$K$18</f>
        <v>993.12199999999996</v>
      </c>
      <c r="E13" s="198">
        <f>'Section 12 data'!$L$18</f>
        <v>18.399999999999999</v>
      </c>
      <c r="F13" s="629">
        <f t="shared" si="0"/>
        <v>994.37</v>
      </c>
    </row>
    <row r="14" spans="2:6" ht="15" customHeight="1" x14ac:dyDescent="0.2">
      <c r="B14" s="81" t="s">
        <v>268</v>
      </c>
      <c r="C14" s="67">
        <f>'Section 12 data'!$J$19</f>
        <v>3.9620000000000002</v>
      </c>
      <c r="D14" s="634">
        <f>'Section 12 data'!$K$19</f>
        <v>889.49199999999996</v>
      </c>
      <c r="E14" s="198">
        <f>'Section 12 data'!$L$19</f>
        <v>47.108233292878708</v>
      </c>
      <c r="F14" s="629">
        <f t="shared" si="0"/>
        <v>893.45399999999995</v>
      </c>
    </row>
    <row r="15" spans="2:6" ht="15" customHeight="1" x14ac:dyDescent="0.2">
      <c r="B15" s="83" t="s">
        <v>80</v>
      </c>
      <c r="C15" s="635">
        <f>'Section 12 data'!$J$8</f>
        <v>46.305999999999997</v>
      </c>
      <c r="D15" s="635">
        <f>'Section 12 data'!$K$8</f>
        <v>4394.8010000000004</v>
      </c>
      <c r="E15" s="314">
        <f>'Section 12 data'!$L$8</f>
        <v>11.41</v>
      </c>
      <c r="F15" s="636">
        <f t="shared" si="0"/>
        <v>4441.107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8.9999999999999993E-3</v>
      </c>
      <c r="D8" s="85">
        <f>'Section 12 data'!$K$24</f>
        <v>3.5790000000000002</v>
      </c>
      <c r="E8" s="198">
        <f>'Section 12 data'!$L$24</f>
        <v>61.93</v>
      </c>
      <c r="F8" s="629">
        <f>SUM(C8,D8)</f>
        <v>3.5880000000000001</v>
      </c>
    </row>
    <row r="9" spans="2:6" ht="15" customHeight="1" x14ac:dyDescent="0.2">
      <c r="B9" s="79" t="s">
        <v>341</v>
      </c>
      <c r="C9" s="67">
        <f>'Section 12 data'!$J$25</f>
        <v>0.53600000000000003</v>
      </c>
      <c r="D9" s="85">
        <f>'Section 12 data'!$K$25</f>
        <v>51.698999999999998</v>
      </c>
      <c r="E9" s="198">
        <f>'Section 12 data'!$L$25</f>
        <v>17.07</v>
      </c>
      <c r="F9" s="629">
        <f t="shared" ref="F9:F17" si="0">SUM(C9,D9)</f>
        <v>52.234999999999999</v>
      </c>
    </row>
    <row r="10" spans="2:6" ht="15" customHeight="1" x14ac:dyDescent="0.2">
      <c r="B10" s="80" t="s">
        <v>342</v>
      </c>
      <c r="C10" s="67">
        <f>'Section 12 data'!$J$26</f>
        <v>3.9239999999999999</v>
      </c>
      <c r="D10" s="85">
        <f>'Section 12 data'!$K$26</f>
        <v>148.452</v>
      </c>
      <c r="E10" s="198">
        <f>'Section 12 data'!$L$26</f>
        <v>22.78</v>
      </c>
      <c r="F10" s="629">
        <f t="shared" si="0"/>
        <v>152.376</v>
      </c>
    </row>
    <row r="11" spans="2:6" ht="15" customHeight="1" x14ac:dyDescent="0.2">
      <c r="B11" s="78" t="s">
        <v>343</v>
      </c>
      <c r="C11" s="67">
        <f>'Section 12 data'!$J$27</f>
        <v>2.2370000000000001</v>
      </c>
      <c r="D11" s="85">
        <f>'Section 12 data'!$K$27</f>
        <v>252.94300000000001</v>
      </c>
      <c r="E11" s="198">
        <f>'Section 12 data'!$L$27</f>
        <v>18.399999999999999</v>
      </c>
      <c r="F11" s="629">
        <f t="shared" si="0"/>
        <v>255.18</v>
      </c>
    </row>
    <row r="12" spans="2:6" ht="15" customHeight="1" x14ac:dyDescent="0.2">
      <c r="B12" s="78" t="s">
        <v>344</v>
      </c>
      <c r="C12" s="67">
        <f>'Section 12 data'!$J$28</f>
        <v>11.893000000000001</v>
      </c>
      <c r="D12" s="85">
        <f>'Section 12 data'!$K$28</f>
        <v>995.024</v>
      </c>
      <c r="E12" s="198">
        <f>'Section 12 data'!$L$28</f>
        <v>14.53</v>
      </c>
      <c r="F12" s="629">
        <f t="shared" si="0"/>
        <v>1006.917</v>
      </c>
    </row>
    <row r="13" spans="2:6" ht="15" customHeight="1" x14ac:dyDescent="0.2">
      <c r="B13" s="78" t="s">
        <v>345</v>
      </c>
      <c r="C13" s="67">
        <f>'Section 12 data'!$J$29</f>
        <v>8.7799999999999994</v>
      </c>
      <c r="D13" s="85">
        <f>'Section 12 data'!$K$29</f>
        <v>852.149</v>
      </c>
      <c r="E13" s="198">
        <f>'Section 12 data'!$L$29</f>
        <v>16.71</v>
      </c>
      <c r="F13" s="629">
        <f t="shared" si="0"/>
        <v>860.92899999999997</v>
      </c>
    </row>
    <row r="14" spans="2:6" ht="15" customHeight="1" x14ac:dyDescent="0.2">
      <c r="B14" s="78" t="s">
        <v>346</v>
      </c>
      <c r="C14" s="67">
        <f>'Section 12 data'!$J$30</f>
        <v>9.4420000000000002</v>
      </c>
      <c r="D14" s="85">
        <f>'Section 12 data'!$K$30</f>
        <v>1141.211</v>
      </c>
      <c r="E14" s="198">
        <f>'Section 12 data'!$L$30</f>
        <v>17.649999999999999</v>
      </c>
      <c r="F14" s="629">
        <f t="shared" si="0"/>
        <v>1150.653</v>
      </c>
    </row>
    <row r="15" spans="2:6" ht="15" customHeight="1" x14ac:dyDescent="0.2">
      <c r="B15" s="78" t="s">
        <v>347</v>
      </c>
      <c r="C15" s="67">
        <f>'Section 12 data'!$J$31</f>
        <v>4.07</v>
      </c>
      <c r="D15" s="85">
        <f>'Section 12 data'!$K$31</f>
        <v>225.203</v>
      </c>
      <c r="E15" s="198">
        <f>'Section 12 data'!$L$31</f>
        <v>36.89</v>
      </c>
      <c r="F15" s="629">
        <f t="shared" si="0"/>
        <v>229.273</v>
      </c>
    </row>
    <row r="16" spans="2:6" ht="15" customHeight="1" x14ac:dyDescent="0.2">
      <c r="B16" s="78" t="s">
        <v>270</v>
      </c>
      <c r="C16" s="67">
        <f>'Section 12 data'!$J$32</f>
        <v>5.4160000000000004</v>
      </c>
      <c r="D16" s="85">
        <f>'Section 12 data'!$K$32</f>
        <v>724.54100000000005</v>
      </c>
      <c r="E16" s="198">
        <f>'Section 12 data'!$L$32</f>
        <v>57.17</v>
      </c>
      <c r="F16" s="629">
        <f t="shared" si="0"/>
        <v>729.95700000000011</v>
      </c>
    </row>
    <row r="17" spans="2:6" ht="15" customHeight="1" x14ac:dyDescent="0.2">
      <c r="B17" s="86" t="s">
        <v>80</v>
      </c>
      <c r="C17" s="87">
        <f>'Section 12 data'!$J$8</f>
        <v>46.305999999999997</v>
      </c>
      <c r="D17" s="87">
        <f>'Section 12 data'!$K$8</f>
        <v>4394.8010000000004</v>
      </c>
      <c r="E17" s="314">
        <f>'Section 12 data'!$L$8</f>
        <v>11.41</v>
      </c>
      <c r="F17" s="87">
        <f t="shared" si="0"/>
        <v>4441.107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4">
        <f>'Section 12 data'!$R$13</f>
        <v>617.58900000000006</v>
      </c>
      <c r="E8" s="198">
        <f>'Section 12 data'!$S$13</f>
        <v>46.18</v>
      </c>
      <c r="F8" s="629">
        <f>SUM(C8,D8)</f>
        <v>617.58900000000006</v>
      </c>
    </row>
    <row r="9" spans="2:6" ht="15" customHeight="1" x14ac:dyDescent="0.2">
      <c r="B9" s="82" t="s">
        <v>335</v>
      </c>
      <c r="C9" s="67">
        <f>'Section 12 data'!$Q$14</f>
        <v>57.228999999999999</v>
      </c>
      <c r="D9" s="634">
        <f>'Section 12 data'!$R$14</f>
        <v>4367.3280000000004</v>
      </c>
      <c r="E9" s="198">
        <f>'Section 12 data'!$S$14</f>
        <v>27.4</v>
      </c>
      <c r="F9" s="629">
        <f t="shared" ref="F9:F15" si="0">SUM(C9,D9)</f>
        <v>4424.5570000000007</v>
      </c>
    </row>
    <row r="10" spans="2:6" ht="15" customHeight="1" x14ac:dyDescent="0.2">
      <c r="B10" s="81" t="s">
        <v>336</v>
      </c>
      <c r="C10" s="67">
        <f>'Section 12 data'!$Q$15</f>
        <v>11.461</v>
      </c>
      <c r="D10" s="634">
        <f>'Section 12 data'!$R$15</f>
        <v>3832.95</v>
      </c>
      <c r="E10" s="198">
        <f>'Section 12 data'!$S$15</f>
        <v>11.895625096330525</v>
      </c>
      <c r="F10" s="629">
        <f t="shared" si="0"/>
        <v>3844.4109999999996</v>
      </c>
    </row>
    <row r="11" spans="2:6" ht="15" customHeight="1" x14ac:dyDescent="0.2">
      <c r="B11" s="81" t="s">
        <v>337</v>
      </c>
      <c r="C11" s="67">
        <f>'Section 12 data'!$Q$16</f>
        <v>80.930000000000007</v>
      </c>
      <c r="D11" s="634">
        <f>'Section 12 data'!$R$16</f>
        <v>2502.6469999999999</v>
      </c>
      <c r="E11" s="198">
        <f>'Section 12 data'!$S$16</f>
        <v>17.969389673277465</v>
      </c>
      <c r="F11" s="629">
        <f t="shared" si="0"/>
        <v>2583.5769999999998</v>
      </c>
    </row>
    <row r="12" spans="2:6" ht="15" customHeight="1" x14ac:dyDescent="0.2">
      <c r="B12" s="81" t="s">
        <v>338</v>
      </c>
      <c r="C12" s="67">
        <f>'Section 12 data'!$Q$17</f>
        <v>36.118000000000002</v>
      </c>
      <c r="D12" s="634">
        <f>'Section 12 data'!$R$17</f>
        <v>1036.876</v>
      </c>
      <c r="E12" s="198">
        <f>'Section 12 data'!$S$17</f>
        <v>17.53</v>
      </c>
      <c r="F12" s="629">
        <f t="shared" si="0"/>
        <v>1072.9939999999999</v>
      </c>
    </row>
    <row r="13" spans="2:6" ht="15" customHeight="1" x14ac:dyDescent="0.2">
      <c r="B13" s="81" t="s">
        <v>339</v>
      </c>
      <c r="C13" s="67">
        <f>'Section 12 data'!$Q$18</f>
        <v>3.1339999999999999</v>
      </c>
      <c r="D13" s="634">
        <f>'Section 12 data'!$R$18</f>
        <v>740.697</v>
      </c>
      <c r="E13" s="198">
        <f>'Section 12 data'!$S$18</f>
        <v>19.62</v>
      </c>
      <c r="F13" s="629">
        <f t="shared" si="0"/>
        <v>743.83100000000002</v>
      </c>
    </row>
    <row r="14" spans="2:6" ht="15" customHeight="1" x14ac:dyDescent="0.2">
      <c r="B14" s="81" t="s">
        <v>268</v>
      </c>
      <c r="C14" s="67">
        <f>'Section 12 data'!$Q$19</f>
        <v>8.157</v>
      </c>
      <c r="D14" s="634">
        <f>'Section 12 data'!$R$19</f>
        <v>326.12599999999998</v>
      </c>
      <c r="E14" s="198">
        <f>'Section 12 data'!$S$19</f>
        <v>45.298933965986784</v>
      </c>
      <c r="F14" s="629">
        <f t="shared" si="0"/>
        <v>334.28299999999996</v>
      </c>
    </row>
    <row r="15" spans="2:6" ht="15" customHeight="1" x14ac:dyDescent="0.2">
      <c r="B15" s="83" t="s">
        <v>80</v>
      </c>
      <c r="C15" s="635">
        <f>'Section 12 data'!$Q$8</f>
        <v>197.03</v>
      </c>
      <c r="D15" s="635">
        <f>'Section 12 data'!$R$8</f>
        <v>13424.214</v>
      </c>
      <c r="E15" s="314">
        <f>'Section 12 data'!$S$8</f>
        <v>10.77</v>
      </c>
      <c r="F15" s="636">
        <f t="shared" si="0"/>
        <v>13621.244000000001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10.07</v>
      </c>
      <c r="D8" s="631">
        <f>'Section 12 data'!$R$24</f>
        <v>543.00199999999995</v>
      </c>
      <c r="E8" s="198">
        <f>'Section 12 data'!$S$24</f>
        <v>66.12</v>
      </c>
      <c r="F8" s="632">
        <f>SUM(C8,D8)</f>
        <v>553.072</v>
      </c>
    </row>
    <row r="9" spans="2:6" ht="15" customHeight="1" x14ac:dyDescent="0.2">
      <c r="B9" s="79" t="s">
        <v>341</v>
      </c>
      <c r="C9" s="630">
        <f>'Section 12 data'!$Q$25</f>
        <v>52.392000000000003</v>
      </c>
      <c r="D9" s="631">
        <f>'Section 12 data'!$R$25</f>
        <v>4683.9759999999997</v>
      </c>
      <c r="E9" s="198">
        <f>'Section 12 data'!$S$25</f>
        <v>24.48</v>
      </c>
      <c r="F9" s="632">
        <f t="shared" ref="F9:F17" si="0">SUM(C9,D9)</f>
        <v>4736.3679999999995</v>
      </c>
    </row>
    <row r="10" spans="2:6" ht="15" customHeight="1" x14ac:dyDescent="0.2">
      <c r="B10" s="80" t="s">
        <v>342</v>
      </c>
      <c r="C10" s="630">
        <f>'Section 12 data'!$Q$26</f>
        <v>61.47</v>
      </c>
      <c r="D10" s="631">
        <f>'Section 12 data'!$R$26</f>
        <v>2130.33</v>
      </c>
      <c r="E10" s="198">
        <f>'Section 12 data'!$S$26</f>
        <v>19.97</v>
      </c>
      <c r="F10" s="632">
        <f t="shared" si="0"/>
        <v>2191.7999999999997</v>
      </c>
    </row>
    <row r="11" spans="2:6" ht="15" customHeight="1" x14ac:dyDescent="0.2">
      <c r="B11" s="78" t="s">
        <v>343</v>
      </c>
      <c r="C11" s="630">
        <f>'Section 12 data'!$Q$27</f>
        <v>16.350999999999999</v>
      </c>
      <c r="D11" s="631">
        <f>'Section 12 data'!$R$27</f>
        <v>1721.26</v>
      </c>
      <c r="E11" s="198">
        <f>'Section 12 data'!$S$27</f>
        <v>20.13</v>
      </c>
      <c r="F11" s="632">
        <f t="shared" si="0"/>
        <v>1737.6109999999999</v>
      </c>
    </row>
    <row r="12" spans="2:6" ht="15" customHeight="1" x14ac:dyDescent="0.2">
      <c r="B12" s="78" t="s">
        <v>344</v>
      </c>
      <c r="C12" s="630">
        <f>'Section 12 data'!$Q$28</f>
        <v>33.639000000000003</v>
      </c>
      <c r="D12" s="631">
        <f>'Section 12 data'!$R$28</f>
        <v>2649.3820000000001</v>
      </c>
      <c r="E12" s="198">
        <f>'Section 12 data'!$S$28</f>
        <v>15.77</v>
      </c>
      <c r="F12" s="632">
        <f t="shared" si="0"/>
        <v>2683.0210000000002</v>
      </c>
    </row>
    <row r="13" spans="2:6" ht="15" customHeight="1" x14ac:dyDescent="0.2">
      <c r="B13" s="78" t="s">
        <v>345</v>
      </c>
      <c r="C13" s="630">
        <f>'Section 12 data'!$Q$29</f>
        <v>14.414999999999999</v>
      </c>
      <c r="D13" s="631">
        <f>'Section 12 data'!$R$29</f>
        <v>929.57500000000005</v>
      </c>
      <c r="E13" s="198">
        <f>'Section 12 data'!$S$29</f>
        <v>15.53</v>
      </c>
      <c r="F13" s="632">
        <f t="shared" si="0"/>
        <v>943.99</v>
      </c>
    </row>
    <row r="14" spans="2:6" ht="15" customHeight="1" x14ac:dyDescent="0.2">
      <c r="B14" s="78" t="s">
        <v>346</v>
      </c>
      <c r="C14" s="630">
        <f>'Section 12 data'!$Q$30</f>
        <v>6.4219999999999997</v>
      </c>
      <c r="D14" s="631">
        <f>'Section 12 data'!$R$30</f>
        <v>643.96299999999997</v>
      </c>
      <c r="E14" s="198">
        <f>'Section 12 data'!$S$30</f>
        <v>17.559999999999999</v>
      </c>
      <c r="F14" s="632">
        <f t="shared" si="0"/>
        <v>650.38499999999999</v>
      </c>
    </row>
    <row r="15" spans="2:6" ht="15" customHeight="1" x14ac:dyDescent="0.2">
      <c r="B15" s="78" t="s">
        <v>347</v>
      </c>
      <c r="C15" s="630">
        <f>'Section 12 data'!$Q$31</f>
        <v>1.3720000000000001</v>
      </c>
      <c r="D15" s="631">
        <f>'Section 12 data'!$R$31</f>
        <v>54.363</v>
      </c>
      <c r="E15" s="198">
        <f>'Section 12 data'!$S$31</f>
        <v>36.25</v>
      </c>
      <c r="F15" s="632">
        <f t="shared" si="0"/>
        <v>55.734999999999999</v>
      </c>
    </row>
    <row r="16" spans="2:6" ht="15" customHeight="1" x14ac:dyDescent="0.2">
      <c r="B16" s="78" t="s">
        <v>270</v>
      </c>
      <c r="C16" s="630">
        <f>'Section 12 data'!$Q$32</f>
        <v>0.89800000000000002</v>
      </c>
      <c r="D16" s="631">
        <f>'Section 12 data'!$R$32</f>
        <v>68.364000000000004</v>
      </c>
      <c r="E16" s="198">
        <f>'Section 12 data'!$S$32</f>
        <v>56.6</v>
      </c>
      <c r="F16" s="632">
        <f t="shared" si="0"/>
        <v>69.262</v>
      </c>
    </row>
    <row r="17" spans="2:6" ht="15" customHeight="1" x14ac:dyDescent="0.2">
      <c r="B17" s="72" t="s">
        <v>80</v>
      </c>
      <c r="C17" s="87">
        <f>'Section 12 data'!$Q$8</f>
        <v>197.03</v>
      </c>
      <c r="D17" s="87">
        <f>'Section 12 data'!$R$8</f>
        <v>13424.214</v>
      </c>
      <c r="E17" s="314">
        <f>'Section 12 data'!$S$8</f>
        <v>10.77</v>
      </c>
      <c r="F17" s="87">
        <f t="shared" si="0"/>
        <v>13621.244000000001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38" t="s">
        <v>376</v>
      </c>
      <c r="C5" s="906" t="s">
        <v>273</v>
      </c>
      <c r="D5" s="906"/>
      <c r="E5" s="906"/>
      <c r="F5" s="898"/>
      <c r="H5" s="838" t="s">
        <v>376</v>
      </c>
      <c r="I5" s="787" t="s">
        <v>274</v>
      </c>
      <c r="J5" s="857"/>
      <c r="K5" s="857"/>
      <c r="L5" s="786"/>
    </row>
    <row r="6" spans="2:12" ht="45" customHeight="1" x14ac:dyDescent="0.2">
      <c r="B6" s="918"/>
      <c r="C6" s="13" t="s">
        <v>78</v>
      </c>
      <c r="D6" s="919" t="s">
        <v>79</v>
      </c>
      <c r="E6" s="919"/>
      <c r="F6" s="30" t="s">
        <v>275</v>
      </c>
      <c r="H6" s="91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18"/>
      <c r="C7" s="31" t="s">
        <v>81</v>
      </c>
      <c r="D7" s="31" t="s">
        <v>81</v>
      </c>
      <c r="E7" s="12" t="s">
        <v>82</v>
      </c>
      <c r="F7" s="32" t="s">
        <v>81</v>
      </c>
      <c r="H7" s="918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57">
        <f>'Section 12 data'!$C$8</f>
        <v>0.2999</v>
      </c>
      <c r="D9" s="57">
        <f>'Section 12 data'!$D$8</f>
        <v>16.321819999999999</v>
      </c>
      <c r="E9" s="58">
        <f>'Section 12 data'!$E$8</f>
        <v>7.5</v>
      </c>
      <c r="F9" s="76">
        <f>SUM(C9,D9)</f>
        <v>16.62172</v>
      </c>
      <c r="G9" s="25"/>
      <c r="H9" s="28" t="str">
        <f>Index!$B$4</f>
        <v>Wessex</v>
      </c>
      <c r="I9" s="59">
        <f>'Section 12 data'!$G$7</f>
        <v>80.404610000000005</v>
      </c>
      <c r="J9" s="60">
        <f>'Section 12 data'!$G$5</f>
        <v>100.84719</v>
      </c>
      <c r="K9" s="43">
        <f>IF(I9=0,0,100*F9/I9)</f>
        <v>20.67259576285489</v>
      </c>
      <c r="L9" s="61">
        <f>IF(J9=0,0,100*F9/J9)</f>
        <v>16.482085420525848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38" t="s">
        <v>376</v>
      </c>
      <c r="C5" s="906" t="s">
        <v>281</v>
      </c>
      <c r="D5" s="906"/>
      <c r="E5" s="906"/>
      <c r="F5" s="898"/>
      <c r="G5" s="25"/>
      <c r="H5" s="838" t="s">
        <v>376</v>
      </c>
      <c r="I5" s="787" t="s">
        <v>282</v>
      </c>
      <c r="J5" s="857"/>
      <c r="K5" s="857"/>
      <c r="L5" s="786"/>
    </row>
    <row r="6" spans="2:12" ht="45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0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Wessex</v>
      </c>
      <c r="C9" s="67">
        <f>'Section 12 data'!$J$8</f>
        <v>46.305999999999997</v>
      </c>
      <c r="D9" s="67">
        <f>'Section 12 data'!$K$8</f>
        <v>4394.8010000000004</v>
      </c>
      <c r="E9" s="58">
        <f>'Section 12 data'!$L$8</f>
        <v>11.41</v>
      </c>
      <c r="F9" s="77">
        <f>SUM(C9,D9)</f>
        <v>4441.107</v>
      </c>
      <c r="G9" s="25"/>
      <c r="H9" s="28" t="str">
        <f>Index!$B$4</f>
        <v>Wessex</v>
      </c>
      <c r="I9" s="68">
        <f>'Section 12 data'!$N$7</f>
        <v>17864.198</v>
      </c>
      <c r="J9" s="43">
        <f>'Section 12 data'!$N$5</f>
        <v>25541.550999999999</v>
      </c>
      <c r="K9" s="43">
        <f>IF(I9=0,0,100*F9/I9)</f>
        <v>24.860377163307305</v>
      </c>
      <c r="L9" s="61">
        <f>IF(J9=0,0,100*F9/J9)</f>
        <v>17.387773358007898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38" t="s">
        <v>380</v>
      </c>
      <c r="C5" s="906" t="s">
        <v>283</v>
      </c>
      <c r="D5" s="906"/>
      <c r="E5" s="906"/>
      <c r="F5" s="898"/>
      <c r="G5" s="25"/>
      <c r="H5" s="838" t="s">
        <v>380</v>
      </c>
      <c r="I5" s="787" t="s">
        <v>284</v>
      </c>
      <c r="J5" s="857"/>
      <c r="K5" s="857"/>
      <c r="L5" s="786"/>
    </row>
    <row r="6" spans="2:12" ht="45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0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67">
        <f>'Section 12 data'!$Q$8</f>
        <v>197.03</v>
      </c>
      <c r="D9" s="67">
        <f>'Section 12 data'!$R$8</f>
        <v>13424.214</v>
      </c>
      <c r="E9" s="58">
        <f>'Section 12 data'!$S$8</f>
        <v>10.77</v>
      </c>
      <c r="F9" s="77">
        <f>SUM(C9,D9)</f>
        <v>13621.244000000001</v>
      </c>
      <c r="G9" s="25"/>
      <c r="H9" s="28" t="str">
        <f>Index!$B$4</f>
        <v>Wessex</v>
      </c>
      <c r="I9" s="68">
        <f>'Section 12 data'!$U$7</f>
        <v>90018.031000000003</v>
      </c>
      <c r="J9" s="43">
        <f>'Section 12 data'!$U$5</f>
        <v>105231.709</v>
      </c>
      <c r="K9" s="43">
        <f>IF(I9=0,0,100*F9/I9)</f>
        <v>15.131684006729719</v>
      </c>
      <c r="L9" s="61">
        <f>IF(J9=0,0,100*F9/J9)</f>
        <v>12.944049022334134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2" t="s">
        <v>267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2.8539999999999999E-2</v>
      </c>
      <c r="D8" s="646">
        <f>'Section 13 data'!$D$13</f>
        <v>0.44010000000000005</v>
      </c>
      <c r="E8" s="198">
        <f>'Section 13 data'!$E$13</f>
        <v>50.77</v>
      </c>
      <c r="F8" s="647">
        <f>SUM(C8,D8)</f>
        <v>0.46864000000000006</v>
      </c>
    </row>
    <row r="9" spans="2:6" ht="15" customHeight="1" x14ac:dyDescent="0.2">
      <c r="B9" s="100" t="s">
        <v>335</v>
      </c>
      <c r="C9" s="645">
        <f>'Section 13 data'!$C$14</f>
        <v>5.8810000000000001E-2</v>
      </c>
      <c r="D9" s="646">
        <f>'Section 13 data'!$D$14</f>
        <v>0.47036</v>
      </c>
      <c r="E9" s="198">
        <f>'Section 13 data'!$E$14</f>
        <v>31.67</v>
      </c>
      <c r="F9" s="647">
        <f t="shared" ref="F9:F15" si="0">SUM(C9,D9)</f>
        <v>0.52917000000000003</v>
      </c>
    </row>
    <row r="10" spans="2:6" ht="15" customHeight="1" x14ac:dyDescent="0.2">
      <c r="B10" s="99" t="s">
        <v>336</v>
      </c>
      <c r="C10" s="645">
        <f>'Section 13 data'!$C$15</f>
        <v>4.53E-2</v>
      </c>
      <c r="D10" s="646">
        <f>'Section 13 data'!$D$15</f>
        <v>2.4548999999999994</v>
      </c>
      <c r="E10" s="198">
        <f>'Section 13 data'!$E$15</f>
        <v>23.265307197333151</v>
      </c>
      <c r="F10" s="647">
        <f t="shared" si="0"/>
        <v>2.5001999999999995</v>
      </c>
    </row>
    <row r="11" spans="2:6" ht="15" customHeight="1" x14ac:dyDescent="0.2">
      <c r="B11" s="99" t="s">
        <v>337</v>
      </c>
      <c r="C11" s="645">
        <f>'Section 13 data'!$C$16</f>
        <v>0.26715</v>
      </c>
      <c r="D11" s="646">
        <f>'Section 13 data'!$D$16</f>
        <v>1.4132799999999999</v>
      </c>
      <c r="E11" s="198">
        <f>'Section 13 data'!$E$16</f>
        <v>31.746069406543008</v>
      </c>
      <c r="F11" s="647">
        <f t="shared" si="0"/>
        <v>1.6804299999999999</v>
      </c>
    </row>
    <row r="12" spans="2:6" ht="15" customHeight="1" x14ac:dyDescent="0.2">
      <c r="B12" s="99" t="s">
        <v>338</v>
      </c>
      <c r="C12" s="645">
        <f>'Section 13 data'!$C$17</f>
        <v>0.25683</v>
      </c>
      <c r="D12" s="646">
        <f>'Section 13 data'!$D$17</f>
        <v>1.1769499999999999</v>
      </c>
      <c r="E12" s="198">
        <f>'Section 13 data'!$E$17</f>
        <v>19.89</v>
      </c>
      <c r="F12" s="647">
        <f t="shared" si="0"/>
        <v>1.4337800000000001</v>
      </c>
    </row>
    <row r="13" spans="2:6" ht="15" customHeight="1" x14ac:dyDescent="0.2">
      <c r="B13" s="99" t="s">
        <v>339</v>
      </c>
      <c r="C13" s="645">
        <f>'Section 13 data'!$C$18</f>
        <v>1.4800000000000001E-2</v>
      </c>
      <c r="D13" s="646">
        <f>'Section 13 data'!$D$18</f>
        <v>2.1683699999999999</v>
      </c>
      <c r="E13" s="198">
        <f>'Section 13 data'!$E$18</f>
        <v>23.3</v>
      </c>
      <c r="F13" s="647">
        <f t="shared" si="0"/>
        <v>2.1831700000000001</v>
      </c>
    </row>
    <row r="14" spans="2:6" ht="15" customHeight="1" x14ac:dyDescent="0.2">
      <c r="B14" s="99" t="s">
        <v>268</v>
      </c>
      <c r="C14" s="645">
        <f>'Section 13 data'!$C$19</f>
        <v>0.15992000000000001</v>
      </c>
      <c r="D14" s="646">
        <f>'Section 13 data'!$D$19</f>
        <v>3.4107500000000002</v>
      </c>
      <c r="E14" s="198">
        <f>'Section 13 data'!$E$19</f>
        <v>16.289331312475063</v>
      </c>
      <c r="F14" s="647">
        <f t="shared" si="0"/>
        <v>3.5706700000000002</v>
      </c>
    </row>
    <row r="15" spans="2:6" ht="15" customHeight="1" x14ac:dyDescent="0.2">
      <c r="B15" s="101" t="s">
        <v>80</v>
      </c>
      <c r="C15" s="102">
        <f>'Section 13 data'!$C$8</f>
        <v>0.83135000000000003</v>
      </c>
      <c r="D15" s="102">
        <f>'Section 13 data'!$D$8</f>
        <v>11.534700000000001</v>
      </c>
      <c r="E15" s="314">
        <f>'Section 13 data'!$E$8</f>
        <v>9.09</v>
      </c>
      <c r="F15" s="102">
        <f t="shared" si="0"/>
        <v>12.366050000000001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="80" zoomScaleNormal="8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1"/>
      <c r="B3" s="792" t="s">
        <v>678</v>
      </c>
      <c r="C3" s="793"/>
      <c r="D3" s="793"/>
      <c r="E3" s="793"/>
      <c r="F3" s="794"/>
      <c r="H3" s="792" t="s">
        <v>678</v>
      </c>
      <c r="I3" s="795"/>
      <c r="J3" s="795"/>
      <c r="K3" s="795"/>
      <c r="L3" s="795"/>
      <c r="M3" s="795"/>
      <c r="N3" s="796"/>
      <c r="P3" s="792" t="s">
        <v>678</v>
      </c>
      <c r="Q3" s="793"/>
      <c r="R3" s="793"/>
      <c r="S3" s="793"/>
      <c r="T3" s="794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479</v>
      </c>
      <c r="E4" s="283" t="s">
        <v>477</v>
      </c>
      <c r="F4" s="281" t="s">
        <v>378</v>
      </c>
      <c r="H4" s="282" t="s">
        <v>308</v>
      </c>
      <c r="I4" s="283" t="s">
        <v>379</v>
      </c>
      <c r="J4" s="280" t="s">
        <v>479</v>
      </c>
      <c r="K4" s="283" t="s">
        <v>82</v>
      </c>
      <c r="L4" s="283" t="s">
        <v>309</v>
      </c>
      <c r="M4" s="283" t="s">
        <v>477</v>
      </c>
      <c r="N4" s="284" t="s">
        <v>378</v>
      </c>
      <c r="P4" s="279" t="s">
        <v>484</v>
      </c>
      <c r="Q4" s="280" t="s">
        <v>379</v>
      </c>
      <c r="R4" s="280" t="s">
        <v>479</v>
      </c>
      <c r="S4" s="283" t="s">
        <v>477</v>
      </c>
      <c r="T4" s="281" t="s">
        <v>378</v>
      </c>
    </row>
    <row r="5" spans="1:20" x14ac:dyDescent="0.2">
      <c r="A5" s="271"/>
      <c r="B5" s="297" t="s">
        <v>105</v>
      </c>
      <c r="C5" s="298">
        <v>2013</v>
      </c>
      <c r="D5" s="287">
        <v>776.69600000000003</v>
      </c>
      <c r="E5" s="327"/>
      <c r="F5" s="335"/>
      <c r="G5" s="319"/>
      <c r="H5" s="297" t="s">
        <v>105</v>
      </c>
      <c r="I5" s="298">
        <v>2013</v>
      </c>
      <c r="J5" s="274">
        <v>17065.355</v>
      </c>
      <c r="K5" s="274">
        <v>5.19</v>
      </c>
      <c r="L5" s="327">
        <f t="shared" ref="L5:L15" si="0">(K5*J5)/100</f>
        <v>885.69192450000003</v>
      </c>
      <c r="M5" s="327"/>
      <c r="N5" s="335"/>
      <c r="O5" s="319"/>
      <c r="P5" s="297" t="s">
        <v>105</v>
      </c>
      <c r="Q5" s="298">
        <v>2013</v>
      </c>
      <c r="R5" s="327">
        <f>D5+J5</f>
        <v>17842.050999999999</v>
      </c>
      <c r="S5" s="327"/>
      <c r="T5" s="335"/>
    </row>
    <row r="6" spans="1:20" x14ac:dyDescent="0.2">
      <c r="A6" s="271"/>
      <c r="B6" s="285"/>
      <c r="C6" s="286">
        <v>2017</v>
      </c>
      <c r="D6" s="277">
        <v>798.80399999999997</v>
      </c>
      <c r="E6" s="328"/>
      <c r="F6" s="336"/>
      <c r="G6" s="319"/>
      <c r="H6" s="331"/>
      <c r="I6" s="286">
        <v>2017</v>
      </c>
      <c r="J6" s="275">
        <v>17660.021000000001</v>
      </c>
      <c r="K6" s="275">
        <v>4.8899999999999997</v>
      </c>
      <c r="L6" s="328">
        <f t="shared" si="0"/>
        <v>863.5750268999999</v>
      </c>
      <c r="M6" s="328"/>
      <c r="N6" s="336"/>
      <c r="O6" s="319"/>
      <c r="P6" s="331"/>
      <c r="Q6" s="286">
        <v>2017</v>
      </c>
      <c r="R6" s="328">
        <f t="shared" ref="R6:R15" si="1">D6+J6</f>
        <v>18458.825000000001</v>
      </c>
      <c r="S6" s="328"/>
      <c r="T6" s="336"/>
    </row>
    <row r="7" spans="1:20" x14ac:dyDescent="0.2">
      <c r="A7" s="271"/>
      <c r="B7" s="285"/>
      <c r="C7" s="286">
        <v>2022</v>
      </c>
      <c r="D7" s="277">
        <v>890.29100000000005</v>
      </c>
      <c r="E7" s="328"/>
      <c r="F7" s="336"/>
      <c r="G7" s="319"/>
      <c r="H7" s="331"/>
      <c r="I7" s="286">
        <v>2022</v>
      </c>
      <c r="J7" s="275">
        <v>18554.094000000001</v>
      </c>
      <c r="K7" s="275">
        <v>4.4400000000000004</v>
      </c>
      <c r="L7" s="328">
        <f t="shared" si="0"/>
        <v>823.80177360000016</v>
      </c>
      <c r="M7" s="328"/>
      <c r="N7" s="336"/>
      <c r="O7" s="319"/>
      <c r="P7" s="331"/>
      <c r="Q7" s="286">
        <v>2022</v>
      </c>
      <c r="R7" s="328">
        <f t="shared" si="1"/>
        <v>19444.385000000002</v>
      </c>
      <c r="S7" s="328"/>
      <c r="T7" s="336"/>
    </row>
    <row r="8" spans="1:20" x14ac:dyDescent="0.2">
      <c r="A8" s="271"/>
      <c r="B8" s="285"/>
      <c r="C8" s="286">
        <v>2027</v>
      </c>
      <c r="D8" s="277">
        <v>926.66300000000001</v>
      </c>
      <c r="E8" s="328"/>
      <c r="F8" s="336"/>
      <c r="G8" s="319"/>
      <c r="H8" s="331"/>
      <c r="I8" s="286">
        <v>2027</v>
      </c>
      <c r="J8" s="275">
        <v>20214.68</v>
      </c>
      <c r="K8" s="275">
        <v>4.1399999999999997</v>
      </c>
      <c r="L8" s="328">
        <f t="shared" si="0"/>
        <v>836.88775199999986</v>
      </c>
      <c r="M8" s="328"/>
      <c r="N8" s="336"/>
      <c r="O8" s="319"/>
      <c r="P8" s="331"/>
      <c r="Q8" s="286">
        <v>2027</v>
      </c>
      <c r="R8" s="328">
        <f t="shared" si="1"/>
        <v>21141.343000000001</v>
      </c>
      <c r="S8" s="328"/>
      <c r="T8" s="336"/>
    </row>
    <row r="9" spans="1:20" x14ac:dyDescent="0.2">
      <c r="A9" s="271"/>
      <c r="B9" s="285"/>
      <c r="C9" s="286">
        <v>2032</v>
      </c>
      <c r="D9" s="277">
        <v>998.28700000000003</v>
      </c>
      <c r="E9" s="328"/>
      <c r="F9" s="336"/>
      <c r="G9" s="319"/>
      <c r="H9" s="331"/>
      <c r="I9" s="286">
        <v>2032</v>
      </c>
      <c r="J9" s="275">
        <v>21980.295999999998</v>
      </c>
      <c r="K9" s="275">
        <v>3.88</v>
      </c>
      <c r="L9" s="328">
        <f t="shared" si="0"/>
        <v>852.83548480000002</v>
      </c>
      <c r="M9" s="328"/>
      <c r="N9" s="336"/>
      <c r="O9" s="319"/>
      <c r="P9" s="331"/>
      <c r="Q9" s="286">
        <v>2032</v>
      </c>
      <c r="R9" s="328">
        <f t="shared" si="1"/>
        <v>22978.582999999999</v>
      </c>
      <c r="S9" s="328"/>
      <c r="T9" s="336"/>
    </row>
    <row r="10" spans="1:20" x14ac:dyDescent="0.2">
      <c r="A10" s="271"/>
      <c r="B10" s="285"/>
      <c r="C10" s="286">
        <v>2037</v>
      </c>
      <c r="D10" s="277">
        <v>1016.885</v>
      </c>
      <c r="E10" s="328"/>
      <c r="F10" s="336"/>
      <c r="G10" s="319"/>
      <c r="H10" s="331"/>
      <c r="I10" s="286">
        <v>2037</v>
      </c>
      <c r="J10" s="275">
        <v>23569.098999999998</v>
      </c>
      <c r="K10" s="275">
        <v>3.71</v>
      </c>
      <c r="L10" s="328">
        <f t="shared" si="0"/>
        <v>874.41357289999996</v>
      </c>
      <c r="M10" s="328"/>
      <c r="N10" s="336"/>
      <c r="O10" s="319"/>
      <c r="P10" s="331"/>
      <c r="Q10" s="286">
        <v>2037</v>
      </c>
      <c r="R10" s="328">
        <f t="shared" si="1"/>
        <v>24585.983999999997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1072</v>
      </c>
      <c r="E11" s="328"/>
      <c r="F11" s="336"/>
      <c r="G11" s="319"/>
      <c r="H11" s="331"/>
      <c r="I11" s="286">
        <v>2042</v>
      </c>
      <c r="J11" s="275">
        <v>25050.312000000002</v>
      </c>
      <c r="K11" s="275">
        <v>3.59</v>
      </c>
      <c r="L11" s="328">
        <f t="shared" si="0"/>
        <v>899.30620080000006</v>
      </c>
      <c r="M11" s="328"/>
      <c r="N11" s="336"/>
      <c r="O11" s="319"/>
      <c r="P11" s="331"/>
      <c r="Q11" s="286">
        <v>2042</v>
      </c>
      <c r="R11" s="328">
        <f t="shared" si="1"/>
        <v>26122.312000000002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1060.6079999999999</v>
      </c>
      <c r="E12" s="328"/>
      <c r="F12" s="336"/>
      <c r="G12" s="319"/>
      <c r="H12" s="331"/>
      <c r="I12" s="286">
        <v>2047</v>
      </c>
      <c r="J12" s="275">
        <v>26272.407999999999</v>
      </c>
      <c r="K12" s="275">
        <v>3.51</v>
      </c>
      <c r="L12" s="328">
        <f t="shared" si="0"/>
        <v>922.16152079999983</v>
      </c>
      <c r="M12" s="328"/>
      <c r="N12" s="336"/>
      <c r="O12" s="319"/>
      <c r="P12" s="331"/>
      <c r="Q12" s="286">
        <v>2047</v>
      </c>
      <c r="R12" s="328">
        <f t="shared" si="1"/>
        <v>27333.016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1086.6690000000001</v>
      </c>
      <c r="E13" s="328"/>
      <c r="F13" s="336"/>
      <c r="G13" s="319"/>
      <c r="H13" s="331"/>
      <c r="I13" s="286">
        <v>2052</v>
      </c>
      <c r="J13" s="275">
        <v>27460.042000000001</v>
      </c>
      <c r="K13" s="275">
        <v>3.43</v>
      </c>
      <c r="L13" s="328">
        <f t="shared" si="0"/>
        <v>941.87944060000007</v>
      </c>
      <c r="M13" s="328"/>
      <c r="N13" s="336"/>
      <c r="O13" s="319"/>
      <c r="P13" s="331"/>
      <c r="Q13" s="286">
        <v>2052</v>
      </c>
      <c r="R13" s="328">
        <f t="shared" si="1"/>
        <v>28546.711000000003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1096.402</v>
      </c>
      <c r="E14" s="328"/>
      <c r="F14" s="336"/>
      <c r="G14" s="319"/>
      <c r="H14" s="331"/>
      <c r="I14" s="286">
        <v>2057</v>
      </c>
      <c r="J14" s="275">
        <v>28474.952000000001</v>
      </c>
      <c r="K14" s="275">
        <v>3.37</v>
      </c>
      <c r="L14" s="328">
        <f t="shared" si="0"/>
        <v>959.60588240000016</v>
      </c>
      <c r="M14" s="328"/>
      <c r="N14" s="336"/>
      <c r="O14" s="319"/>
      <c r="P14" s="331"/>
      <c r="Q14" s="286">
        <v>2057</v>
      </c>
      <c r="R14" s="328">
        <f t="shared" si="1"/>
        <v>29571.353999999999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1143.817</v>
      </c>
      <c r="E15" s="329"/>
      <c r="F15" s="337"/>
      <c r="G15" s="319"/>
      <c r="H15" s="332"/>
      <c r="I15" s="291">
        <v>2062</v>
      </c>
      <c r="J15" s="333">
        <v>29289.439999999999</v>
      </c>
      <c r="K15" s="333">
        <v>3.34</v>
      </c>
      <c r="L15" s="329">
        <f t="shared" si="0"/>
        <v>978.26729599999987</v>
      </c>
      <c r="M15" s="329"/>
      <c r="N15" s="337"/>
      <c r="O15" s="319"/>
      <c r="P15" s="332"/>
      <c r="Q15" s="291">
        <v>2062</v>
      </c>
      <c r="R15" s="329">
        <f t="shared" si="1"/>
        <v>30433.256999999998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ht="15" x14ac:dyDescent="0.2">
      <c r="A18" s="271"/>
      <c r="B18" s="792" t="s">
        <v>679</v>
      </c>
      <c r="C18" s="797"/>
      <c r="D18" s="797"/>
      <c r="E18" s="797"/>
      <c r="F18" s="798"/>
      <c r="H18" s="792" t="s">
        <v>679</v>
      </c>
      <c r="I18" s="795"/>
      <c r="J18" s="795"/>
      <c r="K18" s="795"/>
      <c r="L18" s="795"/>
      <c r="M18" s="795"/>
      <c r="N18" s="796"/>
      <c r="P18" s="792" t="s">
        <v>679</v>
      </c>
      <c r="Q18" s="797"/>
      <c r="R18" s="797"/>
      <c r="S18" s="797"/>
      <c r="T18" s="798"/>
    </row>
    <row r="19" spans="1:20" ht="13.5" thickBot="1" x14ac:dyDescent="0.25">
      <c r="A19" s="271"/>
      <c r="B19" s="279" t="s">
        <v>78</v>
      </c>
      <c r="C19" s="280" t="s">
        <v>478</v>
      </c>
      <c r="D19" s="280" t="s">
        <v>377</v>
      </c>
      <c r="E19" s="283" t="s">
        <v>477</v>
      </c>
      <c r="F19" s="281" t="s">
        <v>378</v>
      </c>
      <c r="H19" s="282" t="s">
        <v>308</v>
      </c>
      <c r="I19" s="280" t="s">
        <v>478</v>
      </c>
      <c r="J19" s="280" t="s">
        <v>377</v>
      </c>
      <c r="K19" s="283" t="s">
        <v>82</v>
      </c>
      <c r="L19" s="283" t="s">
        <v>309</v>
      </c>
      <c r="M19" s="283" t="s">
        <v>477</v>
      </c>
      <c r="N19" s="284" t="s">
        <v>378</v>
      </c>
      <c r="P19" s="279" t="s">
        <v>484</v>
      </c>
      <c r="Q19" s="280" t="s">
        <v>478</v>
      </c>
      <c r="R19" s="280" t="s">
        <v>377</v>
      </c>
      <c r="S19" s="283" t="s">
        <v>477</v>
      </c>
      <c r="T19" s="281" t="s">
        <v>378</v>
      </c>
    </row>
    <row r="20" spans="1:20" x14ac:dyDescent="0.2">
      <c r="A20" s="271"/>
      <c r="B20" s="297" t="s">
        <v>105</v>
      </c>
      <c r="C20" s="298" t="s">
        <v>331</v>
      </c>
      <c r="D20" s="287">
        <v>766.65</v>
      </c>
      <c r="E20" s="327">
        <v>4</v>
      </c>
      <c r="F20" s="335">
        <f>D20*E20</f>
        <v>3066.6</v>
      </c>
      <c r="H20" s="297" t="s">
        <v>105</v>
      </c>
      <c r="I20" s="298" t="s">
        <v>331</v>
      </c>
      <c r="J20" s="288">
        <v>17405.062000000002</v>
      </c>
      <c r="K20" s="288">
        <v>4.99</v>
      </c>
      <c r="L20" s="327">
        <f t="shared" ref="L20:L30" si="2">(K20*J20)/100</f>
        <v>868.51259380000022</v>
      </c>
      <c r="M20" s="327">
        <v>4</v>
      </c>
      <c r="N20" s="335">
        <f>J20*M20</f>
        <v>69620.248000000007</v>
      </c>
      <c r="P20" s="297" t="s">
        <v>105</v>
      </c>
      <c r="Q20" s="298" t="s">
        <v>331</v>
      </c>
      <c r="R20" s="327">
        <f>D20+J20</f>
        <v>18171.712000000003</v>
      </c>
      <c r="S20" s="327">
        <v>4</v>
      </c>
      <c r="T20" s="335">
        <f>R20*S20</f>
        <v>72686.848000000013</v>
      </c>
    </row>
    <row r="21" spans="1:20" x14ac:dyDescent="0.2">
      <c r="A21" s="271"/>
      <c r="B21" s="285"/>
      <c r="C21" s="286" t="s">
        <v>222</v>
      </c>
      <c r="D21" s="277">
        <v>853.601</v>
      </c>
      <c r="E21" s="328">
        <v>5</v>
      </c>
      <c r="F21" s="336">
        <f t="shared" ref="F21:F30" si="3">D21*E21</f>
        <v>4268.0050000000001</v>
      </c>
      <c r="H21" s="285"/>
      <c r="I21" s="286" t="s">
        <v>222</v>
      </c>
      <c r="J21" s="273">
        <v>18150.775000000001</v>
      </c>
      <c r="K21" s="273">
        <v>4.49</v>
      </c>
      <c r="L21" s="328">
        <f t="shared" si="2"/>
        <v>814.96979750000014</v>
      </c>
      <c r="M21" s="328">
        <v>5</v>
      </c>
      <c r="N21" s="336">
        <f t="shared" ref="N21:N30" si="4">J21*M21</f>
        <v>90753.875</v>
      </c>
      <c r="P21" s="285"/>
      <c r="Q21" s="286" t="s">
        <v>222</v>
      </c>
      <c r="R21" s="328">
        <f t="shared" ref="R21:R30" si="5">D21+J21</f>
        <v>19004.376</v>
      </c>
      <c r="S21" s="328">
        <v>5</v>
      </c>
      <c r="T21" s="336">
        <f t="shared" ref="T21:T30" si="6">R21*S21</f>
        <v>95021.88</v>
      </c>
    </row>
    <row r="22" spans="1:20" x14ac:dyDescent="0.2">
      <c r="A22" s="271"/>
      <c r="B22" s="285"/>
      <c r="C22" s="286" t="s">
        <v>225</v>
      </c>
      <c r="D22" s="277">
        <v>900.16899999999998</v>
      </c>
      <c r="E22" s="328">
        <v>5</v>
      </c>
      <c r="F22" s="336">
        <f t="shared" si="3"/>
        <v>4500.8450000000003</v>
      </c>
      <c r="H22" s="285"/>
      <c r="I22" s="286" t="s">
        <v>225</v>
      </c>
      <c r="J22" s="273">
        <v>19554.759999999998</v>
      </c>
      <c r="K22" s="273">
        <v>4.25</v>
      </c>
      <c r="L22" s="328">
        <f t="shared" si="2"/>
        <v>831.07729999999992</v>
      </c>
      <c r="M22" s="328">
        <v>5</v>
      </c>
      <c r="N22" s="336">
        <f t="shared" si="4"/>
        <v>97773.799999999988</v>
      </c>
      <c r="P22" s="285"/>
      <c r="Q22" s="286" t="s">
        <v>225</v>
      </c>
      <c r="R22" s="328">
        <f t="shared" si="5"/>
        <v>20454.929</v>
      </c>
      <c r="S22" s="328">
        <v>5</v>
      </c>
      <c r="T22" s="336">
        <f t="shared" si="6"/>
        <v>102274.645</v>
      </c>
    </row>
    <row r="23" spans="1:20" x14ac:dyDescent="0.2">
      <c r="A23" s="271"/>
      <c r="B23" s="285"/>
      <c r="C23" s="286" t="s">
        <v>226</v>
      </c>
      <c r="D23" s="277">
        <v>972.76599999999996</v>
      </c>
      <c r="E23" s="328">
        <v>5</v>
      </c>
      <c r="F23" s="336">
        <f t="shared" si="3"/>
        <v>4863.83</v>
      </c>
      <c r="H23" s="285"/>
      <c r="I23" s="286" t="s">
        <v>226</v>
      </c>
      <c r="J23" s="273">
        <v>21291.465</v>
      </c>
      <c r="K23" s="273">
        <v>3.98</v>
      </c>
      <c r="L23" s="328">
        <f t="shared" si="2"/>
        <v>847.400307</v>
      </c>
      <c r="M23" s="328">
        <v>5</v>
      </c>
      <c r="N23" s="336">
        <f t="shared" si="4"/>
        <v>106457.325</v>
      </c>
      <c r="P23" s="285"/>
      <c r="Q23" s="286" t="s">
        <v>226</v>
      </c>
      <c r="R23" s="328">
        <f t="shared" si="5"/>
        <v>22264.231</v>
      </c>
      <c r="S23" s="328">
        <v>5</v>
      </c>
      <c r="T23" s="336">
        <f t="shared" si="6"/>
        <v>111321.155</v>
      </c>
    </row>
    <row r="24" spans="1:20" x14ac:dyDescent="0.2">
      <c r="A24" s="271"/>
      <c r="B24" s="285"/>
      <c r="C24" s="286" t="s">
        <v>227</v>
      </c>
      <c r="D24" s="277">
        <v>1001.116</v>
      </c>
      <c r="E24" s="328">
        <v>5</v>
      </c>
      <c r="F24" s="336">
        <f t="shared" si="3"/>
        <v>5005.58</v>
      </c>
      <c r="H24" s="285"/>
      <c r="I24" s="286" t="s">
        <v>227</v>
      </c>
      <c r="J24" s="273">
        <v>22939.553</v>
      </c>
      <c r="K24" s="273">
        <v>3.77</v>
      </c>
      <c r="L24" s="328">
        <f t="shared" si="2"/>
        <v>864.82114809999996</v>
      </c>
      <c r="M24" s="328">
        <v>5</v>
      </c>
      <c r="N24" s="336">
        <f t="shared" si="4"/>
        <v>114697.765</v>
      </c>
      <c r="P24" s="285"/>
      <c r="Q24" s="286" t="s">
        <v>227</v>
      </c>
      <c r="R24" s="328">
        <f t="shared" si="5"/>
        <v>23940.669000000002</v>
      </c>
      <c r="S24" s="328">
        <v>5</v>
      </c>
      <c r="T24" s="336">
        <f t="shared" si="6"/>
        <v>119703.345</v>
      </c>
    </row>
    <row r="25" spans="1:20" x14ac:dyDescent="0.2">
      <c r="A25" s="271"/>
      <c r="B25" s="285"/>
      <c r="C25" s="286" t="s">
        <v>228</v>
      </c>
      <c r="D25" s="277">
        <v>1054.3340000000001</v>
      </c>
      <c r="E25" s="328">
        <v>5</v>
      </c>
      <c r="F25" s="336">
        <f t="shared" si="3"/>
        <v>5271.67</v>
      </c>
      <c r="H25" s="285"/>
      <c r="I25" s="286" t="s">
        <v>228</v>
      </c>
      <c r="J25" s="273">
        <v>24490.647000000001</v>
      </c>
      <c r="K25" s="273">
        <v>3.62</v>
      </c>
      <c r="L25" s="328">
        <f t="shared" si="2"/>
        <v>886.56142140000009</v>
      </c>
      <c r="M25" s="328">
        <v>5</v>
      </c>
      <c r="N25" s="336">
        <f t="shared" si="4"/>
        <v>122453.235</v>
      </c>
      <c r="P25" s="285"/>
      <c r="Q25" s="286" t="s">
        <v>228</v>
      </c>
      <c r="R25" s="328">
        <f t="shared" si="5"/>
        <v>25544.981</v>
      </c>
      <c r="S25" s="328">
        <v>5</v>
      </c>
      <c r="T25" s="336">
        <f t="shared" si="6"/>
        <v>127724.905</v>
      </c>
    </row>
    <row r="26" spans="1:20" x14ac:dyDescent="0.2">
      <c r="A26" s="271"/>
      <c r="B26" s="285"/>
      <c r="C26" s="286" t="s">
        <v>332</v>
      </c>
      <c r="D26" s="277">
        <v>1063.3710000000001</v>
      </c>
      <c r="E26" s="328">
        <v>5</v>
      </c>
      <c r="F26" s="336">
        <f t="shared" si="3"/>
        <v>5316.8550000000005</v>
      </c>
      <c r="H26" s="285"/>
      <c r="I26" s="286" t="s">
        <v>332</v>
      </c>
      <c r="J26" s="273">
        <v>25747.816999999999</v>
      </c>
      <c r="K26" s="273">
        <v>3.56</v>
      </c>
      <c r="L26" s="328">
        <f t="shared" si="2"/>
        <v>916.62228520000008</v>
      </c>
      <c r="M26" s="328">
        <v>5</v>
      </c>
      <c r="N26" s="336">
        <f t="shared" si="4"/>
        <v>128739.08499999999</v>
      </c>
      <c r="P26" s="285"/>
      <c r="Q26" s="286" t="s">
        <v>332</v>
      </c>
      <c r="R26" s="328">
        <f t="shared" si="5"/>
        <v>26811.187999999998</v>
      </c>
      <c r="S26" s="328">
        <v>5</v>
      </c>
      <c r="T26" s="336">
        <f t="shared" si="6"/>
        <v>134055.94</v>
      </c>
    </row>
    <row r="27" spans="1:20" x14ac:dyDescent="0.2">
      <c r="A27" s="271"/>
      <c r="B27" s="285"/>
      <c r="C27" s="286" t="s">
        <v>333</v>
      </c>
      <c r="D27" s="277">
        <v>1083.9570000000001</v>
      </c>
      <c r="E27" s="328">
        <v>5</v>
      </c>
      <c r="F27" s="336">
        <f t="shared" si="3"/>
        <v>5419.7850000000008</v>
      </c>
      <c r="H27" s="285"/>
      <c r="I27" s="286" t="s">
        <v>333</v>
      </c>
      <c r="J27" s="273">
        <v>26997.359</v>
      </c>
      <c r="K27" s="273">
        <v>3.46</v>
      </c>
      <c r="L27" s="328">
        <f t="shared" si="2"/>
        <v>934.10862139999995</v>
      </c>
      <c r="M27" s="328">
        <v>5</v>
      </c>
      <c r="N27" s="336">
        <f t="shared" si="4"/>
        <v>134986.79500000001</v>
      </c>
      <c r="P27" s="285"/>
      <c r="Q27" s="286" t="s">
        <v>333</v>
      </c>
      <c r="R27" s="328">
        <f t="shared" si="5"/>
        <v>28081.315999999999</v>
      </c>
      <c r="S27" s="328">
        <v>5</v>
      </c>
      <c r="T27" s="336">
        <f t="shared" si="6"/>
        <v>140406.57999999999</v>
      </c>
    </row>
    <row r="28" spans="1:20" x14ac:dyDescent="0.2">
      <c r="A28" s="271"/>
      <c r="B28" s="285"/>
      <c r="C28" s="286" t="s">
        <v>231</v>
      </c>
      <c r="D28" s="277">
        <v>1085.133</v>
      </c>
      <c r="E28" s="328">
        <v>5</v>
      </c>
      <c r="F28" s="336">
        <f t="shared" si="3"/>
        <v>5425.665</v>
      </c>
      <c r="H28" s="285"/>
      <c r="I28" s="286" t="s">
        <v>231</v>
      </c>
      <c r="J28" s="273">
        <v>28085.874</v>
      </c>
      <c r="K28" s="273">
        <v>3.39</v>
      </c>
      <c r="L28" s="328">
        <f t="shared" si="2"/>
        <v>952.11112860000003</v>
      </c>
      <c r="M28" s="328">
        <v>5</v>
      </c>
      <c r="N28" s="336">
        <f t="shared" si="4"/>
        <v>140429.37</v>
      </c>
      <c r="P28" s="285"/>
      <c r="Q28" s="286" t="s">
        <v>231</v>
      </c>
      <c r="R28" s="328">
        <f t="shared" si="5"/>
        <v>29171.007000000001</v>
      </c>
      <c r="S28" s="328">
        <v>5</v>
      </c>
      <c r="T28" s="336">
        <f t="shared" si="6"/>
        <v>145855.035</v>
      </c>
    </row>
    <row r="29" spans="1:20" x14ac:dyDescent="0.2">
      <c r="A29" s="271"/>
      <c r="B29" s="285"/>
      <c r="C29" s="286" t="s">
        <v>232</v>
      </c>
      <c r="D29" s="277">
        <v>1130.2560000000001</v>
      </c>
      <c r="E29" s="328">
        <v>5</v>
      </c>
      <c r="F29" s="336">
        <f t="shared" si="3"/>
        <v>5651.2800000000007</v>
      </c>
      <c r="H29" s="285"/>
      <c r="I29" s="286" t="s">
        <v>232</v>
      </c>
      <c r="J29" s="273">
        <v>28918.366999999998</v>
      </c>
      <c r="K29" s="273">
        <v>3.36</v>
      </c>
      <c r="L29" s="328">
        <f t="shared" si="2"/>
        <v>971.65713119999987</v>
      </c>
      <c r="M29" s="328">
        <v>5</v>
      </c>
      <c r="N29" s="336">
        <f t="shared" si="4"/>
        <v>144591.83499999999</v>
      </c>
      <c r="P29" s="285"/>
      <c r="Q29" s="286" t="s">
        <v>232</v>
      </c>
      <c r="R29" s="328">
        <f t="shared" si="5"/>
        <v>30048.623</v>
      </c>
      <c r="S29" s="328">
        <v>5</v>
      </c>
      <c r="T29" s="336">
        <f t="shared" si="6"/>
        <v>150243.11499999999</v>
      </c>
    </row>
    <row r="30" spans="1:20" ht="13.5" thickBot="1" x14ac:dyDescent="0.25">
      <c r="A30" s="271"/>
      <c r="B30" s="290"/>
      <c r="C30" s="291" t="s">
        <v>233</v>
      </c>
      <c r="D30" s="292">
        <v>1146.2470000000001</v>
      </c>
      <c r="E30" s="329">
        <v>5</v>
      </c>
      <c r="F30" s="337">
        <f t="shared" si="3"/>
        <v>5731.2350000000006</v>
      </c>
      <c r="H30" s="290"/>
      <c r="I30" s="291" t="s">
        <v>233</v>
      </c>
      <c r="J30" s="293">
        <v>29765.042000000001</v>
      </c>
      <c r="K30" s="293">
        <v>3.33</v>
      </c>
      <c r="L30" s="329">
        <f t="shared" si="2"/>
        <v>991.1758986000001</v>
      </c>
      <c r="M30" s="329">
        <v>5</v>
      </c>
      <c r="N30" s="337">
        <f t="shared" si="4"/>
        <v>148825.21000000002</v>
      </c>
      <c r="P30" s="290"/>
      <c r="Q30" s="291" t="s">
        <v>233</v>
      </c>
      <c r="R30" s="329">
        <f t="shared" si="5"/>
        <v>30911.289000000001</v>
      </c>
      <c r="S30" s="329">
        <v>5</v>
      </c>
      <c r="T30" s="337">
        <f t="shared" si="6"/>
        <v>154556.44500000001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ht="15" x14ac:dyDescent="0.2">
      <c r="A33" s="271"/>
      <c r="B33" s="792" t="s">
        <v>680</v>
      </c>
      <c r="C33" s="793"/>
      <c r="D33" s="793"/>
      <c r="E33" s="793"/>
      <c r="F33" s="794"/>
      <c r="H33" s="792" t="s">
        <v>680</v>
      </c>
      <c r="I33" s="795"/>
      <c r="J33" s="795"/>
      <c r="K33" s="795"/>
      <c r="L33" s="795"/>
      <c r="M33" s="795"/>
      <c r="N33" s="796"/>
      <c r="P33" s="792" t="s">
        <v>680</v>
      </c>
      <c r="Q33" s="793"/>
      <c r="R33" s="793"/>
      <c r="S33" s="793"/>
      <c r="T33" s="794"/>
    </row>
    <row r="34" spans="1:20" ht="13.5" thickBot="1" x14ac:dyDescent="0.25">
      <c r="A34" s="271"/>
      <c r="B34" s="279" t="s">
        <v>78</v>
      </c>
      <c r="C34" s="280" t="s">
        <v>478</v>
      </c>
      <c r="D34" s="280" t="s">
        <v>377</v>
      </c>
      <c r="E34" s="283" t="s">
        <v>477</v>
      </c>
      <c r="F34" s="281" t="s">
        <v>378</v>
      </c>
      <c r="H34" s="282" t="s">
        <v>308</v>
      </c>
      <c r="I34" s="280" t="s">
        <v>478</v>
      </c>
      <c r="J34" s="280" t="s">
        <v>377</v>
      </c>
      <c r="K34" s="283" t="s">
        <v>82</v>
      </c>
      <c r="L34" s="283" t="s">
        <v>309</v>
      </c>
      <c r="M34" s="283" t="s">
        <v>477</v>
      </c>
      <c r="N34" s="284" t="s">
        <v>378</v>
      </c>
      <c r="P34" s="279" t="s">
        <v>484</v>
      </c>
      <c r="Q34" s="280" t="s">
        <v>478</v>
      </c>
      <c r="R34" s="280" t="s">
        <v>377</v>
      </c>
      <c r="S34" s="283" t="s">
        <v>477</v>
      </c>
      <c r="T34" s="281" t="s">
        <v>378</v>
      </c>
    </row>
    <row r="35" spans="1:20" x14ac:dyDescent="0.2">
      <c r="A35" s="271"/>
      <c r="B35" s="297" t="s">
        <v>105</v>
      </c>
      <c r="C35" s="298" t="s">
        <v>331</v>
      </c>
      <c r="D35" s="287">
        <v>24.183</v>
      </c>
      <c r="E35" s="327">
        <v>4</v>
      </c>
      <c r="F35" s="335">
        <f>D35*E35</f>
        <v>96.731999999999999</v>
      </c>
      <c r="H35" s="297" t="s">
        <v>105</v>
      </c>
      <c r="I35" s="298" t="s">
        <v>331</v>
      </c>
      <c r="J35" s="288">
        <v>297.66500000000002</v>
      </c>
      <c r="K35" s="288">
        <v>5.44</v>
      </c>
      <c r="L35" s="327">
        <f t="shared" ref="L35:L45" si="7">(K35*J35)/100</f>
        <v>16.192976000000002</v>
      </c>
      <c r="M35" s="327">
        <v>4</v>
      </c>
      <c r="N35" s="335">
        <f>J35*M35</f>
        <v>1190.6600000000001</v>
      </c>
      <c r="P35" s="297" t="s">
        <v>105</v>
      </c>
      <c r="Q35" s="298" t="s">
        <v>331</v>
      </c>
      <c r="R35" s="327">
        <f>D35+J35</f>
        <v>321.84800000000001</v>
      </c>
      <c r="S35" s="327">
        <v>4</v>
      </c>
      <c r="T35" s="335">
        <f>R35*S35</f>
        <v>1287.3920000000001</v>
      </c>
    </row>
    <row r="36" spans="1:20" x14ac:dyDescent="0.2">
      <c r="A36" s="271"/>
      <c r="B36" s="285"/>
      <c r="C36" s="286" t="s">
        <v>222</v>
      </c>
      <c r="D36" s="277">
        <v>24.241</v>
      </c>
      <c r="E36" s="328">
        <v>5</v>
      </c>
      <c r="F36" s="336">
        <f t="shared" ref="F36:F45" si="8">D36*E36</f>
        <v>121.205</v>
      </c>
      <c r="H36" s="285"/>
      <c r="I36" s="286" t="s">
        <v>222</v>
      </c>
      <c r="J36" s="273">
        <v>356.42599999999999</v>
      </c>
      <c r="K36" s="273">
        <v>3.82</v>
      </c>
      <c r="L36" s="328">
        <f t="shared" si="7"/>
        <v>13.615473199999998</v>
      </c>
      <c r="M36" s="328">
        <v>5</v>
      </c>
      <c r="N36" s="336">
        <f t="shared" ref="N36:N45" si="9">J36*M36</f>
        <v>1782.1299999999999</v>
      </c>
      <c r="P36" s="285"/>
      <c r="Q36" s="286" t="s">
        <v>222</v>
      </c>
      <c r="R36" s="328">
        <f t="shared" ref="R36:R45" si="10">D36+J36</f>
        <v>380.66699999999997</v>
      </c>
      <c r="S36" s="328">
        <v>5</v>
      </c>
      <c r="T36" s="336">
        <f t="shared" ref="T36:T45" si="11">R36*S36</f>
        <v>1903.3349999999998</v>
      </c>
    </row>
    <row r="37" spans="1:20" x14ac:dyDescent="0.2">
      <c r="A37" s="271"/>
      <c r="B37" s="285"/>
      <c r="C37" s="286" t="s">
        <v>225</v>
      </c>
      <c r="D37" s="277">
        <v>23.234999999999999</v>
      </c>
      <c r="E37" s="328">
        <v>5</v>
      </c>
      <c r="F37" s="336">
        <f t="shared" si="8"/>
        <v>116.175</v>
      </c>
      <c r="H37" s="285"/>
      <c r="I37" s="286" t="s">
        <v>225</v>
      </c>
      <c r="J37" s="273">
        <v>393.06200000000001</v>
      </c>
      <c r="K37" s="273">
        <v>3.67</v>
      </c>
      <c r="L37" s="328">
        <f t="shared" si="7"/>
        <v>14.4253754</v>
      </c>
      <c r="M37" s="328">
        <v>5</v>
      </c>
      <c r="N37" s="336">
        <f t="shared" si="9"/>
        <v>1965.31</v>
      </c>
      <c r="P37" s="285"/>
      <c r="Q37" s="286" t="s">
        <v>225</v>
      </c>
      <c r="R37" s="328">
        <f t="shared" si="10"/>
        <v>416.29700000000003</v>
      </c>
      <c r="S37" s="328">
        <v>5</v>
      </c>
      <c r="T37" s="336">
        <f t="shared" si="11"/>
        <v>2081.4850000000001</v>
      </c>
    </row>
    <row r="38" spans="1:20" x14ac:dyDescent="0.2">
      <c r="A38" s="271"/>
      <c r="B38" s="285"/>
      <c r="C38" s="286" t="s">
        <v>226</v>
      </c>
      <c r="D38" s="277">
        <v>22.838999999999999</v>
      </c>
      <c r="E38" s="328">
        <v>5</v>
      </c>
      <c r="F38" s="336">
        <f t="shared" si="8"/>
        <v>114.19499999999999</v>
      </c>
      <c r="H38" s="285"/>
      <c r="I38" s="286" t="s">
        <v>226</v>
      </c>
      <c r="J38" s="273">
        <v>400.19499999999999</v>
      </c>
      <c r="K38" s="273">
        <v>3.62</v>
      </c>
      <c r="L38" s="328">
        <f t="shared" si="7"/>
        <v>14.487058999999999</v>
      </c>
      <c r="M38" s="328">
        <v>5</v>
      </c>
      <c r="N38" s="336">
        <f t="shared" si="9"/>
        <v>2000.9749999999999</v>
      </c>
      <c r="P38" s="285"/>
      <c r="Q38" s="286" t="s">
        <v>226</v>
      </c>
      <c r="R38" s="328">
        <f t="shared" si="10"/>
        <v>423.03399999999999</v>
      </c>
      <c r="S38" s="328">
        <v>5</v>
      </c>
      <c r="T38" s="336">
        <f t="shared" si="11"/>
        <v>2115.17</v>
      </c>
    </row>
    <row r="39" spans="1:20" x14ac:dyDescent="0.2">
      <c r="A39" s="271"/>
      <c r="B39" s="285"/>
      <c r="C39" s="286" t="s">
        <v>227</v>
      </c>
      <c r="D39" s="277">
        <v>22.341999999999999</v>
      </c>
      <c r="E39" s="328">
        <v>5</v>
      </c>
      <c r="F39" s="336">
        <f t="shared" si="8"/>
        <v>111.71</v>
      </c>
      <c r="H39" s="285"/>
      <c r="I39" s="286" t="s">
        <v>227</v>
      </c>
      <c r="J39" s="273">
        <v>384.06799999999998</v>
      </c>
      <c r="K39" s="273">
        <v>3.63</v>
      </c>
      <c r="L39" s="328">
        <f t="shared" si="7"/>
        <v>13.941668399999999</v>
      </c>
      <c r="M39" s="328">
        <v>5</v>
      </c>
      <c r="N39" s="336">
        <f t="shared" si="9"/>
        <v>1920.34</v>
      </c>
      <c r="P39" s="285"/>
      <c r="Q39" s="286" t="s">
        <v>227</v>
      </c>
      <c r="R39" s="328">
        <f t="shared" si="10"/>
        <v>406.40999999999997</v>
      </c>
      <c r="S39" s="328">
        <v>5</v>
      </c>
      <c r="T39" s="336">
        <f t="shared" si="11"/>
        <v>2032.0499999999997</v>
      </c>
    </row>
    <row r="40" spans="1:20" x14ac:dyDescent="0.2">
      <c r="A40" s="271"/>
      <c r="B40" s="285"/>
      <c r="C40" s="286" t="s">
        <v>228</v>
      </c>
      <c r="D40" s="277">
        <v>21.893999999999998</v>
      </c>
      <c r="E40" s="328">
        <v>5</v>
      </c>
      <c r="F40" s="336">
        <f t="shared" si="8"/>
        <v>109.47</v>
      </c>
      <c r="H40" s="285"/>
      <c r="I40" s="286" t="s">
        <v>228</v>
      </c>
      <c r="J40" s="273">
        <v>358.90699999999998</v>
      </c>
      <c r="K40" s="273">
        <v>3.57</v>
      </c>
      <c r="L40" s="328">
        <f t="shared" si="7"/>
        <v>12.812979899999998</v>
      </c>
      <c r="M40" s="328">
        <v>5</v>
      </c>
      <c r="N40" s="336">
        <f t="shared" si="9"/>
        <v>1794.5349999999999</v>
      </c>
      <c r="P40" s="285"/>
      <c r="Q40" s="286" t="s">
        <v>228</v>
      </c>
      <c r="R40" s="328">
        <f t="shared" si="10"/>
        <v>380.80099999999999</v>
      </c>
      <c r="S40" s="328">
        <v>5</v>
      </c>
      <c r="T40" s="336">
        <f t="shared" si="11"/>
        <v>1904.0049999999999</v>
      </c>
    </row>
    <row r="41" spans="1:20" x14ac:dyDescent="0.2">
      <c r="A41" s="271"/>
      <c r="B41" s="285"/>
      <c r="C41" s="286" t="s">
        <v>332</v>
      </c>
      <c r="D41" s="277">
        <v>21.286000000000001</v>
      </c>
      <c r="E41" s="328">
        <v>5</v>
      </c>
      <c r="F41" s="336">
        <f t="shared" si="8"/>
        <v>106.43</v>
      </c>
      <c r="H41" s="285"/>
      <c r="I41" s="286" t="s">
        <v>332</v>
      </c>
      <c r="J41" s="273">
        <v>328.661</v>
      </c>
      <c r="K41" s="273">
        <v>3.58</v>
      </c>
      <c r="L41" s="328">
        <f t="shared" si="7"/>
        <v>11.7660638</v>
      </c>
      <c r="M41" s="328">
        <v>5</v>
      </c>
      <c r="N41" s="336">
        <f t="shared" si="9"/>
        <v>1643.3050000000001</v>
      </c>
      <c r="P41" s="285"/>
      <c r="Q41" s="286" t="s">
        <v>332</v>
      </c>
      <c r="R41" s="328">
        <f t="shared" si="10"/>
        <v>349.947</v>
      </c>
      <c r="S41" s="328">
        <v>5</v>
      </c>
      <c r="T41" s="336">
        <f t="shared" si="11"/>
        <v>1749.7350000000001</v>
      </c>
    </row>
    <row r="42" spans="1:20" x14ac:dyDescent="0.2">
      <c r="A42" s="271"/>
      <c r="B42" s="285"/>
      <c r="C42" s="286" t="s">
        <v>333</v>
      </c>
      <c r="D42" s="277">
        <v>21.06</v>
      </c>
      <c r="E42" s="328">
        <v>5</v>
      </c>
      <c r="F42" s="336">
        <f t="shared" si="8"/>
        <v>105.3</v>
      </c>
      <c r="H42" s="285"/>
      <c r="I42" s="286" t="s">
        <v>333</v>
      </c>
      <c r="J42" s="273">
        <v>300.12299999999999</v>
      </c>
      <c r="K42" s="273">
        <v>3.65</v>
      </c>
      <c r="L42" s="328">
        <f t="shared" si="7"/>
        <v>10.954489499999999</v>
      </c>
      <c r="M42" s="328">
        <v>5</v>
      </c>
      <c r="N42" s="336">
        <f t="shared" si="9"/>
        <v>1500.615</v>
      </c>
      <c r="P42" s="285"/>
      <c r="Q42" s="286" t="s">
        <v>333</v>
      </c>
      <c r="R42" s="328">
        <f t="shared" si="10"/>
        <v>321.18299999999999</v>
      </c>
      <c r="S42" s="328">
        <v>5</v>
      </c>
      <c r="T42" s="336">
        <f t="shared" si="11"/>
        <v>1605.915</v>
      </c>
    </row>
    <row r="43" spans="1:20" x14ac:dyDescent="0.2">
      <c r="A43" s="271"/>
      <c r="B43" s="285"/>
      <c r="C43" s="286" t="s">
        <v>231</v>
      </c>
      <c r="D43" s="277">
        <v>20.965</v>
      </c>
      <c r="E43" s="328">
        <v>5</v>
      </c>
      <c r="F43" s="336">
        <f t="shared" si="8"/>
        <v>104.825</v>
      </c>
      <c r="H43" s="285"/>
      <c r="I43" s="286" t="s">
        <v>231</v>
      </c>
      <c r="J43" s="273">
        <v>273.565</v>
      </c>
      <c r="K43" s="273">
        <v>3.7</v>
      </c>
      <c r="L43" s="328">
        <f t="shared" si="7"/>
        <v>10.121905</v>
      </c>
      <c r="M43" s="328">
        <v>5</v>
      </c>
      <c r="N43" s="336">
        <f t="shared" si="9"/>
        <v>1367.825</v>
      </c>
      <c r="P43" s="285"/>
      <c r="Q43" s="286" t="s">
        <v>231</v>
      </c>
      <c r="R43" s="328">
        <f t="shared" si="10"/>
        <v>294.52999999999997</v>
      </c>
      <c r="S43" s="328">
        <v>5</v>
      </c>
      <c r="T43" s="336">
        <f t="shared" si="11"/>
        <v>1472.6499999999999</v>
      </c>
    </row>
    <row r="44" spans="1:20" x14ac:dyDescent="0.2">
      <c r="A44" s="271"/>
      <c r="B44" s="285"/>
      <c r="C44" s="286" t="s">
        <v>232</v>
      </c>
      <c r="D44" s="277">
        <v>21.620999999999999</v>
      </c>
      <c r="E44" s="328">
        <v>5</v>
      </c>
      <c r="F44" s="336">
        <f t="shared" si="8"/>
        <v>108.10499999999999</v>
      </c>
      <c r="H44" s="285"/>
      <c r="I44" s="286" t="s">
        <v>232</v>
      </c>
      <c r="J44" s="273">
        <v>246.786</v>
      </c>
      <c r="K44" s="273">
        <v>3.76</v>
      </c>
      <c r="L44" s="328">
        <f t="shared" si="7"/>
        <v>9.279153599999999</v>
      </c>
      <c r="M44" s="328">
        <v>5</v>
      </c>
      <c r="N44" s="336">
        <f t="shared" si="9"/>
        <v>1233.93</v>
      </c>
      <c r="P44" s="285"/>
      <c r="Q44" s="286" t="s">
        <v>232</v>
      </c>
      <c r="R44" s="328">
        <f t="shared" si="10"/>
        <v>268.40699999999998</v>
      </c>
      <c r="S44" s="328">
        <v>5</v>
      </c>
      <c r="T44" s="336">
        <f t="shared" si="11"/>
        <v>1342.0349999999999</v>
      </c>
    </row>
    <row r="45" spans="1:20" ht="13.5" thickBot="1" x14ac:dyDescent="0.25">
      <c r="A45" s="271"/>
      <c r="B45" s="290"/>
      <c r="C45" s="291" t="s">
        <v>233</v>
      </c>
      <c r="D45" s="292">
        <v>22.599</v>
      </c>
      <c r="E45" s="329">
        <v>5</v>
      </c>
      <c r="F45" s="337">
        <f t="shared" si="8"/>
        <v>112.995</v>
      </c>
      <c r="H45" s="290"/>
      <c r="I45" s="291" t="s">
        <v>233</v>
      </c>
      <c r="J45" s="293">
        <v>229.84899999999999</v>
      </c>
      <c r="K45" s="293">
        <v>3.83</v>
      </c>
      <c r="L45" s="329">
        <f t="shared" si="7"/>
        <v>8.8032167000000001</v>
      </c>
      <c r="M45" s="329">
        <v>5</v>
      </c>
      <c r="N45" s="337">
        <f t="shared" si="9"/>
        <v>1149.2449999999999</v>
      </c>
      <c r="P45" s="290"/>
      <c r="Q45" s="291" t="s">
        <v>233</v>
      </c>
      <c r="R45" s="329">
        <f t="shared" si="10"/>
        <v>252.44799999999998</v>
      </c>
      <c r="S45" s="329">
        <v>5</v>
      </c>
      <c r="T45" s="337">
        <f t="shared" si="11"/>
        <v>1262.2399999999998</v>
      </c>
    </row>
    <row r="47" spans="1:20" ht="13.5" thickBot="1" x14ac:dyDescent="0.25"/>
    <row r="48" spans="1:20" ht="15" x14ac:dyDescent="0.2">
      <c r="A48" s="271"/>
      <c r="B48" s="792" t="s">
        <v>681</v>
      </c>
      <c r="C48" s="793"/>
      <c r="D48" s="793"/>
      <c r="E48" s="793"/>
      <c r="F48" s="794"/>
      <c r="H48" s="792" t="s">
        <v>681</v>
      </c>
      <c r="I48" s="795"/>
      <c r="J48" s="795"/>
      <c r="K48" s="795"/>
      <c r="L48" s="795"/>
      <c r="M48" s="795"/>
      <c r="N48" s="796"/>
      <c r="P48" s="792" t="s">
        <v>681</v>
      </c>
      <c r="Q48" s="793"/>
      <c r="R48" s="793"/>
      <c r="S48" s="793"/>
      <c r="T48" s="794"/>
    </row>
    <row r="49" spans="1:20" ht="13.5" thickBot="1" x14ac:dyDescent="0.25">
      <c r="A49" s="271"/>
      <c r="B49" s="279" t="s">
        <v>78</v>
      </c>
      <c r="C49" s="280" t="s">
        <v>478</v>
      </c>
      <c r="D49" s="280" t="s">
        <v>377</v>
      </c>
      <c r="E49" s="283" t="s">
        <v>477</v>
      </c>
      <c r="F49" s="281" t="s">
        <v>378</v>
      </c>
      <c r="H49" s="282" t="s">
        <v>308</v>
      </c>
      <c r="I49" s="280" t="s">
        <v>478</v>
      </c>
      <c r="J49" s="280" t="s">
        <v>377</v>
      </c>
      <c r="K49" s="283" t="s">
        <v>82</v>
      </c>
      <c r="L49" s="283" t="s">
        <v>309</v>
      </c>
      <c r="M49" s="283" t="s">
        <v>477</v>
      </c>
      <c r="N49" s="284" t="s">
        <v>378</v>
      </c>
      <c r="P49" s="279" t="s">
        <v>484</v>
      </c>
      <c r="Q49" s="280" t="s">
        <v>478</v>
      </c>
      <c r="R49" s="280" t="s">
        <v>377</v>
      </c>
      <c r="S49" s="283" t="s">
        <v>477</v>
      </c>
      <c r="T49" s="281" t="s">
        <v>378</v>
      </c>
    </row>
    <row r="50" spans="1:20" x14ac:dyDescent="0.2">
      <c r="A50" s="271"/>
      <c r="B50" s="297" t="s">
        <v>105</v>
      </c>
      <c r="C50" s="298" t="s">
        <v>331</v>
      </c>
      <c r="D50" s="287">
        <v>19.036000000000001</v>
      </c>
      <c r="E50" s="327">
        <v>4</v>
      </c>
      <c r="F50" s="335">
        <f>D50*E50</f>
        <v>76.144000000000005</v>
      </c>
      <c r="H50" s="297" t="s">
        <v>105</v>
      </c>
      <c r="I50" s="298" t="s">
        <v>331</v>
      </c>
      <c r="J50" s="288">
        <v>148.99799999999999</v>
      </c>
      <c r="K50" s="288">
        <v>23.12</v>
      </c>
      <c r="L50" s="327">
        <f t="shared" ref="L50:L60" si="12">(K50*J50)/100</f>
        <v>34.448337600000002</v>
      </c>
      <c r="M50" s="327">
        <v>4</v>
      </c>
      <c r="N50" s="335">
        <f>J50*M50</f>
        <v>595.99199999999996</v>
      </c>
      <c r="P50" s="297" t="s">
        <v>105</v>
      </c>
      <c r="Q50" s="298" t="s">
        <v>331</v>
      </c>
      <c r="R50" s="327">
        <f>D50+J50</f>
        <v>168.03399999999999</v>
      </c>
      <c r="S50" s="327">
        <v>4</v>
      </c>
      <c r="T50" s="335">
        <f>R50*S50</f>
        <v>672.13599999999997</v>
      </c>
    </row>
    <row r="51" spans="1:20" x14ac:dyDescent="0.2">
      <c r="A51" s="271"/>
      <c r="B51" s="285"/>
      <c r="C51" s="286" t="s">
        <v>222</v>
      </c>
      <c r="D51" s="277">
        <v>5.9370000000000003</v>
      </c>
      <c r="E51" s="328">
        <v>5</v>
      </c>
      <c r="F51" s="336">
        <f t="shared" ref="F51:F60" si="13">D51*E51</f>
        <v>29.685000000000002</v>
      </c>
      <c r="H51" s="285"/>
      <c r="I51" s="286" t="s">
        <v>222</v>
      </c>
      <c r="J51" s="273">
        <v>175.642</v>
      </c>
      <c r="K51" s="273">
        <v>42.29</v>
      </c>
      <c r="L51" s="328">
        <f t="shared" si="12"/>
        <v>74.279001800000003</v>
      </c>
      <c r="M51" s="328">
        <v>5</v>
      </c>
      <c r="N51" s="336">
        <f t="shared" ref="N51:N60" si="14">J51*M51</f>
        <v>878.21</v>
      </c>
      <c r="P51" s="285"/>
      <c r="Q51" s="286" t="s">
        <v>222</v>
      </c>
      <c r="R51" s="328">
        <f t="shared" ref="R51:R60" si="15">D51+J51</f>
        <v>181.57900000000001</v>
      </c>
      <c r="S51" s="328">
        <v>5</v>
      </c>
      <c r="T51" s="336">
        <f t="shared" ref="T51:T60" si="16">R51*S51</f>
        <v>907.89499999999998</v>
      </c>
    </row>
    <row r="52" spans="1:20" x14ac:dyDescent="0.2">
      <c r="A52" s="271"/>
      <c r="B52" s="285"/>
      <c r="C52" s="286" t="s">
        <v>225</v>
      </c>
      <c r="D52" s="277">
        <v>15.96</v>
      </c>
      <c r="E52" s="328">
        <v>5</v>
      </c>
      <c r="F52" s="336">
        <f t="shared" si="13"/>
        <v>79.800000000000011</v>
      </c>
      <c r="H52" s="285"/>
      <c r="I52" s="286" t="s">
        <v>225</v>
      </c>
      <c r="J52" s="273">
        <v>60.945</v>
      </c>
      <c r="K52" s="273">
        <v>20.43</v>
      </c>
      <c r="L52" s="328">
        <f t="shared" si="12"/>
        <v>12.4510635</v>
      </c>
      <c r="M52" s="328">
        <v>5</v>
      </c>
      <c r="N52" s="336">
        <f t="shared" si="14"/>
        <v>304.72500000000002</v>
      </c>
      <c r="P52" s="285"/>
      <c r="Q52" s="286" t="s">
        <v>225</v>
      </c>
      <c r="R52" s="328">
        <f t="shared" si="15"/>
        <v>76.905000000000001</v>
      </c>
      <c r="S52" s="328">
        <v>5</v>
      </c>
      <c r="T52" s="336">
        <f t="shared" si="16"/>
        <v>384.52499999999998</v>
      </c>
    </row>
    <row r="53" spans="1:20" x14ac:dyDescent="0.2">
      <c r="A53" s="271"/>
      <c r="B53" s="285"/>
      <c r="C53" s="286" t="s">
        <v>226</v>
      </c>
      <c r="D53" s="277">
        <v>8.5139999999999993</v>
      </c>
      <c r="E53" s="328">
        <v>5</v>
      </c>
      <c r="F53" s="336">
        <f t="shared" si="13"/>
        <v>42.569999999999993</v>
      </c>
      <c r="H53" s="285"/>
      <c r="I53" s="286" t="s">
        <v>226</v>
      </c>
      <c r="J53" s="273">
        <v>47.072000000000003</v>
      </c>
      <c r="K53" s="273">
        <v>18.809999999999999</v>
      </c>
      <c r="L53" s="328">
        <f t="shared" si="12"/>
        <v>8.8542431999999991</v>
      </c>
      <c r="M53" s="328">
        <v>5</v>
      </c>
      <c r="N53" s="336">
        <f t="shared" si="14"/>
        <v>235.36</v>
      </c>
      <c r="P53" s="285"/>
      <c r="Q53" s="286" t="s">
        <v>226</v>
      </c>
      <c r="R53" s="328">
        <f t="shared" si="15"/>
        <v>55.585999999999999</v>
      </c>
      <c r="S53" s="328">
        <v>5</v>
      </c>
      <c r="T53" s="336">
        <f t="shared" si="16"/>
        <v>277.93</v>
      </c>
    </row>
    <row r="54" spans="1:20" x14ac:dyDescent="0.2">
      <c r="A54" s="271"/>
      <c r="B54" s="285"/>
      <c r="C54" s="286" t="s">
        <v>227</v>
      </c>
      <c r="D54" s="277">
        <v>18.622</v>
      </c>
      <c r="E54" s="328">
        <v>5</v>
      </c>
      <c r="F54" s="336">
        <f t="shared" si="13"/>
        <v>93.11</v>
      </c>
      <c r="H54" s="285"/>
      <c r="I54" s="286" t="s">
        <v>227</v>
      </c>
      <c r="J54" s="273">
        <v>66.308000000000007</v>
      </c>
      <c r="K54" s="273">
        <v>28.15</v>
      </c>
      <c r="L54" s="328">
        <f t="shared" si="12"/>
        <v>18.665702</v>
      </c>
      <c r="M54" s="328">
        <v>5</v>
      </c>
      <c r="N54" s="336">
        <f t="shared" si="14"/>
        <v>331.54</v>
      </c>
      <c r="P54" s="285"/>
      <c r="Q54" s="286" t="s">
        <v>227</v>
      </c>
      <c r="R54" s="328">
        <f t="shared" si="15"/>
        <v>84.93</v>
      </c>
      <c r="S54" s="328">
        <v>5</v>
      </c>
      <c r="T54" s="336">
        <f t="shared" si="16"/>
        <v>424.65000000000003</v>
      </c>
    </row>
    <row r="55" spans="1:20" x14ac:dyDescent="0.2">
      <c r="A55" s="271"/>
      <c r="B55" s="285"/>
      <c r="C55" s="286" t="s">
        <v>228</v>
      </c>
      <c r="D55" s="277">
        <v>10.87</v>
      </c>
      <c r="E55" s="328">
        <v>5</v>
      </c>
      <c r="F55" s="336">
        <f t="shared" si="13"/>
        <v>54.349999999999994</v>
      </c>
      <c r="H55" s="285"/>
      <c r="I55" s="286" t="s">
        <v>228</v>
      </c>
      <c r="J55" s="273">
        <v>62.664000000000001</v>
      </c>
      <c r="K55" s="273">
        <v>23.63</v>
      </c>
      <c r="L55" s="328">
        <f t="shared" si="12"/>
        <v>14.807503199999999</v>
      </c>
      <c r="M55" s="328">
        <v>5</v>
      </c>
      <c r="N55" s="336">
        <f t="shared" si="14"/>
        <v>313.32</v>
      </c>
      <c r="P55" s="285"/>
      <c r="Q55" s="286" t="s">
        <v>228</v>
      </c>
      <c r="R55" s="328">
        <f t="shared" si="15"/>
        <v>73.534000000000006</v>
      </c>
      <c r="S55" s="328">
        <v>5</v>
      </c>
      <c r="T55" s="336">
        <f t="shared" si="16"/>
        <v>367.67</v>
      </c>
    </row>
    <row r="56" spans="1:20" x14ac:dyDescent="0.2">
      <c r="A56" s="271"/>
      <c r="B56" s="285"/>
      <c r="C56" s="286" t="s">
        <v>332</v>
      </c>
      <c r="D56" s="277">
        <v>23.564</v>
      </c>
      <c r="E56" s="328">
        <v>5</v>
      </c>
      <c r="F56" s="336">
        <f t="shared" si="13"/>
        <v>117.82</v>
      </c>
      <c r="H56" s="285"/>
      <c r="I56" s="286" t="s">
        <v>332</v>
      </c>
      <c r="J56" s="273">
        <v>84.242000000000004</v>
      </c>
      <c r="K56" s="273">
        <v>23.06</v>
      </c>
      <c r="L56" s="328">
        <f t="shared" si="12"/>
        <v>19.426205199999998</v>
      </c>
      <c r="M56" s="328">
        <v>5</v>
      </c>
      <c r="N56" s="336">
        <f t="shared" si="14"/>
        <v>421.21000000000004</v>
      </c>
      <c r="P56" s="285"/>
      <c r="Q56" s="286" t="s">
        <v>332</v>
      </c>
      <c r="R56" s="328">
        <f t="shared" si="15"/>
        <v>107.80600000000001</v>
      </c>
      <c r="S56" s="328">
        <v>5</v>
      </c>
      <c r="T56" s="336">
        <f t="shared" si="16"/>
        <v>539.03000000000009</v>
      </c>
    </row>
    <row r="57" spans="1:20" x14ac:dyDescent="0.2">
      <c r="A57" s="271"/>
      <c r="B57" s="285"/>
      <c r="C57" s="286" t="s">
        <v>333</v>
      </c>
      <c r="D57" s="277">
        <v>15.847</v>
      </c>
      <c r="E57" s="328">
        <v>5</v>
      </c>
      <c r="F57" s="336">
        <f t="shared" si="13"/>
        <v>79.234999999999999</v>
      </c>
      <c r="H57" s="285"/>
      <c r="I57" s="286" t="s">
        <v>333</v>
      </c>
      <c r="J57" s="273">
        <v>62.595999999999997</v>
      </c>
      <c r="K57" s="273">
        <v>10.81</v>
      </c>
      <c r="L57" s="328">
        <f t="shared" si="12"/>
        <v>6.7666276000000005</v>
      </c>
      <c r="M57" s="328">
        <v>5</v>
      </c>
      <c r="N57" s="336">
        <f t="shared" si="14"/>
        <v>312.97999999999996</v>
      </c>
      <c r="P57" s="285"/>
      <c r="Q57" s="286" t="s">
        <v>333</v>
      </c>
      <c r="R57" s="328">
        <f t="shared" si="15"/>
        <v>78.442999999999998</v>
      </c>
      <c r="S57" s="328">
        <v>5</v>
      </c>
      <c r="T57" s="336">
        <f t="shared" si="16"/>
        <v>392.21499999999997</v>
      </c>
    </row>
    <row r="58" spans="1:20" x14ac:dyDescent="0.2">
      <c r="A58" s="271"/>
      <c r="B58" s="285"/>
      <c r="C58" s="286" t="s">
        <v>231</v>
      </c>
      <c r="D58" s="277">
        <v>19.018000000000001</v>
      </c>
      <c r="E58" s="328">
        <v>5</v>
      </c>
      <c r="F58" s="336">
        <f t="shared" si="13"/>
        <v>95.09</v>
      </c>
      <c r="H58" s="285"/>
      <c r="I58" s="286" t="s">
        <v>231</v>
      </c>
      <c r="J58" s="273">
        <v>70.582999999999998</v>
      </c>
      <c r="K58" s="273">
        <v>11.55</v>
      </c>
      <c r="L58" s="328">
        <f t="shared" si="12"/>
        <v>8.1523365000000005</v>
      </c>
      <c r="M58" s="328">
        <v>5</v>
      </c>
      <c r="N58" s="336">
        <f t="shared" si="14"/>
        <v>352.91499999999996</v>
      </c>
      <c r="P58" s="285"/>
      <c r="Q58" s="286" t="s">
        <v>231</v>
      </c>
      <c r="R58" s="328">
        <f t="shared" si="15"/>
        <v>89.600999999999999</v>
      </c>
      <c r="S58" s="328">
        <v>5</v>
      </c>
      <c r="T58" s="336">
        <f t="shared" si="16"/>
        <v>448.005</v>
      </c>
    </row>
    <row r="59" spans="1:20" x14ac:dyDescent="0.2">
      <c r="A59" s="271"/>
      <c r="B59" s="285"/>
      <c r="C59" s="286" t="s">
        <v>232</v>
      </c>
      <c r="D59" s="277">
        <v>12.138</v>
      </c>
      <c r="E59" s="328">
        <v>5</v>
      </c>
      <c r="F59" s="336">
        <f t="shared" si="13"/>
        <v>60.69</v>
      </c>
      <c r="H59" s="285"/>
      <c r="I59" s="286" t="s">
        <v>232</v>
      </c>
      <c r="J59" s="273">
        <v>83.888000000000005</v>
      </c>
      <c r="K59" s="273">
        <v>20.27</v>
      </c>
      <c r="L59" s="328">
        <f t="shared" si="12"/>
        <v>17.004097600000001</v>
      </c>
      <c r="M59" s="328">
        <v>5</v>
      </c>
      <c r="N59" s="336">
        <f t="shared" si="14"/>
        <v>419.44000000000005</v>
      </c>
      <c r="P59" s="285"/>
      <c r="Q59" s="286" t="s">
        <v>232</v>
      </c>
      <c r="R59" s="328">
        <f t="shared" si="15"/>
        <v>96.02600000000001</v>
      </c>
      <c r="S59" s="328">
        <v>5</v>
      </c>
      <c r="T59" s="336">
        <f t="shared" si="16"/>
        <v>480.13000000000005</v>
      </c>
    </row>
    <row r="60" spans="1:20" ht="13.5" thickBot="1" x14ac:dyDescent="0.25">
      <c r="A60" s="271"/>
      <c r="B60" s="290"/>
      <c r="C60" s="291" t="s">
        <v>233</v>
      </c>
      <c r="D60" s="292">
        <v>22.643000000000001</v>
      </c>
      <c r="E60" s="329">
        <v>5</v>
      </c>
      <c r="F60" s="337">
        <f t="shared" si="13"/>
        <v>113.215</v>
      </c>
      <c r="H60" s="290"/>
      <c r="I60" s="291" t="s">
        <v>233</v>
      </c>
      <c r="J60" s="293">
        <v>71.281999999999996</v>
      </c>
      <c r="K60" s="293">
        <v>19.93</v>
      </c>
      <c r="L60" s="329">
        <f t="shared" si="12"/>
        <v>14.206502599999999</v>
      </c>
      <c r="M60" s="329">
        <v>5</v>
      </c>
      <c r="N60" s="337">
        <f t="shared" si="14"/>
        <v>356.40999999999997</v>
      </c>
      <c r="P60" s="290"/>
      <c r="Q60" s="291" t="s">
        <v>233</v>
      </c>
      <c r="R60" s="329">
        <f t="shared" si="15"/>
        <v>93.924999999999997</v>
      </c>
      <c r="S60" s="329">
        <v>5</v>
      </c>
      <c r="T60" s="337">
        <f t="shared" si="16"/>
        <v>469.625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3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4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5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19.036000000000001</v>
      </c>
      <c r="D66" s="722">
        <v>5.9370000000000003</v>
      </c>
      <c r="E66" s="722">
        <v>15.96</v>
      </c>
      <c r="F66" s="722">
        <v>8.5139999999999993</v>
      </c>
      <c r="G66" s="722">
        <v>18.622</v>
      </c>
      <c r="H66" s="722">
        <v>10.87</v>
      </c>
      <c r="I66" s="722">
        <v>23.564</v>
      </c>
      <c r="J66" s="722">
        <v>15.847</v>
      </c>
      <c r="K66" s="722">
        <v>19.018000000000001</v>
      </c>
      <c r="L66" s="722">
        <v>12.138</v>
      </c>
      <c r="M66" s="723">
        <v>22.643000000000001</v>
      </c>
    </row>
    <row r="67" spans="2:24" x14ac:dyDescent="0.2">
      <c r="B67" s="724" t="s">
        <v>94</v>
      </c>
      <c r="C67" s="725">
        <v>2.137</v>
      </c>
      <c r="D67" s="725">
        <v>0.80700000000000005</v>
      </c>
      <c r="E67" s="725">
        <v>2.1019999999999999</v>
      </c>
      <c r="F67" s="725">
        <v>0.57599999999999996</v>
      </c>
      <c r="G67" s="725">
        <v>2.0590000000000002</v>
      </c>
      <c r="H67" s="725">
        <v>1.8560000000000001</v>
      </c>
      <c r="I67" s="725">
        <v>3.3839999999999999</v>
      </c>
      <c r="J67" s="725">
        <v>3.169</v>
      </c>
      <c r="K67" s="725">
        <v>2.452</v>
      </c>
      <c r="L67" s="725">
        <v>2.0110000000000001</v>
      </c>
      <c r="M67" s="726">
        <v>2.9340000000000002</v>
      </c>
    </row>
    <row r="68" spans="2:24" x14ac:dyDescent="0.2">
      <c r="B68" s="724" t="s">
        <v>95</v>
      </c>
      <c r="C68" s="725">
        <v>12.211</v>
      </c>
      <c r="D68" s="725">
        <v>2.9129999999999998</v>
      </c>
      <c r="E68" s="725">
        <v>9.8190000000000008</v>
      </c>
      <c r="F68" s="725">
        <v>4.4980000000000002</v>
      </c>
      <c r="G68" s="725">
        <v>11.587</v>
      </c>
      <c r="H68" s="725">
        <v>5.1340000000000003</v>
      </c>
      <c r="I68" s="725">
        <v>12.345000000000001</v>
      </c>
      <c r="J68" s="725">
        <v>7.0220000000000002</v>
      </c>
      <c r="K68" s="725">
        <v>11.385999999999999</v>
      </c>
      <c r="L68" s="725">
        <v>5.3849999999999998</v>
      </c>
      <c r="M68" s="726">
        <v>15.03</v>
      </c>
    </row>
    <row r="69" spans="2:24" x14ac:dyDescent="0.2">
      <c r="B69" s="724" t="s">
        <v>96</v>
      </c>
      <c r="C69" s="725">
        <v>0.67700000000000005</v>
      </c>
      <c r="D69" s="725">
        <v>9.1999999999999998E-2</v>
      </c>
      <c r="E69" s="725">
        <v>0.59099999999999997</v>
      </c>
      <c r="F69" s="725">
        <v>0.29099999999999998</v>
      </c>
      <c r="G69" s="725">
        <v>0.69399999999999995</v>
      </c>
      <c r="H69" s="725">
        <v>0.28000000000000003</v>
      </c>
      <c r="I69" s="725">
        <v>0.80500000000000005</v>
      </c>
      <c r="J69" s="725">
        <v>0.63</v>
      </c>
      <c r="K69" s="725">
        <v>0.70199999999999996</v>
      </c>
      <c r="L69" s="725">
        <v>0.311</v>
      </c>
      <c r="M69" s="726">
        <v>0.40300000000000002</v>
      </c>
    </row>
    <row r="70" spans="2:24" x14ac:dyDescent="0.2">
      <c r="B70" s="724" t="s">
        <v>97</v>
      </c>
      <c r="C70" s="725">
        <v>1.113</v>
      </c>
      <c r="D70" s="725">
        <v>0.54600000000000004</v>
      </c>
      <c r="E70" s="725">
        <v>1.0780000000000001</v>
      </c>
      <c r="F70" s="725">
        <v>1.08</v>
      </c>
      <c r="G70" s="725">
        <v>1.286</v>
      </c>
      <c r="H70" s="725">
        <v>0.88700000000000001</v>
      </c>
      <c r="I70" s="725">
        <v>3.1139999999999999</v>
      </c>
      <c r="J70" s="725">
        <v>1.5169999999999999</v>
      </c>
      <c r="K70" s="725">
        <v>1.3620000000000001</v>
      </c>
      <c r="L70" s="725">
        <v>1.194</v>
      </c>
      <c r="M70" s="726">
        <v>1.161</v>
      </c>
    </row>
    <row r="71" spans="2:24" x14ac:dyDescent="0.2">
      <c r="B71" s="724" t="s">
        <v>98</v>
      </c>
      <c r="C71" s="725">
        <v>0.27100000000000002</v>
      </c>
      <c r="D71" s="725">
        <v>0.17100000000000001</v>
      </c>
      <c r="E71" s="725">
        <v>0.314</v>
      </c>
      <c r="F71" s="725">
        <v>0.27</v>
      </c>
      <c r="G71" s="725">
        <v>0.29299999999999998</v>
      </c>
      <c r="H71" s="725">
        <v>0.28899999999999998</v>
      </c>
      <c r="I71" s="725">
        <v>0.53700000000000003</v>
      </c>
      <c r="J71" s="725">
        <v>0.36299999999999999</v>
      </c>
      <c r="K71" s="725">
        <v>0.496</v>
      </c>
      <c r="L71" s="725">
        <v>0.63500000000000001</v>
      </c>
      <c r="M71" s="726">
        <v>0.65</v>
      </c>
    </row>
    <row r="72" spans="2:24" x14ac:dyDescent="0.2">
      <c r="B72" s="724" t="s">
        <v>99</v>
      </c>
      <c r="C72" s="725">
        <v>0.16600000000000001</v>
      </c>
      <c r="D72" s="725">
        <v>2.9000000000000001E-2</v>
      </c>
      <c r="E72" s="725">
        <v>0.114</v>
      </c>
      <c r="F72" s="725">
        <v>0.122</v>
      </c>
      <c r="G72" s="725">
        <v>0.19600000000000001</v>
      </c>
      <c r="H72" s="725">
        <v>0.107</v>
      </c>
      <c r="I72" s="725">
        <v>0.157</v>
      </c>
      <c r="J72" s="725">
        <v>4.1000000000000002E-2</v>
      </c>
      <c r="K72" s="725">
        <v>0.17899999999999999</v>
      </c>
      <c r="L72" s="725">
        <v>2.8000000000000001E-2</v>
      </c>
      <c r="M72" s="726">
        <v>0.124</v>
      </c>
    </row>
    <row r="73" spans="2:24" x14ac:dyDescent="0.2">
      <c r="B73" s="724" t="s">
        <v>100</v>
      </c>
      <c r="C73" s="725">
        <v>1E-3</v>
      </c>
      <c r="D73" s="725">
        <v>1E-3</v>
      </c>
      <c r="E73" s="725">
        <v>1E-3</v>
      </c>
      <c r="F73" s="725">
        <v>5.0000000000000001E-3</v>
      </c>
      <c r="G73" s="725">
        <v>1E-3</v>
      </c>
      <c r="H73" s="725">
        <v>1E-3</v>
      </c>
      <c r="I73" s="725">
        <v>1E-3</v>
      </c>
      <c r="J73" s="725">
        <v>1E-3</v>
      </c>
      <c r="K73" s="725">
        <v>3.0000000000000001E-3</v>
      </c>
      <c r="L73" s="725">
        <v>1E-3</v>
      </c>
      <c r="M73" s="726">
        <v>5.0000000000000001E-3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5.0000000000000001E-3</v>
      </c>
      <c r="D75" s="725">
        <v>0.02</v>
      </c>
      <c r="E75" s="725">
        <v>2.4E-2</v>
      </c>
      <c r="F75" s="725">
        <v>2.5999999999999999E-2</v>
      </c>
      <c r="G75" s="725">
        <v>1.0999999999999999E-2</v>
      </c>
      <c r="H75" s="725">
        <v>0.06</v>
      </c>
      <c r="I75" s="725">
        <v>8.0000000000000002E-3</v>
      </c>
      <c r="J75" s="725">
        <v>2.5000000000000001E-2</v>
      </c>
      <c r="K75" s="725">
        <v>1.9E-2</v>
      </c>
      <c r="L75" s="725">
        <v>1.7000000000000001E-2</v>
      </c>
      <c r="M75" s="726">
        <v>1.6E-2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0</v>
      </c>
      <c r="G76" s="725">
        <v>0</v>
      </c>
      <c r="H76" s="725">
        <v>0</v>
      </c>
      <c r="I76" s="725">
        <v>0</v>
      </c>
      <c r="J76" s="725">
        <v>0</v>
      </c>
      <c r="K76" s="725">
        <v>0</v>
      </c>
      <c r="L76" s="725">
        <v>0</v>
      </c>
      <c r="M76" s="726">
        <v>0</v>
      </c>
    </row>
    <row r="77" spans="2:24" ht="13.5" thickBot="1" x14ac:dyDescent="0.25">
      <c r="B77" s="757" t="s">
        <v>104</v>
      </c>
      <c r="C77" s="727">
        <v>2.456</v>
      </c>
      <c r="D77" s="727">
        <v>1.359</v>
      </c>
      <c r="E77" s="727">
        <v>1.9179999999999999</v>
      </c>
      <c r="F77" s="727">
        <v>1.647</v>
      </c>
      <c r="G77" s="727">
        <v>2.4950000000000001</v>
      </c>
      <c r="H77" s="727">
        <v>2.2549999999999999</v>
      </c>
      <c r="I77" s="727">
        <v>3.2130000000000001</v>
      </c>
      <c r="J77" s="727">
        <v>3.0790000000000002</v>
      </c>
      <c r="K77" s="727">
        <v>2.42</v>
      </c>
      <c r="L77" s="727">
        <v>2.5539999999999998</v>
      </c>
      <c r="M77" s="728">
        <v>2.3210000000000002</v>
      </c>
    </row>
    <row r="80" spans="2:24" x14ac:dyDescent="0.2">
      <c r="B80" s="783" t="s">
        <v>744</v>
      </c>
      <c r="C80" s="786" t="s">
        <v>331</v>
      </c>
      <c r="D80" s="787"/>
      <c r="E80" s="786" t="s">
        <v>222</v>
      </c>
      <c r="F80" s="787"/>
      <c r="G80" s="786" t="s">
        <v>225</v>
      </c>
      <c r="H80" s="787"/>
      <c r="I80" s="786" t="s">
        <v>226</v>
      </c>
      <c r="J80" s="787"/>
      <c r="K80" s="786" t="s">
        <v>227</v>
      </c>
      <c r="L80" s="787"/>
      <c r="M80" s="786" t="s">
        <v>228</v>
      </c>
      <c r="N80" s="787"/>
      <c r="O80" s="786" t="s">
        <v>332</v>
      </c>
      <c r="P80" s="787"/>
      <c r="Q80" s="786" t="s">
        <v>333</v>
      </c>
      <c r="R80" s="787"/>
      <c r="S80" s="786" t="s">
        <v>231</v>
      </c>
      <c r="T80" s="787"/>
      <c r="U80" s="786" t="s">
        <v>232</v>
      </c>
      <c r="V80" s="787"/>
      <c r="W80" s="786" t="s">
        <v>233</v>
      </c>
      <c r="X80" s="788"/>
    </row>
    <row r="81" spans="2:24" x14ac:dyDescent="0.2">
      <c r="B81" s="784"/>
      <c r="C81" s="789" t="s">
        <v>79</v>
      </c>
      <c r="D81" s="790"/>
      <c r="E81" s="789" t="s">
        <v>79</v>
      </c>
      <c r="F81" s="790"/>
      <c r="G81" s="789" t="s">
        <v>79</v>
      </c>
      <c r="H81" s="790"/>
      <c r="I81" s="789" t="s">
        <v>79</v>
      </c>
      <c r="J81" s="790"/>
      <c r="K81" s="789" t="s">
        <v>79</v>
      </c>
      <c r="L81" s="790"/>
      <c r="M81" s="789" t="s">
        <v>79</v>
      </c>
      <c r="N81" s="790"/>
      <c r="O81" s="789"/>
      <c r="P81" s="790"/>
      <c r="Q81" s="789"/>
      <c r="R81" s="790"/>
      <c r="S81" s="789"/>
      <c r="T81" s="790"/>
      <c r="U81" s="789"/>
      <c r="V81" s="790"/>
      <c r="W81" s="789"/>
      <c r="X81" s="791"/>
    </row>
    <row r="82" spans="2:24" ht="41.25" thickBot="1" x14ac:dyDescent="0.25">
      <c r="B82" s="785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148.99799999999999</v>
      </c>
      <c r="D83" s="731">
        <v>23.12</v>
      </c>
      <c r="E83" s="722">
        <v>175.642</v>
      </c>
      <c r="F83" s="731">
        <v>42.29</v>
      </c>
      <c r="G83" s="722">
        <v>60.945</v>
      </c>
      <c r="H83" s="731">
        <v>20.43</v>
      </c>
      <c r="I83" s="722">
        <v>47.072000000000003</v>
      </c>
      <c r="J83" s="731">
        <v>18.809999999999999</v>
      </c>
      <c r="K83" s="722">
        <v>66.308000000000007</v>
      </c>
      <c r="L83" s="731">
        <v>28.15</v>
      </c>
      <c r="M83" s="722">
        <v>62.664000000000001</v>
      </c>
      <c r="N83" s="731">
        <v>23.63</v>
      </c>
      <c r="O83" s="722">
        <v>84.242000000000004</v>
      </c>
      <c r="P83" s="731">
        <v>23.06</v>
      </c>
      <c r="Q83" s="722">
        <v>62.595999999999997</v>
      </c>
      <c r="R83" s="731">
        <v>10.81</v>
      </c>
      <c r="S83" s="722">
        <v>70.582999999999998</v>
      </c>
      <c r="T83" s="731">
        <v>11.55</v>
      </c>
      <c r="U83" s="722">
        <v>83.888000000000005</v>
      </c>
      <c r="V83" s="731">
        <v>20.27</v>
      </c>
      <c r="W83" s="722">
        <v>71.281999999999996</v>
      </c>
      <c r="X83" s="732">
        <v>19.93</v>
      </c>
    </row>
    <row r="84" spans="2:24" x14ac:dyDescent="0.2">
      <c r="B84" s="724" t="s">
        <v>94</v>
      </c>
      <c r="C84" s="725">
        <v>23.634</v>
      </c>
      <c r="D84" s="733">
        <v>46.6</v>
      </c>
      <c r="E84" s="725">
        <v>13.872</v>
      </c>
      <c r="F84" s="733">
        <v>29.25</v>
      </c>
      <c r="G84" s="725">
        <v>6.4219999999999997</v>
      </c>
      <c r="H84" s="733">
        <v>23.19</v>
      </c>
      <c r="I84" s="725">
        <v>5.93</v>
      </c>
      <c r="J84" s="733">
        <v>25.91</v>
      </c>
      <c r="K84" s="725">
        <v>5.0780000000000003</v>
      </c>
      <c r="L84" s="733">
        <v>25.16</v>
      </c>
      <c r="M84" s="725">
        <v>6.633</v>
      </c>
      <c r="N84" s="733">
        <v>24.27</v>
      </c>
      <c r="O84" s="725">
        <v>10.233000000000001</v>
      </c>
      <c r="P84" s="733">
        <v>49.63</v>
      </c>
      <c r="Q84" s="725">
        <v>4.0119999999999996</v>
      </c>
      <c r="R84" s="733">
        <v>21.11</v>
      </c>
      <c r="S84" s="725">
        <v>8.4770000000000003</v>
      </c>
      <c r="T84" s="733">
        <v>38.369999999999997</v>
      </c>
      <c r="U84" s="725">
        <v>3.6019999999999999</v>
      </c>
      <c r="V84" s="733">
        <v>16.53</v>
      </c>
      <c r="W84" s="725">
        <v>3.8149999999999999</v>
      </c>
      <c r="X84" s="734">
        <v>14.19</v>
      </c>
    </row>
    <row r="85" spans="2:24" x14ac:dyDescent="0.2">
      <c r="B85" s="724" t="s">
        <v>95</v>
      </c>
      <c r="C85" s="725">
        <v>14.739000000000001</v>
      </c>
      <c r="D85" s="733">
        <v>25.09</v>
      </c>
      <c r="E85" s="725">
        <v>107.443</v>
      </c>
      <c r="F85" s="733">
        <v>63.3</v>
      </c>
      <c r="G85" s="725">
        <v>28.864999999999998</v>
      </c>
      <c r="H85" s="733">
        <v>39.36</v>
      </c>
      <c r="I85" s="725">
        <v>17.899999999999999</v>
      </c>
      <c r="J85" s="733">
        <v>39.35</v>
      </c>
      <c r="K85" s="725">
        <v>35.930999999999997</v>
      </c>
      <c r="L85" s="733">
        <v>49.92</v>
      </c>
      <c r="M85" s="725">
        <v>29.670999999999999</v>
      </c>
      <c r="N85" s="733">
        <v>47.99</v>
      </c>
      <c r="O85" s="725">
        <v>33.582999999999998</v>
      </c>
      <c r="P85" s="733">
        <v>53.71</v>
      </c>
      <c r="Q85" s="725">
        <v>10.199999999999999</v>
      </c>
      <c r="R85" s="733">
        <v>25.96</v>
      </c>
      <c r="S85" s="725">
        <v>12.454000000000001</v>
      </c>
      <c r="T85" s="733">
        <v>24.64</v>
      </c>
      <c r="U85" s="725">
        <v>36.683</v>
      </c>
      <c r="V85" s="733">
        <v>39.700000000000003</v>
      </c>
      <c r="W85" s="725">
        <v>34.167000000000002</v>
      </c>
      <c r="X85" s="734">
        <v>37.94</v>
      </c>
    </row>
    <row r="86" spans="2:24" x14ac:dyDescent="0.2">
      <c r="B86" s="724" t="s">
        <v>96</v>
      </c>
      <c r="C86" s="725">
        <v>22.312999999999999</v>
      </c>
      <c r="D86" s="733">
        <v>40.67</v>
      </c>
      <c r="E86" s="725">
        <v>9.4789999999999992</v>
      </c>
      <c r="F86" s="733">
        <v>53.97</v>
      </c>
      <c r="G86" s="725">
        <v>3.1</v>
      </c>
      <c r="H86" s="733">
        <v>35.200000000000003</v>
      </c>
      <c r="I86" s="725">
        <v>3.5209999999999999</v>
      </c>
      <c r="J86" s="733">
        <v>26.59</v>
      </c>
      <c r="K86" s="725">
        <v>3.1640000000000001</v>
      </c>
      <c r="L86" s="733">
        <v>24.11</v>
      </c>
      <c r="M86" s="725">
        <v>3.8740000000000001</v>
      </c>
      <c r="N86" s="733">
        <v>21.75</v>
      </c>
      <c r="O86" s="725">
        <v>6.4530000000000003</v>
      </c>
      <c r="P86" s="733">
        <v>23.64</v>
      </c>
      <c r="Q86" s="725">
        <v>6.617</v>
      </c>
      <c r="R86" s="733">
        <v>33.01</v>
      </c>
      <c r="S86" s="725">
        <v>9.468</v>
      </c>
      <c r="T86" s="733">
        <v>29.18</v>
      </c>
      <c r="U86" s="725">
        <v>4.7329999999999997</v>
      </c>
      <c r="V86" s="733">
        <v>44.62</v>
      </c>
      <c r="W86" s="725">
        <v>2.964</v>
      </c>
      <c r="X86" s="734">
        <v>40.57</v>
      </c>
    </row>
    <row r="87" spans="2:24" x14ac:dyDescent="0.2">
      <c r="B87" s="724" t="s">
        <v>97</v>
      </c>
      <c r="C87" s="725">
        <v>50.595999999999997</v>
      </c>
      <c r="D87" s="733">
        <v>36.86</v>
      </c>
      <c r="E87" s="725">
        <v>34.573999999999998</v>
      </c>
      <c r="F87" s="733">
        <v>29.07</v>
      </c>
      <c r="G87" s="725">
        <v>10.707000000000001</v>
      </c>
      <c r="H87" s="733">
        <v>22.34</v>
      </c>
      <c r="I87" s="725">
        <v>9.0950000000000006</v>
      </c>
      <c r="J87" s="733">
        <v>48.49</v>
      </c>
      <c r="K87" s="725">
        <v>7.0780000000000003</v>
      </c>
      <c r="L87" s="733">
        <v>19.29</v>
      </c>
      <c r="M87" s="725">
        <v>8.2639999999999993</v>
      </c>
      <c r="N87" s="733">
        <v>18.920000000000002</v>
      </c>
      <c r="O87" s="725">
        <v>14.084</v>
      </c>
      <c r="P87" s="733">
        <v>18.21</v>
      </c>
      <c r="Q87" s="725">
        <v>15.537000000000001</v>
      </c>
      <c r="R87" s="733">
        <v>23.24</v>
      </c>
      <c r="S87" s="725">
        <v>19.141999999999999</v>
      </c>
      <c r="T87" s="733">
        <v>21.23</v>
      </c>
      <c r="U87" s="725">
        <v>15.512</v>
      </c>
      <c r="V87" s="733">
        <v>28.31</v>
      </c>
      <c r="W87" s="725">
        <v>15.821</v>
      </c>
      <c r="X87" s="734">
        <v>31.73</v>
      </c>
    </row>
    <row r="88" spans="2:24" x14ac:dyDescent="0.2">
      <c r="B88" s="724" t="s">
        <v>98</v>
      </c>
      <c r="C88" s="725">
        <v>4.2130000000000001</v>
      </c>
      <c r="D88" s="733">
        <v>51.75</v>
      </c>
      <c r="E88" s="725">
        <v>4.4859999999999998</v>
      </c>
      <c r="F88" s="733">
        <v>49.81</v>
      </c>
      <c r="G88" s="725">
        <v>4.0590000000000002</v>
      </c>
      <c r="H88" s="733">
        <v>49.39</v>
      </c>
      <c r="I88" s="725">
        <v>2.367</v>
      </c>
      <c r="J88" s="733">
        <v>47.37</v>
      </c>
      <c r="K88" s="725">
        <v>1.5209999999999999</v>
      </c>
      <c r="L88" s="733">
        <v>24.3</v>
      </c>
      <c r="M88" s="725">
        <v>2.99</v>
      </c>
      <c r="N88" s="733">
        <v>41.74</v>
      </c>
      <c r="O88" s="725">
        <v>4.5739999999999998</v>
      </c>
      <c r="P88" s="733">
        <v>36.21</v>
      </c>
      <c r="Q88" s="725">
        <v>4.2069999999999999</v>
      </c>
      <c r="R88" s="733">
        <v>23.47</v>
      </c>
      <c r="S88" s="725">
        <v>3.1629999999999998</v>
      </c>
      <c r="T88" s="733">
        <v>29.32</v>
      </c>
      <c r="U88" s="725">
        <v>3.9009999999999998</v>
      </c>
      <c r="V88" s="733">
        <v>32.1</v>
      </c>
      <c r="W88" s="725">
        <v>3.512</v>
      </c>
      <c r="X88" s="734">
        <v>23.02</v>
      </c>
    </row>
    <row r="89" spans="2:24" x14ac:dyDescent="0.2">
      <c r="B89" s="724" t="s">
        <v>99</v>
      </c>
      <c r="C89" s="725">
        <v>24.803000000000001</v>
      </c>
      <c r="D89" s="733">
        <v>94.74</v>
      </c>
      <c r="E89" s="725">
        <v>1.1679999999999999</v>
      </c>
      <c r="F89" s="733">
        <v>46.92</v>
      </c>
      <c r="G89" s="725">
        <v>2.3239999999999998</v>
      </c>
      <c r="H89" s="733">
        <v>64.06</v>
      </c>
      <c r="I89" s="725">
        <v>1.9970000000000001</v>
      </c>
      <c r="J89" s="733">
        <v>57.78</v>
      </c>
      <c r="K89" s="725">
        <v>5.6760000000000002</v>
      </c>
      <c r="L89" s="733">
        <v>69.91</v>
      </c>
      <c r="M89" s="725">
        <v>0.66200000000000003</v>
      </c>
      <c r="N89" s="733">
        <v>60.95</v>
      </c>
      <c r="O89" s="725">
        <v>0.89800000000000002</v>
      </c>
      <c r="P89" s="733">
        <v>51.83</v>
      </c>
      <c r="Q89" s="725">
        <v>2.6139999999999999</v>
      </c>
      <c r="R89" s="733">
        <v>47.79</v>
      </c>
      <c r="S89" s="725">
        <v>1.552</v>
      </c>
      <c r="T89" s="733">
        <v>65.27</v>
      </c>
      <c r="U89" s="725">
        <v>8.3979999999999997</v>
      </c>
      <c r="V89" s="733">
        <v>80.97</v>
      </c>
      <c r="W89" s="725">
        <v>1.339</v>
      </c>
      <c r="X89" s="734">
        <v>70.28</v>
      </c>
    </row>
    <row r="90" spans="2:24" x14ac:dyDescent="0.2">
      <c r="B90" s="724" t="s">
        <v>100</v>
      </c>
      <c r="C90" s="725">
        <v>0.71099999999999997</v>
      </c>
      <c r="D90" s="733">
        <v>27.11</v>
      </c>
      <c r="E90" s="725">
        <v>0.90900000000000003</v>
      </c>
      <c r="F90" s="733">
        <v>20.66</v>
      </c>
      <c r="G90" s="725">
        <v>1.9370000000000001</v>
      </c>
      <c r="H90" s="733">
        <v>26.57</v>
      </c>
      <c r="I90" s="725">
        <v>1.3140000000000001</v>
      </c>
      <c r="J90" s="733">
        <v>25.72</v>
      </c>
      <c r="K90" s="725">
        <v>1.3959999999999999</v>
      </c>
      <c r="L90" s="733">
        <v>24.21</v>
      </c>
      <c r="M90" s="725">
        <v>2.7490000000000001</v>
      </c>
      <c r="N90" s="733">
        <v>25.94</v>
      </c>
      <c r="O90" s="725">
        <v>3.7370000000000001</v>
      </c>
      <c r="P90" s="733">
        <v>29.25</v>
      </c>
      <c r="Q90" s="725">
        <v>7.6779999999999999</v>
      </c>
      <c r="R90" s="733">
        <v>35.42</v>
      </c>
      <c r="S90" s="725">
        <v>2.177</v>
      </c>
      <c r="T90" s="733">
        <v>26.64</v>
      </c>
      <c r="U90" s="725">
        <v>1.7150000000000001</v>
      </c>
      <c r="V90" s="733">
        <v>26.54</v>
      </c>
      <c r="W90" s="725">
        <v>1.893</v>
      </c>
      <c r="X90" s="734">
        <v>46.19</v>
      </c>
    </row>
    <row r="91" spans="2:24" x14ac:dyDescent="0.2">
      <c r="B91" s="724" t="s">
        <v>101</v>
      </c>
      <c r="C91" s="725">
        <v>0.29099999999999998</v>
      </c>
      <c r="D91" s="733">
        <v>50.94</v>
      </c>
      <c r="E91" s="725">
        <v>0.53500000000000003</v>
      </c>
      <c r="F91" s="733">
        <v>36.200000000000003</v>
      </c>
      <c r="G91" s="725">
        <v>0.46800000000000003</v>
      </c>
      <c r="H91" s="733">
        <v>29.45</v>
      </c>
      <c r="I91" s="725">
        <v>0.59699999999999998</v>
      </c>
      <c r="J91" s="733">
        <v>24.65</v>
      </c>
      <c r="K91" s="725">
        <v>0.92400000000000004</v>
      </c>
      <c r="L91" s="733">
        <v>19.46</v>
      </c>
      <c r="M91" s="725">
        <v>1.1910000000000001</v>
      </c>
      <c r="N91" s="733">
        <v>17.899999999999999</v>
      </c>
      <c r="O91" s="725">
        <v>1.27</v>
      </c>
      <c r="P91" s="733">
        <v>16.96</v>
      </c>
      <c r="Q91" s="725">
        <v>1.252</v>
      </c>
      <c r="R91" s="733">
        <v>17.02</v>
      </c>
      <c r="S91" s="725">
        <v>1.278</v>
      </c>
      <c r="T91" s="733">
        <v>16.79</v>
      </c>
      <c r="U91" s="725">
        <v>2.67</v>
      </c>
      <c r="V91" s="733">
        <v>52.78</v>
      </c>
      <c r="W91" s="725">
        <v>2.024</v>
      </c>
      <c r="X91" s="734">
        <v>18.73</v>
      </c>
    </row>
    <row r="92" spans="2:24" x14ac:dyDescent="0.2">
      <c r="B92" s="724" t="s">
        <v>102</v>
      </c>
      <c r="C92" s="725">
        <v>9.4E-2</v>
      </c>
      <c r="D92" s="733">
        <v>72.84</v>
      </c>
      <c r="E92" s="725">
        <v>0.128</v>
      </c>
      <c r="F92" s="733">
        <v>58.43</v>
      </c>
      <c r="G92" s="725">
        <v>0.153</v>
      </c>
      <c r="H92" s="733">
        <v>32.99</v>
      </c>
      <c r="I92" s="725">
        <v>0.17899999999999999</v>
      </c>
      <c r="J92" s="733">
        <v>37.630000000000003</v>
      </c>
      <c r="K92" s="725">
        <v>0.184</v>
      </c>
      <c r="L92" s="733">
        <v>36.82</v>
      </c>
      <c r="M92" s="725">
        <v>0.189</v>
      </c>
      <c r="N92" s="733">
        <v>36.15</v>
      </c>
      <c r="O92" s="725">
        <v>0.41299999999999998</v>
      </c>
      <c r="P92" s="733">
        <v>50.01</v>
      </c>
      <c r="Q92" s="725">
        <v>0.29799999999999999</v>
      </c>
      <c r="R92" s="733">
        <v>50.17</v>
      </c>
      <c r="S92" s="725">
        <v>0.64500000000000002</v>
      </c>
      <c r="T92" s="733">
        <v>63.43</v>
      </c>
      <c r="U92" s="725">
        <v>3.3000000000000002E-2</v>
      </c>
      <c r="V92" s="733">
        <v>82.52</v>
      </c>
      <c r="W92" s="725">
        <v>8.5000000000000006E-2</v>
      </c>
      <c r="X92" s="734">
        <v>60.4</v>
      </c>
    </row>
    <row r="93" spans="2:24" x14ac:dyDescent="0.2">
      <c r="B93" s="724" t="s">
        <v>103</v>
      </c>
      <c r="C93" s="725">
        <v>0.19600000000000001</v>
      </c>
      <c r="D93" s="733">
        <v>49.83</v>
      </c>
      <c r="E93" s="725">
        <v>0.34200000000000003</v>
      </c>
      <c r="F93" s="733">
        <v>33.119999999999997</v>
      </c>
      <c r="G93" s="725">
        <v>0.44900000000000001</v>
      </c>
      <c r="H93" s="733">
        <v>30.98</v>
      </c>
      <c r="I93" s="725">
        <v>0.58499999999999996</v>
      </c>
      <c r="J93" s="733">
        <v>25.86</v>
      </c>
      <c r="K93" s="725">
        <v>0.82899999999999996</v>
      </c>
      <c r="L93" s="733">
        <v>23.21</v>
      </c>
      <c r="M93" s="725">
        <v>1.052</v>
      </c>
      <c r="N93" s="733">
        <v>25.16</v>
      </c>
      <c r="O93" s="725">
        <v>1.0249999999999999</v>
      </c>
      <c r="P93" s="733">
        <v>25.75</v>
      </c>
      <c r="Q93" s="725">
        <v>1.006</v>
      </c>
      <c r="R93" s="733">
        <v>26.14</v>
      </c>
      <c r="S93" s="725">
        <v>1.004</v>
      </c>
      <c r="T93" s="733">
        <v>26.21</v>
      </c>
      <c r="U93" s="725">
        <v>2.2799999999999998</v>
      </c>
      <c r="V93" s="733">
        <v>56.89</v>
      </c>
      <c r="W93" s="725">
        <v>1.5660000000000001</v>
      </c>
      <c r="X93" s="734">
        <v>25.41</v>
      </c>
    </row>
    <row r="94" spans="2:24" ht="13.5" thickBot="1" x14ac:dyDescent="0.25">
      <c r="B94" s="757" t="s">
        <v>104</v>
      </c>
      <c r="C94" s="727">
        <v>8.8070000000000004</v>
      </c>
      <c r="D94" s="735">
        <v>79.42</v>
      </c>
      <c r="E94" s="727">
        <v>1.8180000000000001</v>
      </c>
      <c r="F94" s="735">
        <v>24.19</v>
      </c>
      <c r="G94" s="727">
        <v>2.2000000000000002</v>
      </c>
      <c r="H94" s="735">
        <v>16.87</v>
      </c>
      <c r="I94" s="727">
        <v>3.512</v>
      </c>
      <c r="J94" s="735">
        <v>16.91</v>
      </c>
      <c r="K94" s="727">
        <v>4.37</v>
      </c>
      <c r="L94" s="735">
        <v>13.12</v>
      </c>
      <c r="M94" s="727">
        <v>5.258</v>
      </c>
      <c r="N94" s="735">
        <v>11.77</v>
      </c>
      <c r="O94" s="727">
        <v>7.78</v>
      </c>
      <c r="P94" s="735">
        <v>14.77</v>
      </c>
      <c r="Q94" s="727">
        <v>9.1210000000000004</v>
      </c>
      <c r="R94" s="735">
        <v>24.32</v>
      </c>
      <c r="S94" s="727">
        <v>11.792999999999999</v>
      </c>
      <c r="T94" s="735">
        <v>29.57</v>
      </c>
      <c r="U94" s="727">
        <v>4.2089999999999996</v>
      </c>
      <c r="V94" s="735">
        <v>20.52</v>
      </c>
      <c r="W94" s="727">
        <v>3.9359999999999999</v>
      </c>
      <c r="X94" s="736">
        <v>11.41</v>
      </c>
    </row>
    <row r="97" spans="2:14" x14ac:dyDescent="0.2">
      <c r="B97" s="783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4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5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148.99799999999999</v>
      </c>
      <c r="D100" s="754">
        <f t="shared" ref="D100:D108" si="18">E83</f>
        <v>175.642</v>
      </c>
      <c r="E100" s="754">
        <f t="shared" ref="E100:E108" si="19">G83</f>
        <v>60.945</v>
      </c>
      <c r="F100" s="754">
        <f t="shared" ref="F100:F108" si="20">I83</f>
        <v>47.072000000000003</v>
      </c>
      <c r="G100" s="754">
        <f t="shared" ref="G100:G108" si="21">K83</f>
        <v>66.308000000000007</v>
      </c>
      <c r="H100" s="754">
        <f t="shared" ref="H100:H108" si="22">M83</f>
        <v>62.664000000000001</v>
      </c>
      <c r="I100" s="754">
        <f t="shared" ref="I100:I108" si="23">O83</f>
        <v>84.242000000000004</v>
      </c>
      <c r="J100" s="754">
        <f t="shared" ref="J100:J108" si="24">Q83</f>
        <v>62.595999999999997</v>
      </c>
      <c r="K100" s="754">
        <f t="shared" ref="K100:K108" si="25">S83</f>
        <v>70.582999999999998</v>
      </c>
      <c r="L100" s="754">
        <f t="shared" ref="L100:L108" si="26">U83</f>
        <v>83.888000000000005</v>
      </c>
      <c r="M100" s="755">
        <f t="shared" ref="M100:M108" si="27">W83</f>
        <v>71.281999999999996</v>
      </c>
      <c r="N100" s="722"/>
    </row>
    <row r="101" spans="2:14" x14ac:dyDescent="0.2">
      <c r="B101" s="743" t="s">
        <v>94</v>
      </c>
      <c r="C101" s="744">
        <f t="shared" si="17"/>
        <v>23.634</v>
      </c>
      <c r="D101" s="744">
        <f t="shared" si="18"/>
        <v>13.872</v>
      </c>
      <c r="E101" s="744">
        <f t="shared" si="19"/>
        <v>6.4219999999999997</v>
      </c>
      <c r="F101" s="744">
        <f t="shared" si="20"/>
        <v>5.93</v>
      </c>
      <c r="G101" s="744">
        <f t="shared" si="21"/>
        <v>5.0780000000000003</v>
      </c>
      <c r="H101" s="744">
        <f t="shared" si="22"/>
        <v>6.633</v>
      </c>
      <c r="I101" s="744">
        <f t="shared" si="23"/>
        <v>10.233000000000001</v>
      </c>
      <c r="J101" s="744">
        <f t="shared" si="24"/>
        <v>4.0119999999999996</v>
      </c>
      <c r="K101" s="744">
        <f t="shared" si="25"/>
        <v>8.4770000000000003</v>
      </c>
      <c r="L101" s="744">
        <f t="shared" si="26"/>
        <v>3.6019999999999999</v>
      </c>
      <c r="M101" s="745">
        <f t="shared" si="27"/>
        <v>3.8149999999999999</v>
      </c>
      <c r="N101" s="725"/>
    </row>
    <row r="102" spans="2:14" x14ac:dyDescent="0.2">
      <c r="B102" s="743" t="s">
        <v>95</v>
      </c>
      <c r="C102" s="744">
        <f t="shared" si="17"/>
        <v>14.739000000000001</v>
      </c>
      <c r="D102" s="744">
        <f t="shared" si="18"/>
        <v>107.443</v>
      </c>
      <c r="E102" s="744">
        <f t="shared" si="19"/>
        <v>28.864999999999998</v>
      </c>
      <c r="F102" s="744">
        <f t="shared" si="20"/>
        <v>17.899999999999999</v>
      </c>
      <c r="G102" s="744">
        <f t="shared" si="21"/>
        <v>35.930999999999997</v>
      </c>
      <c r="H102" s="744">
        <f t="shared" si="22"/>
        <v>29.670999999999999</v>
      </c>
      <c r="I102" s="744">
        <f t="shared" si="23"/>
        <v>33.582999999999998</v>
      </c>
      <c r="J102" s="744">
        <f t="shared" si="24"/>
        <v>10.199999999999999</v>
      </c>
      <c r="K102" s="744">
        <f t="shared" si="25"/>
        <v>12.454000000000001</v>
      </c>
      <c r="L102" s="744">
        <f t="shared" si="26"/>
        <v>36.683</v>
      </c>
      <c r="M102" s="745">
        <f t="shared" si="27"/>
        <v>34.167000000000002</v>
      </c>
      <c r="N102" s="725"/>
    </row>
    <row r="103" spans="2:14" x14ac:dyDescent="0.2">
      <c r="B103" s="743" t="s">
        <v>96</v>
      </c>
      <c r="C103" s="744">
        <f t="shared" si="17"/>
        <v>22.312999999999999</v>
      </c>
      <c r="D103" s="744">
        <f t="shared" si="18"/>
        <v>9.4789999999999992</v>
      </c>
      <c r="E103" s="744">
        <f t="shared" si="19"/>
        <v>3.1</v>
      </c>
      <c r="F103" s="744">
        <f t="shared" si="20"/>
        <v>3.5209999999999999</v>
      </c>
      <c r="G103" s="744">
        <f t="shared" si="21"/>
        <v>3.1640000000000001</v>
      </c>
      <c r="H103" s="744">
        <f t="shared" si="22"/>
        <v>3.8740000000000001</v>
      </c>
      <c r="I103" s="744">
        <f t="shared" si="23"/>
        <v>6.4530000000000003</v>
      </c>
      <c r="J103" s="744">
        <f t="shared" si="24"/>
        <v>6.617</v>
      </c>
      <c r="K103" s="744">
        <f t="shared" si="25"/>
        <v>9.468</v>
      </c>
      <c r="L103" s="744">
        <f t="shared" si="26"/>
        <v>4.7329999999999997</v>
      </c>
      <c r="M103" s="745">
        <f t="shared" si="27"/>
        <v>2.964</v>
      </c>
      <c r="N103" s="725"/>
    </row>
    <row r="104" spans="2:14" x14ac:dyDescent="0.2">
      <c r="B104" s="743" t="s">
        <v>97</v>
      </c>
      <c r="C104" s="744">
        <f t="shared" si="17"/>
        <v>50.595999999999997</v>
      </c>
      <c r="D104" s="744">
        <f t="shared" si="18"/>
        <v>34.573999999999998</v>
      </c>
      <c r="E104" s="744">
        <f t="shared" si="19"/>
        <v>10.707000000000001</v>
      </c>
      <c r="F104" s="744">
        <f t="shared" si="20"/>
        <v>9.0950000000000006</v>
      </c>
      <c r="G104" s="744">
        <f t="shared" si="21"/>
        <v>7.0780000000000003</v>
      </c>
      <c r="H104" s="744">
        <f t="shared" si="22"/>
        <v>8.2639999999999993</v>
      </c>
      <c r="I104" s="744">
        <f t="shared" si="23"/>
        <v>14.084</v>
      </c>
      <c r="J104" s="744">
        <f t="shared" si="24"/>
        <v>15.537000000000001</v>
      </c>
      <c r="K104" s="744">
        <f t="shared" si="25"/>
        <v>19.141999999999999</v>
      </c>
      <c r="L104" s="744">
        <f t="shared" si="26"/>
        <v>15.512</v>
      </c>
      <c r="M104" s="745">
        <f t="shared" si="27"/>
        <v>15.821</v>
      </c>
      <c r="N104" s="725"/>
    </row>
    <row r="105" spans="2:14" x14ac:dyDescent="0.2">
      <c r="B105" s="743" t="s">
        <v>98</v>
      </c>
      <c r="C105" s="744">
        <f t="shared" si="17"/>
        <v>4.2130000000000001</v>
      </c>
      <c r="D105" s="744">
        <f t="shared" si="18"/>
        <v>4.4859999999999998</v>
      </c>
      <c r="E105" s="744">
        <f t="shared" si="19"/>
        <v>4.0590000000000002</v>
      </c>
      <c r="F105" s="744">
        <f t="shared" si="20"/>
        <v>2.367</v>
      </c>
      <c r="G105" s="744">
        <f t="shared" si="21"/>
        <v>1.5209999999999999</v>
      </c>
      <c r="H105" s="744">
        <f t="shared" si="22"/>
        <v>2.99</v>
      </c>
      <c r="I105" s="744">
        <f t="shared" si="23"/>
        <v>4.5739999999999998</v>
      </c>
      <c r="J105" s="744">
        <f t="shared" si="24"/>
        <v>4.2069999999999999</v>
      </c>
      <c r="K105" s="744">
        <f t="shared" si="25"/>
        <v>3.1629999999999998</v>
      </c>
      <c r="L105" s="744">
        <f t="shared" si="26"/>
        <v>3.9009999999999998</v>
      </c>
      <c r="M105" s="745">
        <f t="shared" si="27"/>
        <v>3.512</v>
      </c>
      <c r="N105" s="725"/>
    </row>
    <row r="106" spans="2:14" x14ac:dyDescent="0.2">
      <c r="B106" s="743" t="s">
        <v>99</v>
      </c>
      <c r="C106" s="744">
        <f t="shared" si="17"/>
        <v>24.803000000000001</v>
      </c>
      <c r="D106" s="744">
        <f t="shared" si="18"/>
        <v>1.1679999999999999</v>
      </c>
      <c r="E106" s="744">
        <f t="shared" si="19"/>
        <v>2.3239999999999998</v>
      </c>
      <c r="F106" s="744">
        <f t="shared" si="20"/>
        <v>1.9970000000000001</v>
      </c>
      <c r="G106" s="744">
        <f t="shared" si="21"/>
        <v>5.6760000000000002</v>
      </c>
      <c r="H106" s="744">
        <f t="shared" si="22"/>
        <v>0.66200000000000003</v>
      </c>
      <c r="I106" s="744">
        <f t="shared" si="23"/>
        <v>0.89800000000000002</v>
      </c>
      <c r="J106" s="744">
        <f t="shared" si="24"/>
        <v>2.6139999999999999</v>
      </c>
      <c r="K106" s="744">
        <f t="shared" si="25"/>
        <v>1.552</v>
      </c>
      <c r="L106" s="744">
        <f t="shared" si="26"/>
        <v>8.3979999999999997</v>
      </c>
      <c r="M106" s="745">
        <f t="shared" si="27"/>
        <v>1.339</v>
      </c>
      <c r="N106" s="725"/>
    </row>
    <row r="107" spans="2:14" x14ac:dyDescent="0.2">
      <c r="B107" s="743" t="s">
        <v>100</v>
      </c>
      <c r="C107" s="744">
        <f t="shared" si="17"/>
        <v>0.71099999999999997</v>
      </c>
      <c r="D107" s="744">
        <f t="shared" si="18"/>
        <v>0.90900000000000003</v>
      </c>
      <c r="E107" s="744">
        <f t="shared" si="19"/>
        <v>1.9370000000000001</v>
      </c>
      <c r="F107" s="744">
        <f t="shared" si="20"/>
        <v>1.3140000000000001</v>
      </c>
      <c r="G107" s="744">
        <f t="shared" si="21"/>
        <v>1.3959999999999999</v>
      </c>
      <c r="H107" s="744">
        <f t="shared" si="22"/>
        <v>2.7490000000000001</v>
      </c>
      <c r="I107" s="744">
        <f t="shared" si="23"/>
        <v>3.7370000000000001</v>
      </c>
      <c r="J107" s="744">
        <f t="shared" si="24"/>
        <v>7.6779999999999999</v>
      </c>
      <c r="K107" s="744">
        <f t="shared" si="25"/>
        <v>2.177</v>
      </c>
      <c r="L107" s="744">
        <f t="shared" si="26"/>
        <v>1.7150000000000001</v>
      </c>
      <c r="M107" s="745">
        <f t="shared" si="27"/>
        <v>1.893</v>
      </c>
      <c r="N107" s="725"/>
    </row>
    <row r="108" spans="2:14" x14ac:dyDescent="0.2">
      <c r="B108" s="743" t="s">
        <v>101</v>
      </c>
      <c r="C108" s="744">
        <f t="shared" si="17"/>
        <v>0.29099999999999998</v>
      </c>
      <c r="D108" s="744">
        <f t="shared" si="18"/>
        <v>0.53500000000000003</v>
      </c>
      <c r="E108" s="744">
        <f t="shared" si="19"/>
        <v>0.46800000000000003</v>
      </c>
      <c r="F108" s="744">
        <f t="shared" si="20"/>
        <v>0.59699999999999998</v>
      </c>
      <c r="G108" s="744">
        <f t="shared" si="21"/>
        <v>0.92400000000000004</v>
      </c>
      <c r="H108" s="744">
        <f t="shared" si="22"/>
        <v>1.1910000000000001</v>
      </c>
      <c r="I108" s="744">
        <f t="shared" si="23"/>
        <v>1.27</v>
      </c>
      <c r="J108" s="744">
        <f t="shared" si="24"/>
        <v>1.252</v>
      </c>
      <c r="K108" s="744">
        <f t="shared" si="25"/>
        <v>1.278</v>
      </c>
      <c r="L108" s="744">
        <f t="shared" si="26"/>
        <v>2.67</v>
      </c>
      <c r="M108" s="745">
        <f t="shared" si="27"/>
        <v>2.024</v>
      </c>
      <c r="N108" s="725"/>
    </row>
    <row r="109" spans="2:14" x14ac:dyDescent="0.2">
      <c r="B109" s="743" t="s">
        <v>102</v>
      </c>
      <c r="C109" s="744">
        <f t="shared" ref="C109:C111" si="28">C92</f>
        <v>9.4E-2</v>
      </c>
      <c r="D109" s="744">
        <f t="shared" ref="D109:D111" si="29">E92</f>
        <v>0.128</v>
      </c>
      <c r="E109" s="744">
        <f t="shared" ref="E109:E111" si="30">G92</f>
        <v>0.153</v>
      </c>
      <c r="F109" s="744">
        <f t="shared" ref="F109:F111" si="31">I92</f>
        <v>0.17899999999999999</v>
      </c>
      <c r="G109" s="744">
        <f t="shared" ref="G109:G111" si="32">K92</f>
        <v>0.184</v>
      </c>
      <c r="H109" s="744">
        <f t="shared" ref="H109:H111" si="33">M92</f>
        <v>0.189</v>
      </c>
      <c r="I109" s="744">
        <f t="shared" ref="I109:I111" si="34">O92</f>
        <v>0.41299999999999998</v>
      </c>
      <c r="J109" s="744">
        <f t="shared" ref="J109:J111" si="35">Q92</f>
        <v>0.29799999999999999</v>
      </c>
      <c r="K109" s="744">
        <f t="shared" ref="K109:K111" si="36">S92</f>
        <v>0.64500000000000002</v>
      </c>
      <c r="L109" s="744">
        <f t="shared" ref="L109:L111" si="37">U92</f>
        <v>3.3000000000000002E-2</v>
      </c>
      <c r="M109" s="745">
        <f t="shared" ref="M109:M111" si="38">W92</f>
        <v>8.5000000000000006E-2</v>
      </c>
      <c r="N109" s="725"/>
    </row>
    <row r="110" spans="2:14" x14ac:dyDescent="0.2">
      <c r="B110" s="743" t="s">
        <v>103</v>
      </c>
      <c r="C110" s="744">
        <f t="shared" si="28"/>
        <v>0.19600000000000001</v>
      </c>
      <c r="D110" s="744">
        <f t="shared" si="29"/>
        <v>0.34200000000000003</v>
      </c>
      <c r="E110" s="744">
        <f t="shared" si="30"/>
        <v>0.44900000000000001</v>
      </c>
      <c r="F110" s="744">
        <f t="shared" si="31"/>
        <v>0.58499999999999996</v>
      </c>
      <c r="G110" s="744">
        <f t="shared" si="32"/>
        <v>0.82899999999999996</v>
      </c>
      <c r="H110" s="744">
        <f t="shared" si="33"/>
        <v>1.052</v>
      </c>
      <c r="I110" s="744">
        <f t="shared" si="34"/>
        <v>1.0249999999999999</v>
      </c>
      <c r="J110" s="744">
        <f t="shared" si="35"/>
        <v>1.006</v>
      </c>
      <c r="K110" s="744">
        <f t="shared" si="36"/>
        <v>1.004</v>
      </c>
      <c r="L110" s="744">
        <f t="shared" si="37"/>
        <v>2.2799999999999998</v>
      </c>
      <c r="M110" s="745">
        <f t="shared" si="38"/>
        <v>1.5660000000000001</v>
      </c>
      <c r="N110" s="725"/>
    </row>
    <row r="111" spans="2:14" ht="13.5" thickBot="1" x14ac:dyDescent="0.25">
      <c r="B111" s="746" t="s">
        <v>104</v>
      </c>
      <c r="C111" s="747">
        <f t="shared" si="28"/>
        <v>8.8070000000000004</v>
      </c>
      <c r="D111" s="747">
        <f t="shared" si="29"/>
        <v>1.8180000000000001</v>
      </c>
      <c r="E111" s="747">
        <f t="shared" si="30"/>
        <v>2.2000000000000002</v>
      </c>
      <c r="F111" s="747">
        <f t="shared" si="31"/>
        <v>3.512</v>
      </c>
      <c r="G111" s="747">
        <f t="shared" si="32"/>
        <v>4.37</v>
      </c>
      <c r="H111" s="747">
        <f t="shared" si="33"/>
        <v>5.258</v>
      </c>
      <c r="I111" s="747">
        <f t="shared" si="34"/>
        <v>7.78</v>
      </c>
      <c r="J111" s="747">
        <f t="shared" si="35"/>
        <v>9.1210000000000004</v>
      </c>
      <c r="K111" s="747">
        <f t="shared" si="36"/>
        <v>11.792999999999999</v>
      </c>
      <c r="L111" s="747">
        <f t="shared" si="37"/>
        <v>4.2089999999999996</v>
      </c>
      <c r="M111" s="748">
        <f t="shared" si="38"/>
        <v>3.9359999999999999</v>
      </c>
      <c r="N111" s="725"/>
    </row>
    <row r="114" spans="2:14" x14ac:dyDescent="0.2">
      <c r="B114" s="783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4"/>
      <c r="C115" s="717" t="s">
        <v>484</v>
      </c>
      <c r="D115" s="717" t="s">
        <v>484</v>
      </c>
      <c r="E115" s="717" t="s">
        <v>484</v>
      </c>
      <c r="F115" s="717" t="s">
        <v>484</v>
      </c>
      <c r="G115" s="717" t="s">
        <v>484</v>
      </c>
      <c r="H115" s="717" t="s">
        <v>484</v>
      </c>
      <c r="I115" s="717" t="s">
        <v>484</v>
      </c>
      <c r="J115" s="717" t="s">
        <v>484</v>
      </c>
      <c r="K115" s="717" t="s">
        <v>484</v>
      </c>
      <c r="L115" s="717" t="s">
        <v>484</v>
      </c>
      <c r="M115" s="719" t="s">
        <v>484</v>
      </c>
      <c r="N115" s="738"/>
    </row>
    <row r="116" spans="2:14" ht="41.25" thickBot="1" x14ac:dyDescent="0.25">
      <c r="B116" s="785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168.03399999999999</v>
      </c>
      <c r="D117" s="754">
        <f t="shared" ref="D117:D128" si="40">SUM(D66,E83)</f>
        <v>181.57900000000001</v>
      </c>
      <c r="E117" s="754">
        <f t="shared" ref="E117:E128" si="41">SUM(E66,G83)</f>
        <v>76.905000000000001</v>
      </c>
      <c r="F117" s="754">
        <f t="shared" ref="F117:F128" si="42">SUM(F66,I83)</f>
        <v>55.585999999999999</v>
      </c>
      <c r="G117" s="754">
        <f t="shared" ref="G117:G128" si="43">SUM(G66,K83)</f>
        <v>84.93</v>
      </c>
      <c r="H117" s="754">
        <f t="shared" ref="H117:H128" si="44">SUM(H66,M83)</f>
        <v>73.534000000000006</v>
      </c>
      <c r="I117" s="754">
        <f t="shared" ref="I117:I128" si="45">SUM(I66,O83)</f>
        <v>107.80600000000001</v>
      </c>
      <c r="J117" s="754">
        <f t="shared" ref="J117:J128" si="46">SUM(J66,Q83)</f>
        <v>78.442999999999998</v>
      </c>
      <c r="K117" s="754">
        <f t="shared" ref="K117:K128" si="47">SUM(K66,S83)</f>
        <v>89.600999999999999</v>
      </c>
      <c r="L117" s="754">
        <f t="shared" ref="L117:L128" si="48">SUM(L66,U83)</f>
        <v>96.02600000000001</v>
      </c>
      <c r="M117" s="755">
        <f t="shared" ref="M117:M128" si="49">SUM(M66,W83)</f>
        <v>93.924999999999997</v>
      </c>
      <c r="N117" s="722"/>
    </row>
    <row r="118" spans="2:14" x14ac:dyDescent="0.2">
      <c r="B118" s="743" t="s">
        <v>94</v>
      </c>
      <c r="C118" s="744">
        <f t="shared" si="39"/>
        <v>25.771000000000001</v>
      </c>
      <c r="D118" s="744">
        <f t="shared" si="40"/>
        <v>14.679</v>
      </c>
      <c r="E118" s="744">
        <f t="shared" si="41"/>
        <v>8.5239999999999991</v>
      </c>
      <c r="F118" s="744">
        <f t="shared" si="42"/>
        <v>6.5059999999999993</v>
      </c>
      <c r="G118" s="744">
        <f t="shared" si="43"/>
        <v>7.1370000000000005</v>
      </c>
      <c r="H118" s="744">
        <f t="shared" si="44"/>
        <v>8.4890000000000008</v>
      </c>
      <c r="I118" s="744">
        <f t="shared" si="45"/>
        <v>13.617000000000001</v>
      </c>
      <c r="J118" s="744">
        <f t="shared" si="46"/>
        <v>7.1809999999999992</v>
      </c>
      <c r="K118" s="744">
        <f t="shared" si="47"/>
        <v>10.929</v>
      </c>
      <c r="L118" s="744">
        <f t="shared" si="48"/>
        <v>5.6129999999999995</v>
      </c>
      <c r="M118" s="745">
        <f t="shared" si="49"/>
        <v>6.7490000000000006</v>
      </c>
      <c r="N118" s="725"/>
    </row>
    <row r="119" spans="2:14" x14ac:dyDescent="0.2">
      <c r="B119" s="743" t="s">
        <v>95</v>
      </c>
      <c r="C119" s="744">
        <f t="shared" si="39"/>
        <v>26.950000000000003</v>
      </c>
      <c r="D119" s="744">
        <f t="shared" si="40"/>
        <v>110.35599999999999</v>
      </c>
      <c r="E119" s="744">
        <f t="shared" si="41"/>
        <v>38.683999999999997</v>
      </c>
      <c r="F119" s="744">
        <f t="shared" si="42"/>
        <v>22.398</v>
      </c>
      <c r="G119" s="744">
        <f t="shared" si="43"/>
        <v>47.518000000000001</v>
      </c>
      <c r="H119" s="744">
        <f t="shared" si="44"/>
        <v>34.805</v>
      </c>
      <c r="I119" s="744">
        <f t="shared" si="45"/>
        <v>45.927999999999997</v>
      </c>
      <c r="J119" s="744">
        <f t="shared" si="46"/>
        <v>17.222000000000001</v>
      </c>
      <c r="K119" s="744">
        <f t="shared" si="47"/>
        <v>23.84</v>
      </c>
      <c r="L119" s="744">
        <f t="shared" si="48"/>
        <v>42.067999999999998</v>
      </c>
      <c r="M119" s="745">
        <f t="shared" si="49"/>
        <v>49.197000000000003</v>
      </c>
      <c r="N119" s="725"/>
    </row>
    <row r="120" spans="2:14" x14ac:dyDescent="0.2">
      <c r="B120" s="743" t="s">
        <v>96</v>
      </c>
      <c r="C120" s="744">
        <f t="shared" si="39"/>
        <v>22.99</v>
      </c>
      <c r="D120" s="744">
        <f t="shared" si="40"/>
        <v>9.5709999999999997</v>
      </c>
      <c r="E120" s="744">
        <f t="shared" si="41"/>
        <v>3.6909999999999998</v>
      </c>
      <c r="F120" s="744">
        <f t="shared" si="42"/>
        <v>3.8119999999999998</v>
      </c>
      <c r="G120" s="744">
        <f t="shared" si="43"/>
        <v>3.8580000000000001</v>
      </c>
      <c r="H120" s="744">
        <f t="shared" si="44"/>
        <v>4.1539999999999999</v>
      </c>
      <c r="I120" s="744">
        <f t="shared" si="45"/>
        <v>7.258</v>
      </c>
      <c r="J120" s="744">
        <f t="shared" si="46"/>
        <v>7.2469999999999999</v>
      </c>
      <c r="K120" s="744">
        <f t="shared" si="47"/>
        <v>10.17</v>
      </c>
      <c r="L120" s="744">
        <f t="shared" si="48"/>
        <v>5.0439999999999996</v>
      </c>
      <c r="M120" s="745">
        <f t="shared" si="49"/>
        <v>3.367</v>
      </c>
      <c r="N120" s="725"/>
    </row>
    <row r="121" spans="2:14" x14ac:dyDescent="0.2">
      <c r="B121" s="743" t="s">
        <v>97</v>
      </c>
      <c r="C121" s="744">
        <f t="shared" si="39"/>
        <v>51.708999999999996</v>
      </c>
      <c r="D121" s="744">
        <f t="shared" si="40"/>
        <v>35.119999999999997</v>
      </c>
      <c r="E121" s="744">
        <f t="shared" si="41"/>
        <v>11.785</v>
      </c>
      <c r="F121" s="744">
        <f t="shared" si="42"/>
        <v>10.175000000000001</v>
      </c>
      <c r="G121" s="744">
        <f t="shared" si="43"/>
        <v>8.3640000000000008</v>
      </c>
      <c r="H121" s="744">
        <f t="shared" si="44"/>
        <v>9.1509999999999998</v>
      </c>
      <c r="I121" s="744">
        <f t="shared" si="45"/>
        <v>17.198</v>
      </c>
      <c r="J121" s="744">
        <f t="shared" si="46"/>
        <v>17.054000000000002</v>
      </c>
      <c r="K121" s="744">
        <f t="shared" si="47"/>
        <v>20.503999999999998</v>
      </c>
      <c r="L121" s="744">
        <f t="shared" si="48"/>
        <v>16.706</v>
      </c>
      <c r="M121" s="745">
        <f t="shared" si="49"/>
        <v>16.981999999999999</v>
      </c>
      <c r="N121" s="725"/>
    </row>
    <row r="122" spans="2:14" x14ac:dyDescent="0.2">
      <c r="B122" s="743" t="s">
        <v>98</v>
      </c>
      <c r="C122" s="744">
        <f t="shared" si="39"/>
        <v>4.484</v>
      </c>
      <c r="D122" s="744">
        <f t="shared" si="40"/>
        <v>4.657</v>
      </c>
      <c r="E122" s="744">
        <f t="shared" si="41"/>
        <v>4.3730000000000002</v>
      </c>
      <c r="F122" s="744">
        <f t="shared" si="42"/>
        <v>2.637</v>
      </c>
      <c r="G122" s="744">
        <f t="shared" si="43"/>
        <v>1.8139999999999998</v>
      </c>
      <c r="H122" s="744">
        <f t="shared" si="44"/>
        <v>3.2790000000000004</v>
      </c>
      <c r="I122" s="744">
        <f t="shared" si="45"/>
        <v>5.1109999999999998</v>
      </c>
      <c r="J122" s="744">
        <f t="shared" si="46"/>
        <v>4.57</v>
      </c>
      <c r="K122" s="744">
        <f t="shared" si="47"/>
        <v>3.6589999999999998</v>
      </c>
      <c r="L122" s="744">
        <f t="shared" si="48"/>
        <v>4.5359999999999996</v>
      </c>
      <c r="M122" s="745">
        <f t="shared" si="49"/>
        <v>4.1619999999999999</v>
      </c>
      <c r="N122" s="725"/>
    </row>
    <row r="123" spans="2:14" x14ac:dyDescent="0.2">
      <c r="B123" s="743" t="s">
        <v>99</v>
      </c>
      <c r="C123" s="744">
        <f t="shared" si="39"/>
        <v>24.969000000000001</v>
      </c>
      <c r="D123" s="744">
        <f t="shared" si="40"/>
        <v>1.1969999999999998</v>
      </c>
      <c r="E123" s="744">
        <f t="shared" si="41"/>
        <v>2.4379999999999997</v>
      </c>
      <c r="F123" s="744">
        <f t="shared" si="42"/>
        <v>2.1190000000000002</v>
      </c>
      <c r="G123" s="744">
        <f t="shared" si="43"/>
        <v>5.8719999999999999</v>
      </c>
      <c r="H123" s="744">
        <f t="shared" si="44"/>
        <v>0.76900000000000002</v>
      </c>
      <c r="I123" s="744">
        <f t="shared" si="45"/>
        <v>1.0549999999999999</v>
      </c>
      <c r="J123" s="744">
        <f t="shared" si="46"/>
        <v>2.6549999999999998</v>
      </c>
      <c r="K123" s="744">
        <f t="shared" si="47"/>
        <v>1.7310000000000001</v>
      </c>
      <c r="L123" s="744">
        <f t="shared" si="48"/>
        <v>8.4260000000000002</v>
      </c>
      <c r="M123" s="745">
        <f t="shared" si="49"/>
        <v>1.4630000000000001</v>
      </c>
      <c r="N123" s="725"/>
    </row>
    <row r="124" spans="2:14" x14ac:dyDescent="0.2">
      <c r="B124" s="743" t="s">
        <v>100</v>
      </c>
      <c r="C124" s="744">
        <f t="shared" si="39"/>
        <v>0.71199999999999997</v>
      </c>
      <c r="D124" s="744">
        <f t="shared" si="40"/>
        <v>0.91</v>
      </c>
      <c r="E124" s="744">
        <f t="shared" si="41"/>
        <v>1.9379999999999999</v>
      </c>
      <c r="F124" s="744">
        <f t="shared" si="42"/>
        <v>1.319</v>
      </c>
      <c r="G124" s="744">
        <f t="shared" si="43"/>
        <v>1.3969999999999998</v>
      </c>
      <c r="H124" s="744">
        <f t="shared" si="44"/>
        <v>2.75</v>
      </c>
      <c r="I124" s="744">
        <f t="shared" si="45"/>
        <v>3.738</v>
      </c>
      <c r="J124" s="744">
        <f t="shared" si="46"/>
        <v>7.6790000000000003</v>
      </c>
      <c r="K124" s="744">
        <f t="shared" si="47"/>
        <v>2.1800000000000002</v>
      </c>
      <c r="L124" s="744">
        <f t="shared" si="48"/>
        <v>1.716</v>
      </c>
      <c r="M124" s="745">
        <f t="shared" si="49"/>
        <v>1.8979999999999999</v>
      </c>
      <c r="N124" s="725"/>
    </row>
    <row r="125" spans="2:14" x14ac:dyDescent="0.2">
      <c r="B125" s="743" t="s">
        <v>101</v>
      </c>
      <c r="C125" s="744">
        <f t="shared" si="39"/>
        <v>0.29099999999999998</v>
      </c>
      <c r="D125" s="744">
        <f t="shared" si="40"/>
        <v>0.53500000000000003</v>
      </c>
      <c r="E125" s="744">
        <f t="shared" si="41"/>
        <v>0.46800000000000003</v>
      </c>
      <c r="F125" s="744">
        <f t="shared" si="42"/>
        <v>0.59699999999999998</v>
      </c>
      <c r="G125" s="744">
        <f t="shared" si="43"/>
        <v>0.92400000000000004</v>
      </c>
      <c r="H125" s="744">
        <f t="shared" si="44"/>
        <v>1.1910000000000001</v>
      </c>
      <c r="I125" s="744">
        <f t="shared" si="45"/>
        <v>1.27</v>
      </c>
      <c r="J125" s="744">
        <f t="shared" si="46"/>
        <v>1.252</v>
      </c>
      <c r="K125" s="744">
        <f t="shared" si="47"/>
        <v>1.278</v>
      </c>
      <c r="L125" s="744">
        <f t="shared" si="48"/>
        <v>2.67</v>
      </c>
      <c r="M125" s="745">
        <f t="shared" si="49"/>
        <v>2.024</v>
      </c>
      <c r="N125" s="725"/>
    </row>
    <row r="126" spans="2:14" x14ac:dyDescent="0.2">
      <c r="B126" s="743" t="s">
        <v>102</v>
      </c>
      <c r="C126" s="744">
        <f t="shared" si="39"/>
        <v>9.9000000000000005E-2</v>
      </c>
      <c r="D126" s="744">
        <f t="shared" si="40"/>
        <v>0.14799999999999999</v>
      </c>
      <c r="E126" s="744">
        <f t="shared" si="41"/>
        <v>0.17699999999999999</v>
      </c>
      <c r="F126" s="744">
        <f t="shared" si="42"/>
        <v>0.20499999999999999</v>
      </c>
      <c r="G126" s="744">
        <f t="shared" si="43"/>
        <v>0.19500000000000001</v>
      </c>
      <c r="H126" s="744">
        <f t="shared" si="44"/>
        <v>0.249</v>
      </c>
      <c r="I126" s="744">
        <f t="shared" si="45"/>
        <v>0.42099999999999999</v>
      </c>
      <c r="J126" s="744">
        <f t="shared" si="46"/>
        <v>0.32300000000000001</v>
      </c>
      <c r="K126" s="744">
        <f t="shared" si="47"/>
        <v>0.66400000000000003</v>
      </c>
      <c r="L126" s="744">
        <f t="shared" si="48"/>
        <v>0.05</v>
      </c>
      <c r="M126" s="745">
        <f t="shared" si="49"/>
        <v>0.10100000000000001</v>
      </c>
      <c r="N126" s="725"/>
    </row>
    <row r="127" spans="2:14" x14ac:dyDescent="0.2">
      <c r="B127" s="743" t="s">
        <v>103</v>
      </c>
      <c r="C127" s="744">
        <f t="shared" si="39"/>
        <v>0.19600000000000001</v>
      </c>
      <c r="D127" s="744">
        <f t="shared" si="40"/>
        <v>0.34200000000000003</v>
      </c>
      <c r="E127" s="744">
        <f t="shared" si="41"/>
        <v>0.44900000000000001</v>
      </c>
      <c r="F127" s="744">
        <f t="shared" si="42"/>
        <v>0.58499999999999996</v>
      </c>
      <c r="G127" s="744">
        <f t="shared" si="43"/>
        <v>0.82899999999999996</v>
      </c>
      <c r="H127" s="744">
        <f t="shared" si="44"/>
        <v>1.052</v>
      </c>
      <c r="I127" s="744">
        <f t="shared" si="45"/>
        <v>1.0249999999999999</v>
      </c>
      <c r="J127" s="744">
        <f t="shared" si="46"/>
        <v>1.006</v>
      </c>
      <c r="K127" s="744">
        <f t="shared" si="47"/>
        <v>1.004</v>
      </c>
      <c r="L127" s="744">
        <f t="shared" si="48"/>
        <v>2.2799999999999998</v>
      </c>
      <c r="M127" s="745">
        <f t="shared" si="49"/>
        <v>1.5660000000000001</v>
      </c>
      <c r="N127" s="725"/>
    </row>
    <row r="128" spans="2:14" ht="13.5" thickBot="1" x14ac:dyDescent="0.25">
      <c r="B128" s="746" t="s">
        <v>104</v>
      </c>
      <c r="C128" s="747">
        <f t="shared" si="39"/>
        <v>11.263</v>
      </c>
      <c r="D128" s="747">
        <f t="shared" si="40"/>
        <v>3.177</v>
      </c>
      <c r="E128" s="747">
        <f t="shared" si="41"/>
        <v>4.1180000000000003</v>
      </c>
      <c r="F128" s="747">
        <f t="shared" si="42"/>
        <v>5.1589999999999998</v>
      </c>
      <c r="G128" s="747">
        <f t="shared" si="43"/>
        <v>6.8650000000000002</v>
      </c>
      <c r="H128" s="747">
        <f t="shared" si="44"/>
        <v>7.5129999999999999</v>
      </c>
      <c r="I128" s="747">
        <f t="shared" si="45"/>
        <v>10.993</v>
      </c>
      <c r="J128" s="747">
        <f t="shared" si="46"/>
        <v>12.200000000000001</v>
      </c>
      <c r="K128" s="747">
        <f t="shared" si="47"/>
        <v>14.212999999999999</v>
      </c>
      <c r="L128" s="747">
        <f t="shared" si="48"/>
        <v>6.7629999999999999</v>
      </c>
      <c r="M128" s="748">
        <f t="shared" si="49"/>
        <v>6.2569999999999997</v>
      </c>
      <c r="N128" s="725"/>
    </row>
    <row r="130" spans="1:13" x14ac:dyDescent="0.2">
      <c r="A130" s="271"/>
    </row>
    <row r="131" spans="1:13" x14ac:dyDescent="0.2">
      <c r="B131" s="783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4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5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3.5379999999999998</v>
      </c>
      <c r="D134" s="725">
        <v>1.57</v>
      </c>
      <c r="E134" s="725">
        <v>2.4260000000000002</v>
      </c>
      <c r="F134" s="725">
        <v>2.1339999999999999</v>
      </c>
      <c r="G134" s="725">
        <v>2.931</v>
      </c>
      <c r="H134" s="725">
        <v>2.7349999999999999</v>
      </c>
      <c r="I134" s="725">
        <v>3.7130000000000001</v>
      </c>
      <c r="J134" s="725">
        <v>3.4740000000000002</v>
      </c>
      <c r="K134" s="725">
        <v>2.8170000000000002</v>
      </c>
      <c r="L134" s="725">
        <v>3.0390000000000001</v>
      </c>
      <c r="M134" s="726">
        <v>5.952</v>
      </c>
    </row>
    <row r="135" spans="1:13" x14ac:dyDescent="0.2">
      <c r="B135" s="724" t="s">
        <v>215</v>
      </c>
      <c r="C135" s="725">
        <v>1.246</v>
      </c>
      <c r="D135" s="725">
        <v>0.38400000000000001</v>
      </c>
      <c r="E135" s="725">
        <v>0.58899999999999997</v>
      </c>
      <c r="F135" s="725">
        <v>0.39</v>
      </c>
      <c r="G135" s="725">
        <v>0.59499999999999997</v>
      </c>
      <c r="H135" s="725">
        <v>0.53600000000000003</v>
      </c>
      <c r="I135" s="725">
        <v>1.0249999999999999</v>
      </c>
      <c r="J135" s="725">
        <v>1.0900000000000001</v>
      </c>
      <c r="K135" s="725">
        <v>0.77900000000000003</v>
      </c>
      <c r="L135" s="725">
        <v>0.80300000000000005</v>
      </c>
      <c r="M135" s="726">
        <v>1.4430000000000001</v>
      </c>
    </row>
    <row r="136" spans="1:13" x14ac:dyDescent="0.2">
      <c r="B136" s="724" t="s">
        <v>216</v>
      </c>
      <c r="C136" s="725">
        <v>1.387</v>
      </c>
      <c r="D136" s="725">
        <v>0.41699999999999998</v>
      </c>
      <c r="E136" s="725">
        <v>0.73199999999999998</v>
      </c>
      <c r="F136" s="725">
        <v>0.371</v>
      </c>
      <c r="G136" s="725">
        <v>0.61799999999999999</v>
      </c>
      <c r="H136" s="725">
        <v>0.51700000000000002</v>
      </c>
      <c r="I136" s="725">
        <v>0.96599999999999997</v>
      </c>
      <c r="J136" s="725">
        <v>1.135</v>
      </c>
      <c r="K136" s="725">
        <v>0.77600000000000002</v>
      </c>
      <c r="L136" s="725">
        <v>0.78500000000000003</v>
      </c>
      <c r="M136" s="726">
        <v>1.224</v>
      </c>
    </row>
    <row r="137" spans="1:13" x14ac:dyDescent="0.2">
      <c r="B137" s="724" t="s">
        <v>217</v>
      </c>
      <c r="C137" s="725">
        <v>4.6929999999999996</v>
      </c>
      <c r="D137" s="725">
        <v>1.3220000000000001</v>
      </c>
      <c r="E137" s="725">
        <v>3.234</v>
      </c>
      <c r="F137" s="725">
        <v>1.2110000000000001</v>
      </c>
      <c r="G137" s="725">
        <v>2.6629999999999998</v>
      </c>
      <c r="H137" s="725">
        <v>1.6319999999999999</v>
      </c>
      <c r="I137" s="725">
        <v>3.3029999999999999</v>
      </c>
      <c r="J137" s="725">
        <v>3.1659999999999999</v>
      </c>
      <c r="K137" s="725">
        <v>2.306</v>
      </c>
      <c r="L137" s="725">
        <v>2.1059999999999999</v>
      </c>
      <c r="M137" s="726">
        <v>2.9550000000000001</v>
      </c>
    </row>
    <row r="138" spans="1:13" x14ac:dyDescent="0.2">
      <c r="B138" s="724" t="s">
        <v>218</v>
      </c>
      <c r="C138" s="725">
        <v>5.1959999999999997</v>
      </c>
      <c r="D138" s="725">
        <v>1.2589999999999999</v>
      </c>
      <c r="E138" s="725">
        <v>5.2160000000000002</v>
      </c>
      <c r="F138" s="725">
        <v>1.845</v>
      </c>
      <c r="G138" s="725">
        <v>5.335</v>
      </c>
      <c r="H138" s="725">
        <v>2.3929999999999998</v>
      </c>
      <c r="I138" s="725">
        <v>5.859</v>
      </c>
      <c r="J138" s="725">
        <v>3.4529999999999998</v>
      </c>
      <c r="K138" s="725">
        <v>3.9889999999999999</v>
      </c>
      <c r="L138" s="725">
        <v>2.3239999999999998</v>
      </c>
      <c r="M138" s="726">
        <v>3.5270000000000001</v>
      </c>
    </row>
    <row r="139" spans="1:13" x14ac:dyDescent="0.2">
      <c r="B139" s="724" t="s">
        <v>219</v>
      </c>
      <c r="C139" s="725">
        <v>1.831</v>
      </c>
      <c r="D139" s="725">
        <v>0.49399999999999999</v>
      </c>
      <c r="E139" s="725">
        <v>2.2050000000000001</v>
      </c>
      <c r="F139" s="725">
        <v>1.0880000000000001</v>
      </c>
      <c r="G139" s="725">
        <v>3.1309999999999998</v>
      </c>
      <c r="H139" s="725">
        <v>1.3129999999999999</v>
      </c>
      <c r="I139" s="725">
        <v>3.6960000000000002</v>
      </c>
      <c r="J139" s="725">
        <v>1.669</v>
      </c>
      <c r="K139" s="725">
        <v>3.0419999999999998</v>
      </c>
      <c r="L139" s="725">
        <v>1.1990000000000001</v>
      </c>
      <c r="M139" s="726">
        <v>2.5</v>
      </c>
    </row>
    <row r="140" spans="1:13" x14ac:dyDescent="0.2">
      <c r="B140" s="724" t="s">
        <v>220</v>
      </c>
      <c r="C140" s="725">
        <v>0.69699999999999995</v>
      </c>
      <c r="D140" s="725">
        <v>0.21199999999999999</v>
      </c>
      <c r="E140" s="725">
        <v>0.94199999999999995</v>
      </c>
      <c r="F140" s="725">
        <v>0.59799999999999998</v>
      </c>
      <c r="G140" s="725">
        <v>1.629</v>
      </c>
      <c r="H140" s="725">
        <v>0.64200000000000002</v>
      </c>
      <c r="I140" s="725">
        <v>2.0670000000000002</v>
      </c>
      <c r="J140" s="725">
        <v>0.77900000000000003</v>
      </c>
      <c r="K140" s="725">
        <v>1.8240000000000001</v>
      </c>
      <c r="L140" s="725">
        <v>0.61399999999999999</v>
      </c>
      <c r="M140" s="726">
        <v>1.4850000000000001</v>
      </c>
    </row>
    <row r="141" spans="1:13" x14ac:dyDescent="0.2">
      <c r="B141" s="724" t="s">
        <v>221</v>
      </c>
      <c r="C141" s="725">
        <v>0.44600000000000001</v>
      </c>
      <c r="D141" s="725">
        <v>0.27800000000000002</v>
      </c>
      <c r="E141" s="725">
        <v>0.61699999999999999</v>
      </c>
      <c r="F141" s="725">
        <v>0.877</v>
      </c>
      <c r="G141" s="725">
        <v>1.72</v>
      </c>
      <c r="H141" s="725">
        <v>1.103</v>
      </c>
      <c r="I141" s="725">
        <v>2.9350000000000001</v>
      </c>
      <c r="J141" s="725">
        <v>1.08</v>
      </c>
      <c r="K141" s="725">
        <v>3.4849999999999999</v>
      </c>
      <c r="L141" s="725">
        <v>1.2669999999999999</v>
      </c>
      <c r="M141" s="726">
        <v>3.5579999999999998</v>
      </c>
    </row>
    <row r="142" spans="1:13" ht="13.5" thickBot="1" x14ac:dyDescent="0.25">
      <c r="B142" s="762" t="s">
        <v>80</v>
      </c>
      <c r="C142" s="763">
        <v>19.036000000000001</v>
      </c>
      <c r="D142" s="763">
        <v>5.9370000000000003</v>
      </c>
      <c r="E142" s="763">
        <v>15.96</v>
      </c>
      <c r="F142" s="763">
        <v>8.5139999999999993</v>
      </c>
      <c r="G142" s="763">
        <v>18.622</v>
      </c>
      <c r="H142" s="763">
        <v>10.87</v>
      </c>
      <c r="I142" s="763">
        <v>23.564</v>
      </c>
      <c r="J142" s="763">
        <v>15.847</v>
      </c>
      <c r="K142" s="763">
        <v>19.018000000000001</v>
      </c>
      <c r="L142" s="763">
        <v>12.138</v>
      </c>
      <c r="M142" s="766">
        <v>22.643000000000001</v>
      </c>
    </row>
    <row r="145" spans="2:24" x14ac:dyDescent="0.2">
      <c r="B145" s="783" t="s">
        <v>744</v>
      </c>
      <c r="C145" s="786" t="s">
        <v>331</v>
      </c>
      <c r="D145" s="787"/>
      <c r="E145" s="786" t="s">
        <v>222</v>
      </c>
      <c r="F145" s="787"/>
      <c r="G145" s="786" t="s">
        <v>225</v>
      </c>
      <c r="H145" s="787"/>
      <c r="I145" s="786" t="s">
        <v>226</v>
      </c>
      <c r="J145" s="787"/>
      <c r="K145" s="786" t="s">
        <v>227</v>
      </c>
      <c r="L145" s="787"/>
      <c r="M145" s="786" t="s">
        <v>228</v>
      </c>
      <c r="N145" s="787"/>
      <c r="O145" s="786" t="s">
        <v>332</v>
      </c>
      <c r="P145" s="787"/>
      <c r="Q145" s="786" t="s">
        <v>333</v>
      </c>
      <c r="R145" s="787"/>
      <c r="S145" s="786" t="s">
        <v>231</v>
      </c>
      <c r="T145" s="787"/>
      <c r="U145" s="786" t="s">
        <v>232</v>
      </c>
      <c r="V145" s="787"/>
      <c r="W145" s="786" t="s">
        <v>233</v>
      </c>
      <c r="X145" s="788"/>
    </row>
    <row r="146" spans="2:24" x14ac:dyDescent="0.2">
      <c r="B146" s="784"/>
      <c r="C146" s="789" t="s">
        <v>79</v>
      </c>
      <c r="D146" s="790"/>
      <c r="E146" s="789" t="s">
        <v>79</v>
      </c>
      <c r="F146" s="790"/>
      <c r="G146" s="789" t="s">
        <v>79</v>
      </c>
      <c r="H146" s="790"/>
      <c r="I146" s="789" t="s">
        <v>79</v>
      </c>
      <c r="J146" s="790"/>
      <c r="K146" s="789" t="s">
        <v>79</v>
      </c>
      <c r="L146" s="790"/>
      <c r="M146" s="789" t="s">
        <v>79</v>
      </c>
      <c r="N146" s="790"/>
      <c r="O146" s="789"/>
      <c r="P146" s="790"/>
      <c r="Q146" s="789"/>
      <c r="R146" s="790"/>
      <c r="S146" s="789"/>
      <c r="T146" s="790"/>
      <c r="U146" s="789"/>
      <c r="V146" s="790"/>
      <c r="W146" s="789"/>
      <c r="X146" s="791"/>
    </row>
    <row r="147" spans="2:24" ht="41.25" thickBot="1" x14ac:dyDescent="0.25">
      <c r="B147" s="785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10.291</v>
      </c>
      <c r="D148" s="731">
        <v>14.53</v>
      </c>
      <c r="E148" s="722">
        <v>10.917999999999999</v>
      </c>
      <c r="F148" s="731">
        <v>10.38</v>
      </c>
      <c r="G148" s="722">
        <v>13.074999999999999</v>
      </c>
      <c r="H148" s="731">
        <v>14.3</v>
      </c>
      <c r="I148" s="722">
        <v>14.725</v>
      </c>
      <c r="J148" s="731">
        <v>8.39</v>
      </c>
      <c r="K148" s="722">
        <v>17.853000000000002</v>
      </c>
      <c r="L148" s="731">
        <v>8.6</v>
      </c>
      <c r="M148" s="722">
        <v>19.518999999999998</v>
      </c>
      <c r="N148" s="731">
        <v>10.9</v>
      </c>
      <c r="O148" s="722">
        <v>20.571999999999999</v>
      </c>
      <c r="P148" s="731">
        <v>11.19</v>
      </c>
      <c r="Q148" s="722">
        <v>18.681999999999999</v>
      </c>
      <c r="R148" s="731">
        <v>13.09</v>
      </c>
      <c r="S148" s="722">
        <v>14.819000000000001</v>
      </c>
      <c r="T148" s="731">
        <v>13.22</v>
      </c>
      <c r="U148" s="722">
        <v>13.449</v>
      </c>
      <c r="V148" s="731">
        <v>13.35</v>
      </c>
      <c r="W148" s="722">
        <v>13.16</v>
      </c>
      <c r="X148" s="732">
        <v>13.73</v>
      </c>
    </row>
    <row r="149" spans="2:24" x14ac:dyDescent="0.2">
      <c r="B149" s="724" t="s">
        <v>215</v>
      </c>
      <c r="C149" s="725">
        <v>3.0030000000000001</v>
      </c>
      <c r="D149" s="733">
        <v>17.010000000000002</v>
      </c>
      <c r="E149" s="725">
        <v>3.2170000000000001</v>
      </c>
      <c r="F149" s="733">
        <v>15</v>
      </c>
      <c r="G149" s="725">
        <v>2.2450000000000001</v>
      </c>
      <c r="H149" s="733">
        <v>16.77</v>
      </c>
      <c r="I149" s="725">
        <v>1.754</v>
      </c>
      <c r="J149" s="733">
        <v>14.6</v>
      </c>
      <c r="K149" s="725">
        <v>1.9470000000000001</v>
      </c>
      <c r="L149" s="733">
        <v>10.08</v>
      </c>
      <c r="M149" s="725">
        <v>2.7810000000000001</v>
      </c>
      <c r="N149" s="733">
        <v>8.98</v>
      </c>
      <c r="O149" s="725">
        <v>4.6890000000000001</v>
      </c>
      <c r="P149" s="733">
        <v>10.69</v>
      </c>
      <c r="Q149" s="725">
        <v>4.952</v>
      </c>
      <c r="R149" s="733">
        <v>13.27</v>
      </c>
      <c r="S149" s="725">
        <v>3.968</v>
      </c>
      <c r="T149" s="733">
        <v>11.89</v>
      </c>
      <c r="U149" s="725">
        <v>3.7290000000000001</v>
      </c>
      <c r="V149" s="733">
        <v>14.17</v>
      </c>
      <c r="W149" s="725">
        <v>3.2890000000000001</v>
      </c>
      <c r="X149" s="734">
        <v>13.62</v>
      </c>
    </row>
    <row r="150" spans="2:24" x14ac:dyDescent="0.2">
      <c r="B150" s="724" t="s">
        <v>216</v>
      </c>
      <c r="C150" s="725">
        <v>4.2439999999999998</v>
      </c>
      <c r="D150" s="733">
        <v>17.12</v>
      </c>
      <c r="E150" s="725">
        <v>4.351</v>
      </c>
      <c r="F150" s="733">
        <v>21.68</v>
      </c>
      <c r="G150" s="725">
        <v>2.2650000000000001</v>
      </c>
      <c r="H150" s="733">
        <v>15.6</v>
      </c>
      <c r="I150" s="725">
        <v>1.833</v>
      </c>
      <c r="J150" s="733">
        <v>17.82</v>
      </c>
      <c r="K150" s="725">
        <v>1.8720000000000001</v>
      </c>
      <c r="L150" s="733">
        <v>14.53</v>
      </c>
      <c r="M150" s="725">
        <v>2.7149999999999999</v>
      </c>
      <c r="N150" s="733">
        <v>10.99</v>
      </c>
      <c r="O150" s="725">
        <v>4.8109999999999999</v>
      </c>
      <c r="P150" s="733">
        <v>11.92</v>
      </c>
      <c r="Q150" s="725">
        <v>5.298</v>
      </c>
      <c r="R150" s="733">
        <v>14.58</v>
      </c>
      <c r="S150" s="725">
        <v>4.2809999999999997</v>
      </c>
      <c r="T150" s="733">
        <v>11.33</v>
      </c>
      <c r="U150" s="725">
        <v>4.2460000000000004</v>
      </c>
      <c r="V150" s="733">
        <v>15.3</v>
      </c>
      <c r="W150" s="725">
        <v>3.6190000000000002</v>
      </c>
      <c r="X150" s="734">
        <v>14.65</v>
      </c>
    </row>
    <row r="151" spans="2:24" x14ac:dyDescent="0.2">
      <c r="B151" s="724" t="s">
        <v>217</v>
      </c>
      <c r="C151" s="725">
        <v>18.5</v>
      </c>
      <c r="D151" s="733">
        <v>18.64</v>
      </c>
      <c r="E151" s="725">
        <v>17.082999999999998</v>
      </c>
      <c r="F151" s="733">
        <v>19.43</v>
      </c>
      <c r="G151" s="725">
        <v>8.7089999999999996</v>
      </c>
      <c r="H151" s="733">
        <v>19.37</v>
      </c>
      <c r="I151" s="725">
        <v>6.7450000000000001</v>
      </c>
      <c r="J151" s="733">
        <v>22.19</v>
      </c>
      <c r="K151" s="725">
        <v>6.33</v>
      </c>
      <c r="L151" s="733">
        <v>24.41</v>
      </c>
      <c r="M151" s="725">
        <v>8.41</v>
      </c>
      <c r="N151" s="733">
        <v>17.68</v>
      </c>
      <c r="O151" s="725">
        <v>15.628</v>
      </c>
      <c r="P151" s="733">
        <v>16.61</v>
      </c>
      <c r="Q151" s="725">
        <v>15.595000000000001</v>
      </c>
      <c r="R151" s="733">
        <v>14.17</v>
      </c>
      <c r="S151" s="725">
        <v>14.055</v>
      </c>
      <c r="T151" s="733">
        <v>12.77</v>
      </c>
      <c r="U151" s="725">
        <v>14.64</v>
      </c>
      <c r="V151" s="733">
        <v>19.149999999999999</v>
      </c>
      <c r="W151" s="725">
        <v>12.414999999999999</v>
      </c>
      <c r="X151" s="734">
        <v>17.329999999999998</v>
      </c>
    </row>
    <row r="152" spans="2:24" x14ac:dyDescent="0.2">
      <c r="B152" s="724" t="s">
        <v>218</v>
      </c>
      <c r="C152" s="725">
        <v>38.896000000000001</v>
      </c>
      <c r="D152" s="733">
        <v>21.75</v>
      </c>
      <c r="E152" s="725">
        <v>39.081000000000003</v>
      </c>
      <c r="F152" s="733">
        <v>27.24</v>
      </c>
      <c r="G152" s="725">
        <v>14.893000000000001</v>
      </c>
      <c r="H152" s="733">
        <v>27.58</v>
      </c>
      <c r="I152" s="725">
        <v>9.8539999999999992</v>
      </c>
      <c r="J152" s="733">
        <v>28.4</v>
      </c>
      <c r="K152" s="725">
        <v>13.071</v>
      </c>
      <c r="L152" s="733">
        <v>41.66</v>
      </c>
      <c r="M152" s="725">
        <v>13.064</v>
      </c>
      <c r="N152" s="733">
        <v>35.9</v>
      </c>
      <c r="O152" s="725">
        <v>19.245999999999999</v>
      </c>
      <c r="P152" s="733">
        <v>36.33</v>
      </c>
      <c r="Q152" s="725">
        <v>11.336</v>
      </c>
      <c r="R152" s="733">
        <v>14.45</v>
      </c>
      <c r="S152" s="725">
        <v>18.587</v>
      </c>
      <c r="T152" s="733">
        <v>16.18</v>
      </c>
      <c r="U152" s="725">
        <v>24.434999999999999</v>
      </c>
      <c r="V152" s="733">
        <v>29.73</v>
      </c>
      <c r="W152" s="725">
        <v>16.984000000000002</v>
      </c>
      <c r="X152" s="734">
        <v>28.78</v>
      </c>
    </row>
    <row r="153" spans="2:24" x14ac:dyDescent="0.2">
      <c r="B153" s="724" t="s">
        <v>219</v>
      </c>
      <c r="C153" s="725">
        <v>27.106000000000002</v>
      </c>
      <c r="D153" s="733">
        <v>28.49</v>
      </c>
      <c r="E153" s="725">
        <v>28.78</v>
      </c>
      <c r="F153" s="733">
        <v>43.53</v>
      </c>
      <c r="G153" s="725">
        <v>8.4930000000000003</v>
      </c>
      <c r="H153" s="733">
        <v>29.77</v>
      </c>
      <c r="I153" s="725">
        <v>5.2469999999999999</v>
      </c>
      <c r="J153" s="733">
        <v>33.369999999999997</v>
      </c>
      <c r="K153" s="725">
        <v>10.289</v>
      </c>
      <c r="L153" s="733">
        <v>47.22</v>
      </c>
      <c r="M153" s="725">
        <v>7.8659999999999997</v>
      </c>
      <c r="N153" s="733">
        <v>48.41</v>
      </c>
      <c r="O153" s="725">
        <v>9.7460000000000004</v>
      </c>
      <c r="P153" s="733">
        <v>51.29</v>
      </c>
      <c r="Q153" s="725">
        <v>3.677</v>
      </c>
      <c r="R153" s="733">
        <v>18.09</v>
      </c>
      <c r="S153" s="725">
        <v>7.9829999999999997</v>
      </c>
      <c r="T153" s="733">
        <v>17.079999999999998</v>
      </c>
      <c r="U153" s="725">
        <v>13.086</v>
      </c>
      <c r="V153" s="733">
        <v>30.4</v>
      </c>
      <c r="W153" s="725">
        <v>9.69</v>
      </c>
      <c r="X153" s="734">
        <v>32.799999999999997</v>
      </c>
    </row>
    <row r="154" spans="2:24" x14ac:dyDescent="0.2">
      <c r="B154" s="724" t="s">
        <v>220</v>
      </c>
      <c r="C154" s="725">
        <v>15.541</v>
      </c>
      <c r="D154" s="733">
        <v>31.65</v>
      </c>
      <c r="E154" s="725">
        <v>15.131</v>
      </c>
      <c r="F154" s="733">
        <v>47.93</v>
      </c>
      <c r="G154" s="725">
        <v>3.9769999999999999</v>
      </c>
      <c r="H154" s="733">
        <v>32.39</v>
      </c>
      <c r="I154" s="725">
        <v>2.7109999999999999</v>
      </c>
      <c r="J154" s="733">
        <v>41.01</v>
      </c>
      <c r="K154" s="725">
        <v>6.173</v>
      </c>
      <c r="L154" s="733">
        <v>49.87</v>
      </c>
      <c r="M154" s="725">
        <v>4.1859999999999999</v>
      </c>
      <c r="N154" s="733">
        <v>55.25</v>
      </c>
      <c r="O154" s="725">
        <v>5.319</v>
      </c>
      <c r="P154" s="733">
        <v>58.65</v>
      </c>
      <c r="Q154" s="725">
        <v>1.2430000000000001</v>
      </c>
      <c r="R154" s="733">
        <v>23.36</v>
      </c>
      <c r="S154" s="725">
        <v>2.8839999999999999</v>
      </c>
      <c r="T154" s="733">
        <v>21.48</v>
      </c>
      <c r="U154" s="725">
        <v>5.4119999999999999</v>
      </c>
      <c r="V154" s="733">
        <v>28.18</v>
      </c>
      <c r="W154" s="725">
        <v>4.7279999999999998</v>
      </c>
      <c r="X154" s="734">
        <v>36.75</v>
      </c>
    </row>
    <row r="155" spans="2:24" x14ac:dyDescent="0.2">
      <c r="B155" s="724" t="s">
        <v>221</v>
      </c>
      <c r="C155" s="725">
        <v>31.326000000000001</v>
      </c>
      <c r="D155" s="733">
        <v>35.549999999999997</v>
      </c>
      <c r="E155" s="725">
        <v>56.972000000000001</v>
      </c>
      <c r="F155" s="733">
        <v>76.56</v>
      </c>
      <c r="G155" s="725">
        <v>7.2869999999999999</v>
      </c>
      <c r="H155" s="733">
        <v>57.89</v>
      </c>
      <c r="I155" s="725">
        <v>4.2039999999999997</v>
      </c>
      <c r="J155" s="733">
        <v>56.12</v>
      </c>
      <c r="K155" s="725">
        <v>8.7729999999999997</v>
      </c>
      <c r="L155" s="733">
        <v>42.47</v>
      </c>
      <c r="M155" s="725">
        <v>4.1219999999999999</v>
      </c>
      <c r="N155" s="733">
        <v>46.94</v>
      </c>
      <c r="O155" s="725">
        <v>4.2320000000000002</v>
      </c>
      <c r="P155" s="733">
        <v>35.049999999999997</v>
      </c>
      <c r="Q155" s="725">
        <v>1.8129999999999999</v>
      </c>
      <c r="R155" s="733">
        <v>31.05</v>
      </c>
      <c r="S155" s="725">
        <v>4.0060000000000002</v>
      </c>
      <c r="T155" s="733">
        <v>26.9</v>
      </c>
      <c r="U155" s="725">
        <v>4.891</v>
      </c>
      <c r="V155" s="733">
        <v>36.409999999999997</v>
      </c>
      <c r="W155" s="725">
        <v>7.3959999999999999</v>
      </c>
      <c r="X155" s="734">
        <v>46.41</v>
      </c>
    </row>
    <row r="156" spans="2:24" ht="13.5" thickBot="1" x14ac:dyDescent="0.25">
      <c r="B156" s="762" t="s">
        <v>80</v>
      </c>
      <c r="C156" s="763">
        <v>148.99799999999999</v>
      </c>
      <c r="D156" s="764">
        <v>23.12</v>
      </c>
      <c r="E156" s="763">
        <v>175.642</v>
      </c>
      <c r="F156" s="764">
        <v>42.29</v>
      </c>
      <c r="G156" s="763">
        <v>60.945</v>
      </c>
      <c r="H156" s="764">
        <v>20.43</v>
      </c>
      <c r="I156" s="763">
        <v>47.072000000000003</v>
      </c>
      <c r="J156" s="764">
        <v>18.809999999999999</v>
      </c>
      <c r="K156" s="763">
        <v>66.308000000000007</v>
      </c>
      <c r="L156" s="764">
        <v>28.15</v>
      </c>
      <c r="M156" s="763">
        <v>62.664000000000001</v>
      </c>
      <c r="N156" s="764">
        <v>23.63</v>
      </c>
      <c r="O156" s="763">
        <v>84.242000000000004</v>
      </c>
      <c r="P156" s="764">
        <v>23.06</v>
      </c>
      <c r="Q156" s="763">
        <v>62.595999999999997</v>
      </c>
      <c r="R156" s="764">
        <v>10.81</v>
      </c>
      <c r="S156" s="763">
        <v>70.582999999999998</v>
      </c>
      <c r="T156" s="764">
        <v>11.55</v>
      </c>
      <c r="U156" s="763">
        <v>83.888000000000005</v>
      </c>
      <c r="V156" s="764">
        <v>20.27</v>
      </c>
      <c r="W156" s="763">
        <v>71.281999999999996</v>
      </c>
      <c r="X156" s="765">
        <v>19.93</v>
      </c>
    </row>
    <row r="159" spans="2:24" x14ac:dyDescent="0.2">
      <c r="B159" s="783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4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5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10.291</v>
      </c>
      <c r="D162" s="744">
        <f t="shared" ref="D162:D169" si="51">E148</f>
        <v>10.917999999999999</v>
      </c>
      <c r="E162" s="744">
        <f t="shared" ref="E162:E169" si="52">G148</f>
        <v>13.074999999999999</v>
      </c>
      <c r="F162" s="744">
        <f t="shared" ref="F162:F169" si="53">I148</f>
        <v>14.725</v>
      </c>
      <c r="G162" s="744">
        <f t="shared" ref="G162:G169" si="54">K148</f>
        <v>17.853000000000002</v>
      </c>
      <c r="H162" s="744">
        <f t="shared" ref="H162:H170" si="55">M148</f>
        <v>19.518999999999998</v>
      </c>
      <c r="I162" s="744">
        <f t="shared" ref="I162:I169" si="56">O148</f>
        <v>20.571999999999999</v>
      </c>
      <c r="J162" s="744">
        <f t="shared" ref="J162:J169" si="57">Q148</f>
        <v>18.681999999999999</v>
      </c>
      <c r="K162" s="744">
        <f t="shared" ref="K162:K169" si="58">S148</f>
        <v>14.819000000000001</v>
      </c>
      <c r="L162" s="744">
        <f t="shared" ref="L162:L169" si="59">U148</f>
        <v>13.449</v>
      </c>
      <c r="M162" s="745">
        <f t="shared" ref="M162:M169" si="60">W148</f>
        <v>13.16</v>
      </c>
      <c r="N162" s="722"/>
    </row>
    <row r="163" spans="2:14" x14ac:dyDescent="0.2">
      <c r="B163" s="743" t="s">
        <v>215</v>
      </c>
      <c r="C163" s="744">
        <f t="shared" si="50"/>
        <v>3.0030000000000001</v>
      </c>
      <c r="D163" s="744">
        <f t="shared" si="51"/>
        <v>3.2170000000000001</v>
      </c>
      <c r="E163" s="744">
        <f t="shared" si="52"/>
        <v>2.2450000000000001</v>
      </c>
      <c r="F163" s="744">
        <f t="shared" si="53"/>
        <v>1.754</v>
      </c>
      <c r="G163" s="744">
        <f t="shared" si="54"/>
        <v>1.9470000000000001</v>
      </c>
      <c r="H163" s="744">
        <f t="shared" si="55"/>
        <v>2.7810000000000001</v>
      </c>
      <c r="I163" s="744">
        <f t="shared" si="56"/>
        <v>4.6890000000000001</v>
      </c>
      <c r="J163" s="744">
        <f t="shared" si="57"/>
        <v>4.952</v>
      </c>
      <c r="K163" s="744">
        <f t="shared" si="58"/>
        <v>3.968</v>
      </c>
      <c r="L163" s="744">
        <f t="shared" si="59"/>
        <v>3.7290000000000001</v>
      </c>
      <c r="M163" s="745">
        <f t="shared" si="60"/>
        <v>3.2890000000000001</v>
      </c>
      <c r="N163" s="725"/>
    </row>
    <row r="164" spans="2:14" x14ac:dyDescent="0.2">
      <c r="B164" s="743" t="s">
        <v>216</v>
      </c>
      <c r="C164" s="744">
        <f t="shared" si="50"/>
        <v>4.2439999999999998</v>
      </c>
      <c r="D164" s="744">
        <f t="shared" si="51"/>
        <v>4.351</v>
      </c>
      <c r="E164" s="744">
        <f t="shared" si="52"/>
        <v>2.2650000000000001</v>
      </c>
      <c r="F164" s="744">
        <f t="shared" si="53"/>
        <v>1.833</v>
      </c>
      <c r="G164" s="744">
        <f t="shared" si="54"/>
        <v>1.8720000000000001</v>
      </c>
      <c r="H164" s="744">
        <f t="shared" si="55"/>
        <v>2.7149999999999999</v>
      </c>
      <c r="I164" s="744">
        <f t="shared" si="56"/>
        <v>4.8109999999999999</v>
      </c>
      <c r="J164" s="744">
        <f t="shared" si="57"/>
        <v>5.298</v>
      </c>
      <c r="K164" s="744">
        <f t="shared" si="58"/>
        <v>4.2809999999999997</v>
      </c>
      <c r="L164" s="744">
        <f t="shared" si="59"/>
        <v>4.2460000000000004</v>
      </c>
      <c r="M164" s="745">
        <f t="shared" si="60"/>
        <v>3.6190000000000002</v>
      </c>
      <c r="N164" s="725"/>
    </row>
    <row r="165" spans="2:14" x14ac:dyDescent="0.2">
      <c r="B165" s="743" t="s">
        <v>217</v>
      </c>
      <c r="C165" s="744">
        <f t="shared" si="50"/>
        <v>18.5</v>
      </c>
      <c r="D165" s="744">
        <f t="shared" si="51"/>
        <v>17.082999999999998</v>
      </c>
      <c r="E165" s="744">
        <f t="shared" si="52"/>
        <v>8.7089999999999996</v>
      </c>
      <c r="F165" s="744">
        <f t="shared" si="53"/>
        <v>6.7450000000000001</v>
      </c>
      <c r="G165" s="744">
        <f t="shared" si="54"/>
        <v>6.33</v>
      </c>
      <c r="H165" s="744">
        <f t="shared" si="55"/>
        <v>8.41</v>
      </c>
      <c r="I165" s="744">
        <f t="shared" si="56"/>
        <v>15.628</v>
      </c>
      <c r="J165" s="744">
        <f t="shared" si="57"/>
        <v>15.595000000000001</v>
      </c>
      <c r="K165" s="744">
        <f t="shared" si="58"/>
        <v>14.055</v>
      </c>
      <c r="L165" s="744">
        <f t="shared" si="59"/>
        <v>14.64</v>
      </c>
      <c r="M165" s="745">
        <f t="shared" si="60"/>
        <v>12.414999999999999</v>
      </c>
      <c r="N165" s="725"/>
    </row>
    <row r="166" spans="2:14" x14ac:dyDescent="0.2">
      <c r="B166" s="743" t="s">
        <v>218</v>
      </c>
      <c r="C166" s="744">
        <f t="shared" si="50"/>
        <v>38.896000000000001</v>
      </c>
      <c r="D166" s="744">
        <f t="shared" si="51"/>
        <v>39.081000000000003</v>
      </c>
      <c r="E166" s="744">
        <f t="shared" si="52"/>
        <v>14.893000000000001</v>
      </c>
      <c r="F166" s="744">
        <f t="shared" si="53"/>
        <v>9.8539999999999992</v>
      </c>
      <c r="G166" s="744">
        <f t="shared" si="54"/>
        <v>13.071</v>
      </c>
      <c r="H166" s="744">
        <f t="shared" si="55"/>
        <v>13.064</v>
      </c>
      <c r="I166" s="744">
        <f t="shared" si="56"/>
        <v>19.245999999999999</v>
      </c>
      <c r="J166" s="744">
        <f t="shared" si="57"/>
        <v>11.336</v>
      </c>
      <c r="K166" s="744">
        <f t="shared" si="58"/>
        <v>18.587</v>
      </c>
      <c r="L166" s="744">
        <f t="shared" si="59"/>
        <v>24.434999999999999</v>
      </c>
      <c r="M166" s="745">
        <f t="shared" si="60"/>
        <v>16.984000000000002</v>
      </c>
      <c r="N166" s="725"/>
    </row>
    <row r="167" spans="2:14" x14ac:dyDescent="0.2">
      <c r="B167" s="743" t="s">
        <v>219</v>
      </c>
      <c r="C167" s="744">
        <f t="shared" si="50"/>
        <v>27.106000000000002</v>
      </c>
      <c r="D167" s="744">
        <f t="shared" si="51"/>
        <v>28.78</v>
      </c>
      <c r="E167" s="744">
        <f t="shared" si="52"/>
        <v>8.4930000000000003</v>
      </c>
      <c r="F167" s="744">
        <f t="shared" si="53"/>
        <v>5.2469999999999999</v>
      </c>
      <c r="G167" s="744">
        <f t="shared" si="54"/>
        <v>10.289</v>
      </c>
      <c r="H167" s="744">
        <f t="shared" si="55"/>
        <v>7.8659999999999997</v>
      </c>
      <c r="I167" s="744">
        <f t="shared" si="56"/>
        <v>9.7460000000000004</v>
      </c>
      <c r="J167" s="744">
        <f t="shared" si="57"/>
        <v>3.677</v>
      </c>
      <c r="K167" s="744">
        <f t="shared" si="58"/>
        <v>7.9829999999999997</v>
      </c>
      <c r="L167" s="744">
        <f t="shared" si="59"/>
        <v>13.086</v>
      </c>
      <c r="M167" s="745">
        <f t="shared" si="60"/>
        <v>9.69</v>
      </c>
      <c r="N167" s="725"/>
    </row>
    <row r="168" spans="2:14" x14ac:dyDescent="0.2">
      <c r="B168" s="743" t="s">
        <v>220</v>
      </c>
      <c r="C168" s="744">
        <f t="shared" si="50"/>
        <v>15.541</v>
      </c>
      <c r="D168" s="744">
        <f t="shared" si="51"/>
        <v>15.131</v>
      </c>
      <c r="E168" s="744">
        <f t="shared" si="52"/>
        <v>3.9769999999999999</v>
      </c>
      <c r="F168" s="744">
        <f t="shared" si="53"/>
        <v>2.7109999999999999</v>
      </c>
      <c r="G168" s="744">
        <f t="shared" si="54"/>
        <v>6.173</v>
      </c>
      <c r="H168" s="744">
        <f t="shared" si="55"/>
        <v>4.1859999999999999</v>
      </c>
      <c r="I168" s="744">
        <f t="shared" si="56"/>
        <v>5.319</v>
      </c>
      <c r="J168" s="744">
        <f t="shared" si="57"/>
        <v>1.2430000000000001</v>
      </c>
      <c r="K168" s="744">
        <f t="shared" si="58"/>
        <v>2.8839999999999999</v>
      </c>
      <c r="L168" s="744">
        <f t="shared" si="59"/>
        <v>5.4119999999999999</v>
      </c>
      <c r="M168" s="745">
        <f t="shared" si="60"/>
        <v>4.7279999999999998</v>
      </c>
      <c r="N168" s="725"/>
    </row>
    <row r="169" spans="2:14" x14ac:dyDescent="0.2">
      <c r="B169" s="743" t="s">
        <v>221</v>
      </c>
      <c r="C169" s="744">
        <f t="shared" si="50"/>
        <v>31.326000000000001</v>
      </c>
      <c r="D169" s="744">
        <f t="shared" si="51"/>
        <v>56.972000000000001</v>
      </c>
      <c r="E169" s="744">
        <f t="shared" si="52"/>
        <v>7.2869999999999999</v>
      </c>
      <c r="F169" s="744">
        <f t="shared" si="53"/>
        <v>4.2039999999999997</v>
      </c>
      <c r="G169" s="744">
        <f t="shared" si="54"/>
        <v>8.7729999999999997</v>
      </c>
      <c r="H169" s="744">
        <f t="shared" si="55"/>
        <v>4.1219999999999999</v>
      </c>
      <c r="I169" s="744">
        <f t="shared" si="56"/>
        <v>4.2320000000000002</v>
      </c>
      <c r="J169" s="744">
        <f t="shared" si="57"/>
        <v>1.8129999999999999</v>
      </c>
      <c r="K169" s="744">
        <f t="shared" si="58"/>
        <v>4.0060000000000002</v>
      </c>
      <c r="L169" s="744">
        <f t="shared" si="59"/>
        <v>4.891</v>
      </c>
      <c r="M169" s="745">
        <f t="shared" si="60"/>
        <v>7.3959999999999999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148.99799999999999</v>
      </c>
      <c r="D170" s="760">
        <f t="shared" ref="D170" si="62">E156</f>
        <v>175.642</v>
      </c>
      <c r="E170" s="760">
        <f t="shared" ref="E170" si="63">G156</f>
        <v>60.945</v>
      </c>
      <c r="F170" s="760">
        <f t="shared" ref="F170" si="64">I156</f>
        <v>47.072000000000003</v>
      </c>
      <c r="G170" s="760">
        <f t="shared" ref="G170" si="65">K156</f>
        <v>66.308000000000007</v>
      </c>
      <c r="H170" s="760">
        <f t="shared" si="55"/>
        <v>62.664000000000001</v>
      </c>
      <c r="I170" s="760">
        <f t="shared" ref="I170" si="66">O156</f>
        <v>84.242000000000004</v>
      </c>
      <c r="J170" s="760">
        <f t="shared" ref="J170" si="67">Q156</f>
        <v>62.595999999999997</v>
      </c>
      <c r="K170" s="760">
        <f t="shared" ref="K170" si="68">S156</f>
        <v>70.582999999999998</v>
      </c>
      <c r="L170" s="760">
        <f t="shared" ref="L170" si="69">U156</f>
        <v>83.888000000000005</v>
      </c>
      <c r="M170" s="761">
        <f t="shared" ref="M170" si="70">W156</f>
        <v>71.281999999999996</v>
      </c>
      <c r="N170" s="725"/>
    </row>
    <row r="173" spans="2:14" x14ac:dyDescent="0.2">
      <c r="B173" s="783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4"/>
      <c r="C174" s="717" t="s">
        <v>484</v>
      </c>
      <c r="D174" s="717" t="s">
        <v>484</v>
      </c>
      <c r="E174" s="717" t="s">
        <v>484</v>
      </c>
      <c r="F174" s="717" t="s">
        <v>484</v>
      </c>
      <c r="G174" s="717" t="s">
        <v>484</v>
      </c>
      <c r="H174" s="717" t="s">
        <v>484</v>
      </c>
      <c r="I174" s="717" t="s">
        <v>484</v>
      </c>
      <c r="J174" s="717" t="s">
        <v>484</v>
      </c>
      <c r="K174" s="717" t="s">
        <v>484</v>
      </c>
      <c r="L174" s="717" t="s">
        <v>484</v>
      </c>
      <c r="M174" s="719" t="s">
        <v>484</v>
      </c>
      <c r="N174" s="738"/>
    </row>
    <row r="175" spans="2:14" ht="41.25" thickBot="1" x14ac:dyDescent="0.25">
      <c r="B175" s="785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13.829000000000001</v>
      </c>
      <c r="D176" s="744">
        <f t="shared" ref="D176:D184" si="72">SUM(D134,E148)</f>
        <v>12.488</v>
      </c>
      <c r="E176" s="744">
        <f t="shared" ref="E176:E184" si="73">SUM(E134,G148)</f>
        <v>15.500999999999999</v>
      </c>
      <c r="F176" s="744">
        <f t="shared" ref="F176:F184" si="74">SUM(F134,I148)</f>
        <v>16.858999999999998</v>
      </c>
      <c r="G176" s="744">
        <f t="shared" ref="G176:G184" si="75">SUM(G134,K148)</f>
        <v>20.784000000000002</v>
      </c>
      <c r="H176" s="744">
        <f t="shared" ref="H176:H184" si="76">SUM(H134,M148)</f>
        <v>22.253999999999998</v>
      </c>
      <c r="I176" s="744">
        <f t="shared" ref="I176:I184" si="77">SUM(I134,O148)</f>
        <v>24.285</v>
      </c>
      <c r="J176" s="744">
        <f t="shared" ref="J176:J184" si="78">SUM(J134,Q148)</f>
        <v>22.155999999999999</v>
      </c>
      <c r="K176" s="744">
        <f t="shared" ref="K176:K184" si="79">SUM(K134,S148)</f>
        <v>17.636000000000003</v>
      </c>
      <c r="L176" s="744">
        <f t="shared" ref="L176:L184" si="80">SUM(L134,U148)</f>
        <v>16.488</v>
      </c>
      <c r="M176" s="745">
        <f t="shared" ref="M176:M184" si="81">SUM(M134,W148)</f>
        <v>19.112000000000002</v>
      </c>
      <c r="N176" s="722"/>
    </row>
    <row r="177" spans="1:14" x14ac:dyDescent="0.2">
      <c r="B177" s="743" t="s">
        <v>215</v>
      </c>
      <c r="C177" s="744">
        <f t="shared" si="71"/>
        <v>4.2490000000000006</v>
      </c>
      <c r="D177" s="744">
        <f t="shared" si="72"/>
        <v>3.601</v>
      </c>
      <c r="E177" s="744">
        <f t="shared" si="73"/>
        <v>2.8340000000000001</v>
      </c>
      <c r="F177" s="744">
        <f t="shared" si="74"/>
        <v>2.1440000000000001</v>
      </c>
      <c r="G177" s="744">
        <f t="shared" si="75"/>
        <v>2.5419999999999998</v>
      </c>
      <c r="H177" s="744">
        <f t="shared" si="76"/>
        <v>3.3170000000000002</v>
      </c>
      <c r="I177" s="744">
        <f t="shared" si="77"/>
        <v>5.7140000000000004</v>
      </c>
      <c r="J177" s="744">
        <f t="shared" si="78"/>
        <v>6.0419999999999998</v>
      </c>
      <c r="K177" s="744">
        <f t="shared" si="79"/>
        <v>4.7469999999999999</v>
      </c>
      <c r="L177" s="744">
        <f t="shared" si="80"/>
        <v>4.532</v>
      </c>
      <c r="M177" s="745">
        <f t="shared" si="81"/>
        <v>4.7320000000000002</v>
      </c>
      <c r="N177" s="725"/>
    </row>
    <row r="178" spans="1:14" x14ac:dyDescent="0.2">
      <c r="B178" s="743" t="s">
        <v>216</v>
      </c>
      <c r="C178" s="744">
        <f t="shared" si="71"/>
        <v>5.6310000000000002</v>
      </c>
      <c r="D178" s="744">
        <f t="shared" si="72"/>
        <v>4.7679999999999998</v>
      </c>
      <c r="E178" s="744">
        <f t="shared" si="73"/>
        <v>2.9969999999999999</v>
      </c>
      <c r="F178" s="744">
        <f t="shared" si="74"/>
        <v>2.2039999999999997</v>
      </c>
      <c r="G178" s="744">
        <f t="shared" si="75"/>
        <v>2.4900000000000002</v>
      </c>
      <c r="H178" s="744">
        <f t="shared" si="76"/>
        <v>3.2319999999999998</v>
      </c>
      <c r="I178" s="744">
        <f t="shared" si="77"/>
        <v>5.7770000000000001</v>
      </c>
      <c r="J178" s="744">
        <f t="shared" si="78"/>
        <v>6.4329999999999998</v>
      </c>
      <c r="K178" s="744">
        <f t="shared" si="79"/>
        <v>5.0569999999999995</v>
      </c>
      <c r="L178" s="744">
        <f t="shared" si="80"/>
        <v>5.0310000000000006</v>
      </c>
      <c r="M178" s="745">
        <f t="shared" si="81"/>
        <v>4.843</v>
      </c>
      <c r="N178" s="725"/>
    </row>
    <row r="179" spans="1:14" x14ac:dyDescent="0.2">
      <c r="B179" s="743" t="s">
        <v>217</v>
      </c>
      <c r="C179" s="744">
        <f t="shared" si="71"/>
        <v>23.192999999999998</v>
      </c>
      <c r="D179" s="744">
        <f t="shared" si="72"/>
        <v>18.404999999999998</v>
      </c>
      <c r="E179" s="744">
        <f t="shared" si="73"/>
        <v>11.943</v>
      </c>
      <c r="F179" s="744">
        <f t="shared" si="74"/>
        <v>7.9560000000000004</v>
      </c>
      <c r="G179" s="744">
        <f t="shared" si="75"/>
        <v>8.9930000000000003</v>
      </c>
      <c r="H179" s="744">
        <f t="shared" si="76"/>
        <v>10.042</v>
      </c>
      <c r="I179" s="744">
        <f t="shared" si="77"/>
        <v>18.931000000000001</v>
      </c>
      <c r="J179" s="744">
        <f t="shared" si="78"/>
        <v>18.760999999999999</v>
      </c>
      <c r="K179" s="744">
        <f t="shared" si="79"/>
        <v>16.361000000000001</v>
      </c>
      <c r="L179" s="744">
        <f t="shared" si="80"/>
        <v>16.746000000000002</v>
      </c>
      <c r="M179" s="745">
        <f t="shared" si="81"/>
        <v>15.37</v>
      </c>
      <c r="N179" s="725"/>
    </row>
    <row r="180" spans="1:14" x14ac:dyDescent="0.2">
      <c r="B180" s="743" t="s">
        <v>218</v>
      </c>
      <c r="C180" s="744">
        <f t="shared" si="71"/>
        <v>44.091999999999999</v>
      </c>
      <c r="D180" s="744">
        <f t="shared" si="72"/>
        <v>40.340000000000003</v>
      </c>
      <c r="E180" s="744">
        <f t="shared" si="73"/>
        <v>20.109000000000002</v>
      </c>
      <c r="F180" s="744">
        <f t="shared" si="74"/>
        <v>11.699</v>
      </c>
      <c r="G180" s="744">
        <f t="shared" si="75"/>
        <v>18.405999999999999</v>
      </c>
      <c r="H180" s="744">
        <f t="shared" si="76"/>
        <v>15.457000000000001</v>
      </c>
      <c r="I180" s="744">
        <f t="shared" si="77"/>
        <v>25.104999999999997</v>
      </c>
      <c r="J180" s="744">
        <f t="shared" si="78"/>
        <v>14.789</v>
      </c>
      <c r="K180" s="744">
        <f t="shared" si="79"/>
        <v>22.576000000000001</v>
      </c>
      <c r="L180" s="744">
        <f t="shared" si="80"/>
        <v>26.759</v>
      </c>
      <c r="M180" s="745">
        <f t="shared" si="81"/>
        <v>20.511000000000003</v>
      </c>
      <c r="N180" s="725"/>
    </row>
    <row r="181" spans="1:14" x14ac:dyDescent="0.2">
      <c r="B181" s="743" t="s">
        <v>219</v>
      </c>
      <c r="C181" s="744">
        <f t="shared" si="71"/>
        <v>28.937000000000001</v>
      </c>
      <c r="D181" s="744">
        <f t="shared" si="72"/>
        <v>29.274000000000001</v>
      </c>
      <c r="E181" s="744">
        <f t="shared" si="73"/>
        <v>10.698</v>
      </c>
      <c r="F181" s="744">
        <f t="shared" si="74"/>
        <v>6.335</v>
      </c>
      <c r="G181" s="744">
        <f t="shared" si="75"/>
        <v>13.42</v>
      </c>
      <c r="H181" s="744">
        <f t="shared" si="76"/>
        <v>9.1790000000000003</v>
      </c>
      <c r="I181" s="744">
        <f t="shared" si="77"/>
        <v>13.442</v>
      </c>
      <c r="J181" s="744">
        <f t="shared" si="78"/>
        <v>5.3460000000000001</v>
      </c>
      <c r="K181" s="744">
        <f t="shared" si="79"/>
        <v>11.024999999999999</v>
      </c>
      <c r="L181" s="744">
        <f t="shared" si="80"/>
        <v>14.285</v>
      </c>
      <c r="M181" s="745">
        <f t="shared" si="81"/>
        <v>12.19</v>
      </c>
      <c r="N181" s="725"/>
    </row>
    <row r="182" spans="1:14" x14ac:dyDescent="0.2">
      <c r="B182" s="743" t="s">
        <v>220</v>
      </c>
      <c r="C182" s="744">
        <f t="shared" si="71"/>
        <v>16.238</v>
      </c>
      <c r="D182" s="744">
        <f t="shared" si="72"/>
        <v>15.343</v>
      </c>
      <c r="E182" s="744">
        <f t="shared" si="73"/>
        <v>4.9189999999999996</v>
      </c>
      <c r="F182" s="744">
        <f t="shared" si="74"/>
        <v>3.3089999999999997</v>
      </c>
      <c r="G182" s="744">
        <f t="shared" si="75"/>
        <v>7.8019999999999996</v>
      </c>
      <c r="H182" s="744">
        <f t="shared" si="76"/>
        <v>4.8280000000000003</v>
      </c>
      <c r="I182" s="744">
        <f t="shared" si="77"/>
        <v>7.3860000000000001</v>
      </c>
      <c r="J182" s="744">
        <f t="shared" si="78"/>
        <v>2.0220000000000002</v>
      </c>
      <c r="K182" s="744">
        <f t="shared" si="79"/>
        <v>4.7080000000000002</v>
      </c>
      <c r="L182" s="744">
        <f t="shared" si="80"/>
        <v>6.0259999999999998</v>
      </c>
      <c r="M182" s="745">
        <f t="shared" si="81"/>
        <v>6.2130000000000001</v>
      </c>
      <c r="N182" s="725"/>
    </row>
    <row r="183" spans="1:14" x14ac:dyDescent="0.2">
      <c r="B183" s="743" t="s">
        <v>221</v>
      </c>
      <c r="C183" s="744">
        <f t="shared" si="71"/>
        <v>31.772000000000002</v>
      </c>
      <c r="D183" s="744">
        <f t="shared" si="72"/>
        <v>57.25</v>
      </c>
      <c r="E183" s="744">
        <f t="shared" si="73"/>
        <v>7.9039999999999999</v>
      </c>
      <c r="F183" s="744">
        <f t="shared" si="74"/>
        <v>5.0809999999999995</v>
      </c>
      <c r="G183" s="744">
        <f t="shared" si="75"/>
        <v>10.493</v>
      </c>
      <c r="H183" s="744">
        <f t="shared" si="76"/>
        <v>5.2249999999999996</v>
      </c>
      <c r="I183" s="744">
        <f t="shared" si="77"/>
        <v>7.1669999999999998</v>
      </c>
      <c r="J183" s="744">
        <f t="shared" si="78"/>
        <v>2.8929999999999998</v>
      </c>
      <c r="K183" s="744">
        <f t="shared" si="79"/>
        <v>7.4909999999999997</v>
      </c>
      <c r="L183" s="744">
        <f t="shared" si="80"/>
        <v>6.1579999999999995</v>
      </c>
      <c r="M183" s="745">
        <f t="shared" si="81"/>
        <v>10.954000000000001</v>
      </c>
      <c r="N183" s="725"/>
    </row>
    <row r="184" spans="1:14" ht="13.5" thickBot="1" x14ac:dyDescent="0.25">
      <c r="B184" s="759" t="s">
        <v>80</v>
      </c>
      <c r="C184" s="760">
        <f t="shared" si="71"/>
        <v>168.03399999999999</v>
      </c>
      <c r="D184" s="760">
        <f t="shared" si="72"/>
        <v>181.57900000000001</v>
      </c>
      <c r="E184" s="760">
        <f t="shared" si="73"/>
        <v>76.905000000000001</v>
      </c>
      <c r="F184" s="760">
        <f t="shared" si="74"/>
        <v>55.585999999999999</v>
      </c>
      <c r="G184" s="760">
        <f t="shared" si="75"/>
        <v>84.93</v>
      </c>
      <c r="H184" s="760">
        <f t="shared" si="76"/>
        <v>73.534000000000006</v>
      </c>
      <c r="I184" s="760">
        <f t="shared" si="77"/>
        <v>107.80600000000001</v>
      </c>
      <c r="J184" s="760">
        <f t="shared" si="78"/>
        <v>78.442999999999998</v>
      </c>
      <c r="K184" s="760">
        <f t="shared" si="79"/>
        <v>89.600999999999999</v>
      </c>
      <c r="L184" s="760">
        <f t="shared" si="80"/>
        <v>96.02600000000001</v>
      </c>
      <c r="M184" s="761">
        <f t="shared" si="81"/>
        <v>93.924999999999997</v>
      </c>
      <c r="N184" s="725"/>
    </row>
    <row r="186" spans="1:14" x14ac:dyDescent="0.2">
      <c r="A186" s="271"/>
    </row>
    <row r="187" spans="1:14" x14ac:dyDescent="0.2">
      <c r="B187" s="783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84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85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766.65</v>
      </c>
      <c r="D190" s="722">
        <v>853.601</v>
      </c>
      <c r="E190" s="722">
        <v>900.16899999999998</v>
      </c>
      <c r="F190" s="722">
        <v>972.76599999999996</v>
      </c>
      <c r="G190" s="722">
        <v>1001.116</v>
      </c>
      <c r="H190" s="722">
        <v>1054.3340000000001</v>
      </c>
      <c r="I190" s="722">
        <v>1063.3710000000001</v>
      </c>
      <c r="J190" s="722">
        <v>1083.9570000000001</v>
      </c>
      <c r="K190" s="722">
        <v>1085.133</v>
      </c>
      <c r="L190" s="722">
        <v>1130.2560000000001</v>
      </c>
      <c r="M190" s="723">
        <v>1146.2470000000001</v>
      </c>
    </row>
    <row r="191" spans="1:14" x14ac:dyDescent="0.2">
      <c r="B191" s="724" t="s">
        <v>94</v>
      </c>
      <c r="C191" s="725">
        <v>120.211</v>
      </c>
      <c r="D191" s="725">
        <v>133.357</v>
      </c>
      <c r="E191" s="725">
        <v>141.70099999999999</v>
      </c>
      <c r="F191" s="725">
        <v>154.15199999999999</v>
      </c>
      <c r="G191" s="725">
        <v>162.64099999999999</v>
      </c>
      <c r="H191" s="725">
        <v>170.83600000000001</v>
      </c>
      <c r="I191" s="725">
        <v>172.90799999999999</v>
      </c>
      <c r="J191" s="725">
        <v>173.46600000000001</v>
      </c>
      <c r="K191" s="725">
        <v>174.17</v>
      </c>
      <c r="L191" s="725">
        <v>181.892</v>
      </c>
      <c r="M191" s="726">
        <v>187.09899999999999</v>
      </c>
    </row>
    <row r="192" spans="1:14" x14ac:dyDescent="0.2">
      <c r="B192" s="724" t="s">
        <v>95</v>
      </c>
      <c r="C192" s="725">
        <v>398.90600000000001</v>
      </c>
      <c r="D192" s="725">
        <v>453.52100000000002</v>
      </c>
      <c r="E192" s="725">
        <v>479.71699999999998</v>
      </c>
      <c r="F192" s="725">
        <v>523.63300000000004</v>
      </c>
      <c r="G192" s="725">
        <v>535.33399999999995</v>
      </c>
      <c r="H192" s="725">
        <v>565.93499999999995</v>
      </c>
      <c r="I192" s="725">
        <v>567.54999999999995</v>
      </c>
      <c r="J192" s="725">
        <v>589.09699999999998</v>
      </c>
      <c r="K192" s="725">
        <v>586.26700000000005</v>
      </c>
      <c r="L192" s="725">
        <v>616.87599999999998</v>
      </c>
      <c r="M192" s="726">
        <v>623.73900000000003</v>
      </c>
    </row>
    <row r="193" spans="2:24" x14ac:dyDescent="0.2">
      <c r="B193" s="724" t="s">
        <v>96</v>
      </c>
      <c r="C193" s="725">
        <v>13.006</v>
      </c>
      <c r="D193" s="725">
        <v>14.124000000000001</v>
      </c>
      <c r="E193" s="725">
        <v>13.529</v>
      </c>
      <c r="F193" s="725">
        <v>14.089</v>
      </c>
      <c r="G193" s="725">
        <v>13.798</v>
      </c>
      <c r="H193" s="725">
        <v>15.253</v>
      </c>
      <c r="I193" s="725">
        <v>15.955</v>
      </c>
      <c r="J193" s="725">
        <v>15.722</v>
      </c>
      <c r="K193" s="725">
        <v>15.217000000000001</v>
      </c>
      <c r="L193" s="725">
        <v>15.455</v>
      </c>
      <c r="M193" s="726">
        <v>15.842000000000001</v>
      </c>
    </row>
    <row r="194" spans="2:24" x14ac:dyDescent="0.2">
      <c r="B194" s="724" t="s">
        <v>97</v>
      </c>
      <c r="C194" s="725">
        <v>44.826000000000001</v>
      </c>
      <c r="D194" s="725">
        <v>46.637</v>
      </c>
      <c r="E194" s="725">
        <v>46.841999999999999</v>
      </c>
      <c r="F194" s="725">
        <v>48.281999999999996</v>
      </c>
      <c r="G194" s="725">
        <v>48.558</v>
      </c>
      <c r="H194" s="725">
        <v>51.036000000000001</v>
      </c>
      <c r="I194" s="725">
        <v>49.744</v>
      </c>
      <c r="J194" s="725">
        <v>45.408999999999999</v>
      </c>
      <c r="K194" s="725">
        <v>46.317999999999998</v>
      </c>
      <c r="L194" s="725">
        <v>47.841999999999999</v>
      </c>
      <c r="M194" s="726">
        <v>49.463999999999999</v>
      </c>
    </row>
    <row r="195" spans="2:24" x14ac:dyDescent="0.2">
      <c r="B195" s="724" t="s">
        <v>98</v>
      </c>
      <c r="C195" s="725">
        <v>19.507999999999999</v>
      </c>
      <c r="D195" s="725">
        <v>21.870999999999999</v>
      </c>
      <c r="E195" s="725">
        <v>23.733000000000001</v>
      </c>
      <c r="F195" s="725">
        <v>25.675000000000001</v>
      </c>
      <c r="G195" s="725">
        <v>27.359000000000002</v>
      </c>
      <c r="H195" s="725">
        <v>29.210999999999999</v>
      </c>
      <c r="I195" s="725">
        <v>30.548999999999999</v>
      </c>
      <c r="J195" s="725">
        <v>31.808</v>
      </c>
      <c r="K195" s="725">
        <v>33.173999999999999</v>
      </c>
      <c r="L195" s="725">
        <v>34.171999999999997</v>
      </c>
      <c r="M195" s="726">
        <v>34.600999999999999</v>
      </c>
    </row>
    <row r="196" spans="2:24" x14ac:dyDescent="0.2">
      <c r="B196" s="724" t="s">
        <v>99</v>
      </c>
      <c r="C196" s="725">
        <v>8.5850000000000009</v>
      </c>
      <c r="D196" s="725">
        <v>9.766</v>
      </c>
      <c r="E196" s="725">
        <v>10.608000000000001</v>
      </c>
      <c r="F196" s="725">
        <v>11.585000000000001</v>
      </c>
      <c r="G196" s="725">
        <v>11.856999999999999</v>
      </c>
      <c r="H196" s="725">
        <v>12.755000000000001</v>
      </c>
      <c r="I196" s="725">
        <v>13.287000000000001</v>
      </c>
      <c r="J196" s="725">
        <v>14.132</v>
      </c>
      <c r="K196" s="725">
        <v>14.763999999999999</v>
      </c>
      <c r="L196" s="725">
        <v>15.717000000000001</v>
      </c>
      <c r="M196" s="726">
        <v>16.736999999999998</v>
      </c>
    </row>
    <row r="197" spans="2:24" x14ac:dyDescent="0.2">
      <c r="B197" s="724" t="s">
        <v>100</v>
      </c>
      <c r="C197" s="725">
        <v>1.4830000000000001</v>
      </c>
      <c r="D197" s="725">
        <v>1.8919999999999999</v>
      </c>
      <c r="E197" s="725">
        <v>2.3530000000000002</v>
      </c>
      <c r="F197" s="725">
        <v>2.7629999999999999</v>
      </c>
      <c r="G197" s="725">
        <v>3.1120000000000001</v>
      </c>
      <c r="H197" s="725">
        <v>3.4220000000000002</v>
      </c>
      <c r="I197" s="725">
        <v>3.6829999999999998</v>
      </c>
      <c r="J197" s="725">
        <v>3.903</v>
      </c>
      <c r="K197" s="725">
        <v>4.0819999999999999</v>
      </c>
      <c r="L197" s="725">
        <v>4.234</v>
      </c>
      <c r="M197" s="726">
        <v>4.367</v>
      </c>
    </row>
    <row r="198" spans="2:24" x14ac:dyDescent="0.2">
      <c r="B198" s="724" t="s">
        <v>101</v>
      </c>
      <c r="C198" s="725">
        <v>4.9000000000000002E-2</v>
      </c>
      <c r="D198" s="725">
        <v>6.7000000000000004E-2</v>
      </c>
      <c r="E198" s="725">
        <v>0.09</v>
      </c>
      <c r="F198" s="725">
        <v>0.113</v>
      </c>
      <c r="G198" s="725">
        <v>0.13700000000000001</v>
      </c>
      <c r="H198" s="725">
        <v>0.159</v>
      </c>
      <c r="I198" s="725">
        <v>0.18099999999999999</v>
      </c>
      <c r="J198" s="725">
        <v>0.2</v>
      </c>
      <c r="K198" s="725">
        <v>0.218</v>
      </c>
      <c r="L198" s="725">
        <v>0.23499999999999999</v>
      </c>
      <c r="M198" s="726">
        <v>0.251</v>
      </c>
    </row>
    <row r="199" spans="2:24" x14ac:dyDescent="0.2">
      <c r="B199" s="724" t="s">
        <v>102</v>
      </c>
      <c r="C199" s="725">
        <v>0.94499999999999995</v>
      </c>
      <c r="D199" s="725">
        <v>1.0620000000000001</v>
      </c>
      <c r="E199" s="725">
        <v>1.177</v>
      </c>
      <c r="F199" s="725">
        <v>1.2869999999999999</v>
      </c>
      <c r="G199" s="725">
        <v>1.403</v>
      </c>
      <c r="H199" s="725">
        <v>1.42</v>
      </c>
      <c r="I199" s="725">
        <v>1.3819999999999999</v>
      </c>
      <c r="J199" s="725">
        <v>1.415</v>
      </c>
      <c r="K199" s="725">
        <v>1.4019999999999999</v>
      </c>
      <c r="L199" s="725">
        <v>1.4430000000000001</v>
      </c>
      <c r="M199" s="726">
        <v>1.5109999999999999</v>
      </c>
    </row>
    <row r="200" spans="2:24" x14ac:dyDescent="0.2">
      <c r="B200" s="724" t="s">
        <v>103</v>
      </c>
      <c r="C200" s="725">
        <v>4.0000000000000001E-3</v>
      </c>
      <c r="D200" s="725">
        <v>5.0000000000000001E-3</v>
      </c>
      <c r="E200" s="725">
        <v>6.0000000000000001E-3</v>
      </c>
      <c r="F200" s="725">
        <v>7.0000000000000001E-3</v>
      </c>
      <c r="G200" s="725">
        <v>8.0000000000000002E-3</v>
      </c>
      <c r="H200" s="725">
        <v>8.9999999999999993E-3</v>
      </c>
      <c r="I200" s="725">
        <v>0.01</v>
      </c>
      <c r="J200" s="725">
        <v>0.01</v>
      </c>
      <c r="K200" s="725">
        <v>1.0999999999999999E-2</v>
      </c>
      <c r="L200" s="725">
        <v>1.2E-2</v>
      </c>
      <c r="M200" s="726">
        <v>1.2E-2</v>
      </c>
    </row>
    <row r="201" spans="2:24" ht="13.5" thickBot="1" x14ac:dyDescent="0.25">
      <c r="B201" s="757" t="s">
        <v>104</v>
      </c>
      <c r="C201" s="727">
        <v>159.12700000000001</v>
      </c>
      <c r="D201" s="727">
        <v>171.298</v>
      </c>
      <c r="E201" s="727">
        <v>180.41300000000001</v>
      </c>
      <c r="F201" s="727">
        <v>191.18100000000001</v>
      </c>
      <c r="G201" s="727">
        <v>196.90899999999999</v>
      </c>
      <c r="H201" s="727">
        <v>204.29900000000001</v>
      </c>
      <c r="I201" s="727">
        <v>208.124</v>
      </c>
      <c r="J201" s="727">
        <v>208.79599999999999</v>
      </c>
      <c r="K201" s="727">
        <v>209.50899999999999</v>
      </c>
      <c r="L201" s="727">
        <v>212.37899999999999</v>
      </c>
      <c r="M201" s="728">
        <v>212.625</v>
      </c>
    </row>
    <row r="204" spans="2:24" x14ac:dyDescent="0.2">
      <c r="B204" s="783" t="s">
        <v>136</v>
      </c>
      <c r="C204" s="786" t="s">
        <v>331</v>
      </c>
      <c r="D204" s="787"/>
      <c r="E204" s="786" t="s">
        <v>222</v>
      </c>
      <c r="F204" s="787"/>
      <c r="G204" s="786" t="s">
        <v>225</v>
      </c>
      <c r="H204" s="787"/>
      <c r="I204" s="786" t="s">
        <v>226</v>
      </c>
      <c r="J204" s="787"/>
      <c r="K204" s="786" t="s">
        <v>227</v>
      </c>
      <c r="L204" s="787"/>
      <c r="M204" s="786" t="s">
        <v>228</v>
      </c>
      <c r="N204" s="787"/>
      <c r="O204" s="786" t="s">
        <v>332</v>
      </c>
      <c r="P204" s="787"/>
      <c r="Q204" s="786" t="s">
        <v>333</v>
      </c>
      <c r="R204" s="787"/>
      <c r="S204" s="786" t="s">
        <v>231</v>
      </c>
      <c r="T204" s="787"/>
      <c r="U204" s="786" t="s">
        <v>232</v>
      </c>
      <c r="V204" s="787"/>
      <c r="W204" s="786" t="s">
        <v>233</v>
      </c>
      <c r="X204" s="788"/>
    </row>
    <row r="205" spans="2:24" x14ac:dyDescent="0.2">
      <c r="B205" s="784"/>
      <c r="C205" s="789" t="s">
        <v>79</v>
      </c>
      <c r="D205" s="790"/>
      <c r="E205" s="789" t="s">
        <v>79</v>
      </c>
      <c r="F205" s="790"/>
      <c r="G205" s="789" t="s">
        <v>79</v>
      </c>
      <c r="H205" s="790"/>
      <c r="I205" s="789" t="s">
        <v>79</v>
      </c>
      <c r="J205" s="790"/>
      <c r="K205" s="789" t="s">
        <v>79</v>
      </c>
      <c r="L205" s="790"/>
      <c r="M205" s="789" t="s">
        <v>79</v>
      </c>
      <c r="N205" s="790"/>
      <c r="O205" s="789"/>
      <c r="P205" s="790"/>
      <c r="Q205" s="789"/>
      <c r="R205" s="790"/>
      <c r="S205" s="789"/>
      <c r="T205" s="790"/>
      <c r="U205" s="789"/>
      <c r="V205" s="790"/>
      <c r="W205" s="789"/>
      <c r="X205" s="791"/>
    </row>
    <row r="206" spans="2:24" ht="41.25" thickBot="1" x14ac:dyDescent="0.25">
      <c r="B206" s="785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19554.759999999998</v>
      </c>
      <c r="D207" s="731">
        <v>4.25</v>
      </c>
      <c r="E207" s="722">
        <v>21291.465</v>
      </c>
      <c r="F207" s="731">
        <v>3.98</v>
      </c>
      <c r="G207" s="722">
        <v>22939.553</v>
      </c>
      <c r="H207" s="731">
        <v>3.77</v>
      </c>
      <c r="I207" s="722">
        <v>24490.647000000001</v>
      </c>
      <c r="J207" s="731">
        <v>3.62</v>
      </c>
      <c r="K207" s="722">
        <v>25747.816999999999</v>
      </c>
      <c r="L207" s="731">
        <v>3.56</v>
      </c>
      <c r="M207" s="722">
        <v>26997.359</v>
      </c>
      <c r="N207" s="731">
        <v>3.46</v>
      </c>
      <c r="O207" s="722">
        <v>28085.874</v>
      </c>
      <c r="P207" s="731">
        <v>3.39</v>
      </c>
      <c r="Q207" s="722">
        <v>28918.366999999998</v>
      </c>
      <c r="R207" s="731">
        <v>3.36</v>
      </c>
      <c r="S207" s="722">
        <v>29765.042000000001</v>
      </c>
      <c r="T207" s="731">
        <v>3.33</v>
      </c>
      <c r="U207" s="722">
        <v>30573.415000000001</v>
      </c>
      <c r="V207" s="731">
        <v>3.3</v>
      </c>
      <c r="W207" s="722">
        <v>31342.307000000001</v>
      </c>
      <c r="X207" s="732">
        <v>3.27</v>
      </c>
    </row>
    <row r="208" spans="2:24" x14ac:dyDescent="0.2">
      <c r="B208" s="724" t="s">
        <v>94</v>
      </c>
      <c r="C208" s="725">
        <v>5102.424</v>
      </c>
      <c r="D208" s="733">
        <v>11.21</v>
      </c>
      <c r="E208" s="725">
        <v>5363.7309999999998</v>
      </c>
      <c r="F208" s="733">
        <v>11.04</v>
      </c>
      <c r="G208" s="725">
        <v>5623.3249999999998</v>
      </c>
      <c r="H208" s="733">
        <v>10.89</v>
      </c>
      <c r="I208" s="725">
        <v>5868.2879999999996</v>
      </c>
      <c r="J208" s="733">
        <v>10.77</v>
      </c>
      <c r="K208" s="725">
        <v>6076.1120000000001</v>
      </c>
      <c r="L208" s="733">
        <v>10.72</v>
      </c>
      <c r="M208" s="725">
        <v>6291.21</v>
      </c>
      <c r="N208" s="733">
        <v>10.64</v>
      </c>
      <c r="O208" s="725">
        <v>6484.3530000000001</v>
      </c>
      <c r="P208" s="733">
        <v>10.59</v>
      </c>
      <c r="Q208" s="725">
        <v>6671.0990000000002</v>
      </c>
      <c r="R208" s="733">
        <v>10.54</v>
      </c>
      <c r="S208" s="725">
        <v>6855.442</v>
      </c>
      <c r="T208" s="733">
        <v>10.48</v>
      </c>
      <c r="U208" s="725">
        <v>7027.9989999999998</v>
      </c>
      <c r="V208" s="733">
        <v>10.44</v>
      </c>
      <c r="W208" s="725">
        <v>7161.7690000000002</v>
      </c>
      <c r="X208" s="734">
        <v>10.41</v>
      </c>
    </row>
    <row r="209" spans="2:24" x14ac:dyDescent="0.2">
      <c r="B209" s="724" t="s">
        <v>95</v>
      </c>
      <c r="C209" s="725">
        <v>2741.8910000000001</v>
      </c>
      <c r="D209" s="733">
        <v>16.2</v>
      </c>
      <c r="E209" s="725">
        <v>2824.5259999999998</v>
      </c>
      <c r="F209" s="733">
        <v>16.23</v>
      </c>
      <c r="G209" s="725">
        <v>2893.0479999999998</v>
      </c>
      <c r="H209" s="733">
        <v>16.239999999999998</v>
      </c>
      <c r="I209" s="725">
        <v>2968.1109999999999</v>
      </c>
      <c r="J209" s="733">
        <v>16.29</v>
      </c>
      <c r="K209" s="725">
        <v>2943.857</v>
      </c>
      <c r="L209" s="733">
        <v>16.68</v>
      </c>
      <c r="M209" s="725">
        <v>3087.3560000000002</v>
      </c>
      <c r="N209" s="733">
        <v>16.37</v>
      </c>
      <c r="O209" s="725">
        <v>3230.569</v>
      </c>
      <c r="P209" s="733">
        <v>16.09</v>
      </c>
      <c r="Q209" s="725">
        <v>3252.3580000000002</v>
      </c>
      <c r="R209" s="733">
        <v>16.27</v>
      </c>
      <c r="S209" s="725">
        <v>3309.2069999999999</v>
      </c>
      <c r="T209" s="733">
        <v>16.29</v>
      </c>
      <c r="U209" s="725">
        <v>3367.7979999999998</v>
      </c>
      <c r="V209" s="733">
        <v>16.329999999999998</v>
      </c>
      <c r="W209" s="725">
        <v>3467.6619999999998</v>
      </c>
      <c r="X209" s="734">
        <v>16.149999999999999</v>
      </c>
    </row>
    <row r="210" spans="2:24" x14ac:dyDescent="0.2">
      <c r="B210" s="724" t="s">
        <v>96</v>
      </c>
      <c r="C210" s="725">
        <v>1427.1780000000001</v>
      </c>
      <c r="D210" s="733">
        <v>15.8</v>
      </c>
      <c r="E210" s="725">
        <v>1566.508</v>
      </c>
      <c r="F210" s="733">
        <v>15.24</v>
      </c>
      <c r="G210" s="725">
        <v>1700.672</v>
      </c>
      <c r="H210" s="733">
        <v>14.8</v>
      </c>
      <c r="I210" s="725">
        <v>1820.4059999999999</v>
      </c>
      <c r="J210" s="733">
        <v>14.47</v>
      </c>
      <c r="K210" s="725">
        <v>1913.7460000000001</v>
      </c>
      <c r="L210" s="733">
        <v>14.3</v>
      </c>
      <c r="M210" s="725">
        <v>1991.1859999999999</v>
      </c>
      <c r="N210" s="733">
        <v>14.16</v>
      </c>
      <c r="O210" s="725">
        <v>2038.664</v>
      </c>
      <c r="P210" s="733">
        <v>14.18</v>
      </c>
      <c r="Q210" s="725">
        <v>2066.4659999999999</v>
      </c>
      <c r="R210" s="733">
        <v>14.27</v>
      </c>
      <c r="S210" s="725">
        <v>2105.7550000000001</v>
      </c>
      <c r="T210" s="733">
        <v>14.29</v>
      </c>
      <c r="U210" s="725">
        <v>2154.9189999999999</v>
      </c>
      <c r="V210" s="733">
        <v>14.23</v>
      </c>
      <c r="W210" s="725">
        <v>2206.0140000000001</v>
      </c>
      <c r="X210" s="734">
        <v>14.13</v>
      </c>
    </row>
    <row r="211" spans="2:24" x14ac:dyDescent="0.2">
      <c r="B211" s="724" t="s">
        <v>97</v>
      </c>
      <c r="C211" s="725">
        <v>4977.7780000000002</v>
      </c>
      <c r="D211" s="733">
        <v>10.11</v>
      </c>
      <c r="E211" s="725">
        <v>5417.9260000000004</v>
      </c>
      <c r="F211" s="733">
        <v>9.57</v>
      </c>
      <c r="G211" s="725">
        <v>5817.4459999999999</v>
      </c>
      <c r="H211" s="733">
        <v>9.1999999999999993</v>
      </c>
      <c r="I211" s="725">
        <v>6185.4229999999998</v>
      </c>
      <c r="J211" s="733">
        <v>8.92</v>
      </c>
      <c r="K211" s="725">
        <v>6487.22</v>
      </c>
      <c r="L211" s="733">
        <v>8.7100000000000009</v>
      </c>
      <c r="M211" s="725">
        <v>6726.9579999999996</v>
      </c>
      <c r="N211" s="733">
        <v>8.5500000000000007</v>
      </c>
      <c r="O211" s="725">
        <v>6905.0029999999997</v>
      </c>
      <c r="P211" s="733">
        <v>8.4600000000000009</v>
      </c>
      <c r="Q211" s="725">
        <v>7035.1660000000002</v>
      </c>
      <c r="R211" s="733">
        <v>8.42</v>
      </c>
      <c r="S211" s="725">
        <v>7145.6530000000002</v>
      </c>
      <c r="T211" s="733">
        <v>8.41</v>
      </c>
      <c r="U211" s="725">
        <v>7251.8519999999999</v>
      </c>
      <c r="V211" s="733">
        <v>8.4</v>
      </c>
      <c r="W211" s="725">
        <v>7376.5039999999999</v>
      </c>
      <c r="X211" s="734">
        <v>8.3699999999999992</v>
      </c>
    </row>
    <row r="212" spans="2:24" x14ac:dyDescent="0.2">
      <c r="B212" s="724" t="s">
        <v>98</v>
      </c>
      <c r="C212" s="725">
        <v>593.37599999999998</v>
      </c>
      <c r="D212" s="733">
        <v>17.22</v>
      </c>
      <c r="E212" s="725">
        <v>682.53200000000004</v>
      </c>
      <c r="F212" s="733">
        <v>16.899999999999999</v>
      </c>
      <c r="G212" s="725">
        <v>763.58299999999997</v>
      </c>
      <c r="H212" s="733">
        <v>16.64</v>
      </c>
      <c r="I212" s="725">
        <v>831.28300000000002</v>
      </c>
      <c r="J212" s="733">
        <v>16.489999999999998</v>
      </c>
      <c r="K212" s="725">
        <v>889.726</v>
      </c>
      <c r="L212" s="733">
        <v>16.309999999999999</v>
      </c>
      <c r="M212" s="725">
        <v>927.59400000000005</v>
      </c>
      <c r="N212" s="733">
        <v>16.29</v>
      </c>
      <c r="O212" s="725">
        <v>968.45500000000004</v>
      </c>
      <c r="P212" s="733">
        <v>16.16</v>
      </c>
      <c r="Q212" s="725">
        <v>1003.272</v>
      </c>
      <c r="R212" s="733">
        <v>16.100000000000001</v>
      </c>
      <c r="S212" s="725">
        <v>1030.4690000000001</v>
      </c>
      <c r="T212" s="733">
        <v>16.13</v>
      </c>
      <c r="U212" s="725">
        <v>1056.3599999999999</v>
      </c>
      <c r="V212" s="733">
        <v>16.14</v>
      </c>
      <c r="W212" s="725">
        <v>1076.3789999999999</v>
      </c>
      <c r="X212" s="734">
        <v>16.18</v>
      </c>
    </row>
    <row r="213" spans="2:24" x14ac:dyDescent="0.2">
      <c r="B213" s="724" t="s">
        <v>99</v>
      </c>
      <c r="C213" s="725">
        <v>348.11799999999999</v>
      </c>
      <c r="D213" s="733">
        <v>30.54</v>
      </c>
      <c r="E213" s="725">
        <v>371.36</v>
      </c>
      <c r="F213" s="733">
        <v>30.33</v>
      </c>
      <c r="G213" s="725">
        <v>384.28800000000001</v>
      </c>
      <c r="H213" s="733">
        <v>30.65</v>
      </c>
      <c r="I213" s="725">
        <v>405.66300000000001</v>
      </c>
      <c r="J213" s="733">
        <v>30.55</v>
      </c>
      <c r="K213" s="725">
        <v>437.86500000000001</v>
      </c>
      <c r="L213" s="733">
        <v>29.78</v>
      </c>
      <c r="M213" s="725">
        <v>462.25400000000002</v>
      </c>
      <c r="N213" s="733">
        <v>29.5</v>
      </c>
      <c r="O213" s="725">
        <v>487.56700000000001</v>
      </c>
      <c r="P213" s="733">
        <v>29.16</v>
      </c>
      <c r="Q213" s="725">
        <v>485.86700000000002</v>
      </c>
      <c r="R213" s="733">
        <v>29.74</v>
      </c>
      <c r="S213" s="725">
        <v>502.97199999999998</v>
      </c>
      <c r="T213" s="733">
        <v>29.79</v>
      </c>
      <c r="U213" s="725">
        <v>525.82500000000005</v>
      </c>
      <c r="V213" s="733">
        <v>29.5</v>
      </c>
      <c r="W213" s="725">
        <v>545.26099999999997</v>
      </c>
      <c r="X213" s="734">
        <v>29.28</v>
      </c>
    </row>
    <row r="214" spans="2:24" x14ac:dyDescent="0.2">
      <c r="B214" s="724" t="s">
        <v>100</v>
      </c>
      <c r="C214" s="725">
        <v>1224.0999999999999</v>
      </c>
      <c r="D214" s="733">
        <v>12.28</v>
      </c>
      <c r="E214" s="725">
        <v>1361.7149999999999</v>
      </c>
      <c r="F214" s="733">
        <v>11.85</v>
      </c>
      <c r="G214" s="725">
        <v>1489.4069999999999</v>
      </c>
      <c r="H214" s="733">
        <v>11.54</v>
      </c>
      <c r="I214" s="725">
        <v>1598.5029999999999</v>
      </c>
      <c r="J214" s="733">
        <v>11.34</v>
      </c>
      <c r="K214" s="725">
        <v>1684.662</v>
      </c>
      <c r="L214" s="733">
        <v>11.19</v>
      </c>
      <c r="M214" s="725">
        <v>1737.5170000000001</v>
      </c>
      <c r="N214" s="733">
        <v>11.16</v>
      </c>
      <c r="O214" s="725">
        <v>1789.452</v>
      </c>
      <c r="P214" s="733">
        <v>11.12</v>
      </c>
      <c r="Q214" s="725">
        <v>1839.8119999999999</v>
      </c>
      <c r="R214" s="733">
        <v>11.1</v>
      </c>
      <c r="S214" s="725">
        <v>1886.53</v>
      </c>
      <c r="T214" s="733">
        <v>11.07</v>
      </c>
      <c r="U214" s="725">
        <v>1920.395</v>
      </c>
      <c r="V214" s="733">
        <v>11.09</v>
      </c>
      <c r="W214" s="725">
        <v>1951.423</v>
      </c>
      <c r="X214" s="734">
        <v>11.12</v>
      </c>
    </row>
    <row r="215" spans="2:24" x14ac:dyDescent="0.2">
      <c r="B215" s="724" t="s">
        <v>101</v>
      </c>
      <c r="C215" s="725">
        <v>311.11200000000002</v>
      </c>
      <c r="D215" s="733">
        <v>15.61</v>
      </c>
      <c r="E215" s="725">
        <v>392.62799999999999</v>
      </c>
      <c r="F215" s="733">
        <v>14.66</v>
      </c>
      <c r="G215" s="725">
        <v>477.98399999999998</v>
      </c>
      <c r="H215" s="733">
        <v>14.06</v>
      </c>
      <c r="I215" s="725">
        <v>563.45500000000004</v>
      </c>
      <c r="J215" s="733">
        <v>13.68</v>
      </c>
      <c r="K215" s="725">
        <v>646.79200000000003</v>
      </c>
      <c r="L215" s="733">
        <v>13.45</v>
      </c>
      <c r="M215" s="725">
        <v>727.55100000000004</v>
      </c>
      <c r="N215" s="733">
        <v>13.3</v>
      </c>
      <c r="O215" s="725">
        <v>804.84</v>
      </c>
      <c r="P215" s="733">
        <v>13.19</v>
      </c>
      <c r="Q215" s="725">
        <v>875.62199999999996</v>
      </c>
      <c r="R215" s="733">
        <v>13.14</v>
      </c>
      <c r="S215" s="725">
        <v>938.45899999999995</v>
      </c>
      <c r="T215" s="733">
        <v>13.17</v>
      </c>
      <c r="U215" s="725">
        <v>1000.668</v>
      </c>
      <c r="V215" s="733">
        <v>13.14</v>
      </c>
      <c r="W215" s="725">
        <v>1054.1969999999999</v>
      </c>
      <c r="X215" s="734">
        <v>13.08</v>
      </c>
    </row>
    <row r="216" spans="2:24" x14ac:dyDescent="0.2">
      <c r="B216" s="724" t="s">
        <v>102</v>
      </c>
      <c r="C216" s="725">
        <v>605.31700000000001</v>
      </c>
      <c r="D216" s="733">
        <v>27.21</v>
      </c>
      <c r="E216" s="725">
        <v>650.15200000000004</v>
      </c>
      <c r="F216" s="733">
        <v>26.52</v>
      </c>
      <c r="G216" s="725">
        <v>690.68100000000004</v>
      </c>
      <c r="H216" s="733">
        <v>26</v>
      </c>
      <c r="I216" s="725">
        <v>726.16899999999998</v>
      </c>
      <c r="J216" s="733">
        <v>25.62</v>
      </c>
      <c r="K216" s="725">
        <v>755.74</v>
      </c>
      <c r="L216" s="733">
        <v>25.37</v>
      </c>
      <c r="M216" s="725">
        <v>780.274</v>
      </c>
      <c r="N216" s="733">
        <v>25.2</v>
      </c>
      <c r="O216" s="725">
        <v>801.25199999999995</v>
      </c>
      <c r="P216" s="733">
        <v>25.06</v>
      </c>
      <c r="Q216" s="725">
        <v>818.65</v>
      </c>
      <c r="R216" s="733">
        <v>24.96</v>
      </c>
      <c r="S216" s="725">
        <v>835.14300000000003</v>
      </c>
      <c r="T216" s="733">
        <v>24.86</v>
      </c>
      <c r="U216" s="725">
        <v>849.94100000000003</v>
      </c>
      <c r="V216" s="733">
        <v>24.77</v>
      </c>
      <c r="W216" s="725">
        <v>863.34400000000005</v>
      </c>
      <c r="X216" s="734">
        <v>24.69</v>
      </c>
    </row>
    <row r="217" spans="2:24" x14ac:dyDescent="0.2">
      <c r="B217" s="724" t="s">
        <v>103</v>
      </c>
      <c r="C217" s="725">
        <v>512.95799999999997</v>
      </c>
      <c r="D217" s="733">
        <v>20.85</v>
      </c>
      <c r="E217" s="725">
        <v>609.471</v>
      </c>
      <c r="F217" s="733">
        <v>19.78</v>
      </c>
      <c r="G217" s="725">
        <v>709.13400000000001</v>
      </c>
      <c r="H217" s="733">
        <v>19.04</v>
      </c>
      <c r="I217" s="725">
        <v>809.12800000000004</v>
      </c>
      <c r="J217" s="733">
        <v>18.52</v>
      </c>
      <c r="K217" s="725">
        <v>908.43499999999995</v>
      </c>
      <c r="L217" s="733">
        <v>18.170000000000002</v>
      </c>
      <c r="M217" s="725">
        <v>1004.78</v>
      </c>
      <c r="N217" s="733">
        <v>17.940000000000001</v>
      </c>
      <c r="O217" s="725">
        <v>1095.9590000000001</v>
      </c>
      <c r="P217" s="733">
        <v>17.79</v>
      </c>
      <c r="Q217" s="725">
        <v>1175.826</v>
      </c>
      <c r="R217" s="733">
        <v>17.77</v>
      </c>
      <c r="S217" s="725">
        <v>1251.71</v>
      </c>
      <c r="T217" s="733">
        <v>17.760000000000002</v>
      </c>
      <c r="U217" s="725">
        <v>1321.373</v>
      </c>
      <c r="V217" s="733">
        <v>17.760000000000002</v>
      </c>
      <c r="W217" s="725">
        <v>1379.4670000000001</v>
      </c>
      <c r="X217" s="734">
        <v>17.739999999999998</v>
      </c>
    </row>
    <row r="218" spans="2:24" ht="13.5" thickBot="1" x14ac:dyDescent="0.25">
      <c r="B218" s="757" t="s">
        <v>104</v>
      </c>
      <c r="C218" s="727">
        <v>1695.38</v>
      </c>
      <c r="D218" s="735">
        <v>12.11</v>
      </c>
      <c r="E218" s="727">
        <v>2034.5519999999999</v>
      </c>
      <c r="F218" s="735">
        <v>11.36</v>
      </c>
      <c r="G218" s="727">
        <v>2372.34</v>
      </c>
      <c r="H218" s="735">
        <v>10.92</v>
      </c>
      <c r="I218" s="727">
        <v>2695.4630000000002</v>
      </c>
      <c r="J218" s="735">
        <v>10.65</v>
      </c>
      <c r="K218" s="727">
        <v>2984.8240000000001</v>
      </c>
      <c r="L218" s="735">
        <v>10.45</v>
      </c>
      <c r="M218" s="727">
        <v>3240.9769999999999</v>
      </c>
      <c r="N218" s="735">
        <v>10.27</v>
      </c>
      <c r="O218" s="727">
        <v>3458.8510000000001</v>
      </c>
      <c r="P218" s="735">
        <v>10.16</v>
      </c>
      <c r="Q218" s="727">
        <v>3669.8429999999998</v>
      </c>
      <c r="R218" s="735">
        <v>10.08</v>
      </c>
      <c r="S218" s="727">
        <v>3878.4960000000001</v>
      </c>
      <c r="T218" s="735">
        <v>9.99</v>
      </c>
      <c r="U218" s="727">
        <v>4070.5329999999999</v>
      </c>
      <c r="V218" s="735">
        <v>9.93</v>
      </c>
      <c r="W218" s="727">
        <v>4234.3069999999998</v>
      </c>
      <c r="X218" s="736">
        <v>9.9</v>
      </c>
    </row>
    <row r="221" spans="2:24" x14ac:dyDescent="0.2">
      <c r="B221" s="783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84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85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19554.759999999998</v>
      </c>
      <c r="D224" s="754">
        <f t="shared" ref="D224:D232" si="83">E207</f>
        <v>21291.465</v>
      </c>
      <c r="E224" s="754">
        <f t="shared" ref="E224:E232" si="84">G207</f>
        <v>22939.553</v>
      </c>
      <c r="F224" s="754">
        <f t="shared" ref="F224:F232" si="85">I207</f>
        <v>24490.647000000001</v>
      </c>
      <c r="G224" s="754">
        <f t="shared" ref="G224:G232" si="86">K207</f>
        <v>25747.816999999999</v>
      </c>
      <c r="H224" s="754">
        <f t="shared" ref="H224:H232" si="87">M207</f>
        <v>26997.359</v>
      </c>
      <c r="I224" s="754">
        <f t="shared" ref="I224:I232" si="88">O207</f>
        <v>28085.874</v>
      </c>
      <c r="J224" s="754">
        <f t="shared" ref="J224:J232" si="89">Q207</f>
        <v>28918.366999999998</v>
      </c>
      <c r="K224" s="754">
        <f t="shared" ref="K224:K232" si="90">S207</f>
        <v>29765.042000000001</v>
      </c>
      <c r="L224" s="754">
        <f t="shared" ref="L224:L232" si="91">U207</f>
        <v>30573.415000000001</v>
      </c>
      <c r="M224" s="755">
        <f t="shared" ref="M224:M232" si="92">W207</f>
        <v>31342.307000000001</v>
      </c>
      <c r="N224" s="722"/>
    </row>
    <row r="225" spans="2:14" x14ac:dyDescent="0.2">
      <c r="B225" s="743" t="s">
        <v>94</v>
      </c>
      <c r="C225" s="744">
        <f t="shared" si="82"/>
        <v>5102.424</v>
      </c>
      <c r="D225" s="744">
        <f t="shared" si="83"/>
        <v>5363.7309999999998</v>
      </c>
      <c r="E225" s="744">
        <f t="shared" si="84"/>
        <v>5623.3249999999998</v>
      </c>
      <c r="F225" s="744">
        <f t="shared" si="85"/>
        <v>5868.2879999999996</v>
      </c>
      <c r="G225" s="744">
        <f t="shared" si="86"/>
        <v>6076.1120000000001</v>
      </c>
      <c r="H225" s="744">
        <f t="shared" si="87"/>
        <v>6291.21</v>
      </c>
      <c r="I225" s="744">
        <f t="shared" si="88"/>
        <v>6484.3530000000001</v>
      </c>
      <c r="J225" s="744">
        <f t="shared" si="89"/>
        <v>6671.0990000000002</v>
      </c>
      <c r="K225" s="744">
        <f t="shared" si="90"/>
        <v>6855.442</v>
      </c>
      <c r="L225" s="744">
        <f t="shared" si="91"/>
        <v>7027.9989999999998</v>
      </c>
      <c r="M225" s="745">
        <f t="shared" si="92"/>
        <v>7161.7690000000002</v>
      </c>
      <c r="N225" s="725"/>
    </row>
    <row r="226" spans="2:14" x14ac:dyDescent="0.2">
      <c r="B226" s="743" t="s">
        <v>95</v>
      </c>
      <c r="C226" s="744">
        <f t="shared" si="82"/>
        <v>2741.8910000000001</v>
      </c>
      <c r="D226" s="744">
        <f t="shared" si="83"/>
        <v>2824.5259999999998</v>
      </c>
      <c r="E226" s="744">
        <f t="shared" si="84"/>
        <v>2893.0479999999998</v>
      </c>
      <c r="F226" s="744">
        <f t="shared" si="85"/>
        <v>2968.1109999999999</v>
      </c>
      <c r="G226" s="744">
        <f t="shared" si="86"/>
        <v>2943.857</v>
      </c>
      <c r="H226" s="744">
        <f t="shared" si="87"/>
        <v>3087.3560000000002</v>
      </c>
      <c r="I226" s="744">
        <f t="shared" si="88"/>
        <v>3230.569</v>
      </c>
      <c r="J226" s="744">
        <f t="shared" si="89"/>
        <v>3252.3580000000002</v>
      </c>
      <c r="K226" s="744">
        <f t="shared" si="90"/>
        <v>3309.2069999999999</v>
      </c>
      <c r="L226" s="744">
        <f t="shared" si="91"/>
        <v>3367.7979999999998</v>
      </c>
      <c r="M226" s="745">
        <f t="shared" si="92"/>
        <v>3467.6619999999998</v>
      </c>
      <c r="N226" s="725"/>
    </row>
    <row r="227" spans="2:14" x14ac:dyDescent="0.2">
      <c r="B227" s="743" t="s">
        <v>96</v>
      </c>
      <c r="C227" s="744">
        <f t="shared" si="82"/>
        <v>1427.1780000000001</v>
      </c>
      <c r="D227" s="744">
        <f t="shared" si="83"/>
        <v>1566.508</v>
      </c>
      <c r="E227" s="744">
        <f t="shared" si="84"/>
        <v>1700.672</v>
      </c>
      <c r="F227" s="744">
        <f t="shared" si="85"/>
        <v>1820.4059999999999</v>
      </c>
      <c r="G227" s="744">
        <f t="shared" si="86"/>
        <v>1913.7460000000001</v>
      </c>
      <c r="H227" s="744">
        <f t="shared" si="87"/>
        <v>1991.1859999999999</v>
      </c>
      <c r="I227" s="744">
        <f t="shared" si="88"/>
        <v>2038.664</v>
      </c>
      <c r="J227" s="744">
        <f t="shared" si="89"/>
        <v>2066.4659999999999</v>
      </c>
      <c r="K227" s="744">
        <f t="shared" si="90"/>
        <v>2105.7550000000001</v>
      </c>
      <c r="L227" s="744">
        <f t="shared" si="91"/>
        <v>2154.9189999999999</v>
      </c>
      <c r="M227" s="745">
        <f t="shared" si="92"/>
        <v>2206.0140000000001</v>
      </c>
      <c r="N227" s="725"/>
    </row>
    <row r="228" spans="2:14" x14ac:dyDescent="0.2">
      <c r="B228" s="743" t="s">
        <v>97</v>
      </c>
      <c r="C228" s="744">
        <f t="shared" si="82"/>
        <v>4977.7780000000002</v>
      </c>
      <c r="D228" s="744">
        <f t="shared" si="83"/>
        <v>5417.9260000000004</v>
      </c>
      <c r="E228" s="744">
        <f t="shared" si="84"/>
        <v>5817.4459999999999</v>
      </c>
      <c r="F228" s="744">
        <f t="shared" si="85"/>
        <v>6185.4229999999998</v>
      </c>
      <c r="G228" s="744">
        <f t="shared" si="86"/>
        <v>6487.22</v>
      </c>
      <c r="H228" s="744">
        <f t="shared" si="87"/>
        <v>6726.9579999999996</v>
      </c>
      <c r="I228" s="744">
        <f t="shared" si="88"/>
        <v>6905.0029999999997</v>
      </c>
      <c r="J228" s="744">
        <f t="shared" si="89"/>
        <v>7035.1660000000002</v>
      </c>
      <c r="K228" s="744">
        <f t="shared" si="90"/>
        <v>7145.6530000000002</v>
      </c>
      <c r="L228" s="744">
        <f t="shared" si="91"/>
        <v>7251.8519999999999</v>
      </c>
      <c r="M228" s="745">
        <f t="shared" si="92"/>
        <v>7376.5039999999999</v>
      </c>
      <c r="N228" s="725"/>
    </row>
    <row r="229" spans="2:14" x14ac:dyDescent="0.2">
      <c r="B229" s="743" t="s">
        <v>98</v>
      </c>
      <c r="C229" s="744">
        <f t="shared" si="82"/>
        <v>593.37599999999998</v>
      </c>
      <c r="D229" s="744">
        <f t="shared" si="83"/>
        <v>682.53200000000004</v>
      </c>
      <c r="E229" s="744">
        <f t="shared" si="84"/>
        <v>763.58299999999997</v>
      </c>
      <c r="F229" s="744">
        <f t="shared" si="85"/>
        <v>831.28300000000002</v>
      </c>
      <c r="G229" s="744">
        <f t="shared" si="86"/>
        <v>889.726</v>
      </c>
      <c r="H229" s="744">
        <f t="shared" si="87"/>
        <v>927.59400000000005</v>
      </c>
      <c r="I229" s="744">
        <f t="shared" si="88"/>
        <v>968.45500000000004</v>
      </c>
      <c r="J229" s="744">
        <f t="shared" si="89"/>
        <v>1003.272</v>
      </c>
      <c r="K229" s="744">
        <f t="shared" si="90"/>
        <v>1030.4690000000001</v>
      </c>
      <c r="L229" s="744">
        <f t="shared" si="91"/>
        <v>1056.3599999999999</v>
      </c>
      <c r="M229" s="745">
        <f t="shared" si="92"/>
        <v>1076.3789999999999</v>
      </c>
      <c r="N229" s="725"/>
    </row>
    <row r="230" spans="2:14" x14ac:dyDescent="0.2">
      <c r="B230" s="743" t="s">
        <v>99</v>
      </c>
      <c r="C230" s="744">
        <f t="shared" si="82"/>
        <v>348.11799999999999</v>
      </c>
      <c r="D230" s="744">
        <f t="shared" si="83"/>
        <v>371.36</v>
      </c>
      <c r="E230" s="744">
        <f t="shared" si="84"/>
        <v>384.28800000000001</v>
      </c>
      <c r="F230" s="744">
        <f t="shared" si="85"/>
        <v>405.66300000000001</v>
      </c>
      <c r="G230" s="744">
        <f t="shared" si="86"/>
        <v>437.86500000000001</v>
      </c>
      <c r="H230" s="744">
        <f t="shared" si="87"/>
        <v>462.25400000000002</v>
      </c>
      <c r="I230" s="744">
        <f t="shared" si="88"/>
        <v>487.56700000000001</v>
      </c>
      <c r="J230" s="744">
        <f t="shared" si="89"/>
        <v>485.86700000000002</v>
      </c>
      <c r="K230" s="744">
        <f t="shared" si="90"/>
        <v>502.97199999999998</v>
      </c>
      <c r="L230" s="744">
        <f t="shared" si="91"/>
        <v>525.82500000000005</v>
      </c>
      <c r="M230" s="745">
        <f t="shared" si="92"/>
        <v>545.26099999999997</v>
      </c>
      <c r="N230" s="725"/>
    </row>
    <row r="231" spans="2:14" x14ac:dyDescent="0.2">
      <c r="B231" s="743" t="s">
        <v>100</v>
      </c>
      <c r="C231" s="744">
        <f t="shared" si="82"/>
        <v>1224.0999999999999</v>
      </c>
      <c r="D231" s="744">
        <f t="shared" si="83"/>
        <v>1361.7149999999999</v>
      </c>
      <c r="E231" s="744">
        <f t="shared" si="84"/>
        <v>1489.4069999999999</v>
      </c>
      <c r="F231" s="744">
        <f t="shared" si="85"/>
        <v>1598.5029999999999</v>
      </c>
      <c r="G231" s="744">
        <f t="shared" si="86"/>
        <v>1684.662</v>
      </c>
      <c r="H231" s="744">
        <f t="shared" si="87"/>
        <v>1737.5170000000001</v>
      </c>
      <c r="I231" s="744">
        <f t="shared" si="88"/>
        <v>1789.452</v>
      </c>
      <c r="J231" s="744">
        <f t="shared" si="89"/>
        <v>1839.8119999999999</v>
      </c>
      <c r="K231" s="744">
        <f t="shared" si="90"/>
        <v>1886.53</v>
      </c>
      <c r="L231" s="744">
        <f t="shared" si="91"/>
        <v>1920.395</v>
      </c>
      <c r="M231" s="745">
        <f t="shared" si="92"/>
        <v>1951.423</v>
      </c>
      <c r="N231" s="725"/>
    </row>
    <row r="232" spans="2:14" x14ac:dyDescent="0.2">
      <c r="B232" s="743" t="s">
        <v>101</v>
      </c>
      <c r="C232" s="744">
        <f t="shared" si="82"/>
        <v>311.11200000000002</v>
      </c>
      <c r="D232" s="744">
        <f t="shared" si="83"/>
        <v>392.62799999999999</v>
      </c>
      <c r="E232" s="744">
        <f t="shared" si="84"/>
        <v>477.98399999999998</v>
      </c>
      <c r="F232" s="744">
        <f t="shared" si="85"/>
        <v>563.45500000000004</v>
      </c>
      <c r="G232" s="744">
        <f t="shared" si="86"/>
        <v>646.79200000000003</v>
      </c>
      <c r="H232" s="744">
        <f t="shared" si="87"/>
        <v>727.55100000000004</v>
      </c>
      <c r="I232" s="744">
        <f t="shared" si="88"/>
        <v>804.84</v>
      </c>
      <c r="J232" s="744">
        <f t="shared" si="89"/>
        <v>875.62199999999996</v>
      </c>
      <c r="K232" s="744">
        <f t="shared" si="90"/>
        <v>938.45899999999995</v>
      </c>
      <c r="L232" s="744">
        <f t="shared" si="91"/>
        <v>1000.668</v>
      </c>
      <c r="M232" s="745">
        <f t="shared" si="92"/>
        <v>1054.1969999999999</v>
      </c>
      <c r="N232" s="725"/>
    </row>
    <row r="233" spans="2:14" x14ac:dyDescent="0.2">
      <c r="B233" s="743" t="s">
        <v>102</v>
      </c>
      <c r="C233" s="744">
        <f t="shared" ref="C233:C235" si="93">C216</f>
        <v>605.31700000000001</v>
      </c>
      <c r="D233" s="744">
        <f t="shared" ref="D233:D235" si="94">E216</f>
        <v>650.15200000000004</v>
      </c>
      <c r="E233" s="744">
        <f t="shared" ref="E233:E235" si="95">G216</f>
        <v>690.68100000000004</v>
      </c>
      <c r="F233" s="744">
        <f t="shared" ref="F233:F235" si="96">I216</f>
        <v>726.16899999999998</v>
      </c>
      <c r="G233" s="744">
        <f t="shared" ref="G233:G235" si="97">K216</f>
        <v>755.74</v>
      </c>
      <c r="H233" s="744">
        <f t="shared" ref="H233:H235" si="98">M216</f>
        <v>780.274</v>
      </c>
      <c r="I233" s="744">
        <f t="shared" ref="I233:I235" si="99">O216</f>
        <v>801.25199999999995</v>
      </c>
      <c r="J233" s="744">
        <f t="shared" ref="J233:J235" si="100">Q216</f>
        <v>818.65</v>
      </c>
      <c r="K233" s="744">
        <f t="shared" ref="K233:K235" si="101">S216</f>
        <v>835.14300000000003</v>
      </c>
      <c r="L233" s="744">
        <f t="shared" ref="L233:L235" si="102">U216</f>
        <v>849.94100000000003</v>
      </c>
      <c r="M233" s="745">
        <f t="shared" ref="M233:M235" si="103">W216</f>
        <v>863.34400000000005</v>
      </c>
      <c r="N233" s="725"/>
    </row>
    <row r="234" spans="2:14" x14ac:dyDescent="0.2">
      <c r="B234" s="743" t="s">
        <v>103</v>
      </c>
      <c r="C234" s="744">
        <f t="shared" si="93"/>
        <v>512.95799999999997</v>
      </c>
      <c r="D234" s="744">
        <f t="shared" si="94"/>
        <v>609.471</v>
      </c>
      <c r="E234" s="744">
        <f t="shared" si="95"/>
        <v>709.13400000000001</v>
      </c>
      <c r="F234" s="744">
        <f t="shared" si="96"/>
        <v>809.12800000000004</v>
      </c>
      <c r="G234" s="744">
        <f t="shared" si="97"/>
        <v>908.43499999999995</v>
      </c>
      <c r="H234" s="744">
        <f t="shared" si="98"/>
        <v>1004.78</v>
      </c>
      <c r="I234" s="744">
        <f t="shared" si="99"/>
        <v>1095.9590000000001</v>
      </c>
      <c r="J234" s="744">
        <f t="shared" si="100"/>
        <v>1175.826</v>
      </c>
      <c r="K234" s="744">
        <f t="shared" si="101"/>
        <v>1251.71</v>
      </c>
      <c r="L234" s="744">
        <f t="shared" si="102"/>
        <v>1321.373</v>
      </c>
      <c r="M234" s="745">
        <f t="shared" si="103"/>
        <v>1379.4670000000001</v>
      </c>
      <c r="N234" s="725"/>
    </row>
    <row r="235" spans="2:14" ht="13.5" thickBot="1" x14ac:dyDescent="0.25">
      <c r="B235" s="746" t="s">
        <v>104</v>
      </c>
      <c r="C235" s="747">
        <f t="shared" si="93"/>
        <v>1695.38</v>
      </c>
      <c r="D235" s="747">
        <f t="shared" si="94"/>
        <v>2034.5519999999999</v>
      </c>
      <c r="E235" s="747">
        <f t="shared" si="95"/>
        <v>2372.34</v>
      </c>
      <c r="F235" s="747">
        <f t="shared" si="96"/>
        <v>2695.4630000000002</v>
      </c>
      <c r="G235" s="747">
        <f t="shared" si="97"/>
        <v>2984.8240000000001</v>
      </c>
      <c r="H235" s="747">
        <f t="shared" si="98"/>
        <v>3240.9769999999999</v>
      </c>
      <c r="I235" s="747">
        <f t="shared" si="99"/>
        <v>3458.8510000000001</v>
      </c>
      <c r="J235" s="747">
        <f t="shared" si="100"/>
        <v>3669.8429999999998</v>
      </c>
      <c r="K235" s="747">
        <f t="shared" si="101"/>
        <v>3878.4960000000001</v>
      </c>
      <c r="L235" s="747">
        <f t="shared" si="102"/>
        <v>4070.5329999999999</v>
      </c>
      <c r="M235" s="748">
        <f t="shared" si="103"/>
        <v>4234.3069999999998</v>
      </c>
      <c r="N235" s="725"/>
    </row>
    <row r="238" spans="2:14" x14ac:dyDescent="0.2">
      <c r="B238" s="783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84"/>
      <c r="C239" s="717" t="s">
        <v>484</v>
      </c>
      <c r="D239" s="717" t="s">
        <v>484</v>
      </c>
      <c r="E239" s="717" t="s">
        <v>484</v>
      </c>
      <c r="F239" s="717" t="s">
        <v>484</v>
      </c>
      <c r="G239" s="717" t="s">
        <v>484</v>
      </c>
      <c r="H239" s="717" t="s">
        <v>484</v>
      </c>
      <c r="I239" s="717" t="s">
        <v>484</v>
      </c>
      <c r="J239" s="717" t="s">
        <v>484</v>
      </c>
      <c r="K239" s="717" t="s">
        <v>484</v>
      </c>
      <c r="L239" s="717" t="s">
        <v>484</v>
      </c>
      <c r="M239" s="719" t="s">
        <v>484</v>
      </c>
      <c r="N239" s="738"/>
    </row>
    <row r="240" spans="2:14" ht="41.25" thickBot="1" x14ac:dyDescent="0.25">
      <c r="B240" s="785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20321.41</v>
      </c>
      <c r="D241" s="754">
        <f t="shared" ref="D241:D252" si="105">SUM(D190,E207)</f>
        <v>22145.065999999999</v>
      </c>
      <c r="E241" s="754">
        <f t="shared" ref="E241:E252" si="106">SUM(E190,G207)</f>
        <v>23839.722000000002</v>
      </c>
      <c r="F241" s="754">
        <f t="shared" ref="F241:F252" si="107">SUM(F190,I207)</f>
        <v>25463.413</v>
      </c>
      <c r="G241" s="754">
        <f t="shared" ref="G241:G252" si="108">SUM(G190,K207)</f>
        <v>26748.932999999997</v>
      </c>
      <c r="H241" s="754">
        <f t="shared" ref="H241:H252" si="109">SUM(H190,M207)</f>
        <v>28051.692999999999</v>
      </c>
      <c r="I241" s="754">
        <f t="shared" ref="I241:I252" si="110">SUM(I190,O207)</f>
        <v>29149.244999999999</v>
      </c>
      <c r="J241" s="754">
        <f t="shared" ref="J241:J252" si="111">SUM(J190,Q207)</f>
        <v>30002.323999999997</v>
      </c>
      <c r="K241" s="754">
        <f t="shared" ref="K241:K252" si="112">SUM(K190,S207)</f>
        <v>30850.175000000003</v>
      </c>
      <c r="L241" s="754">
        <f t="shared" ref="L241:L252" si="113">SUM(L190,U207)</f>
        <v>31703.671000000002</v>
      </c>
      <c r="M241" s="755">
        <f t="shared" ref="M241:M252" si="114">SUM(M190,W207)</f>
        <v>32488.554</v>
      </c>
      <c r="N241" s="722"/>
    </row>
    <row r="242" spans="1:14" x14ac:dyDescent="0.2">
      <c r="B242" s="743" t="s">
        <v>94</v>
      </c>
      <c r="C242" s="744">
        <f t="shared" si="104"/>
        <v>5222.6350000000002</v>
      </c>
      <c r="D242" s="744">
        <f t="shared" si="105"/>
        <v>5497.0879999999997</v>
      </c>
      <c r="E242" s="744">
        <f t="shared" si="106"/>
        <v>5765.0259999999998</v>
      </c>
      <c r="F242" s="744">
        <f t="shared" si="107"/>
        <v>6022.44</v>
      </c>
      <c r="G242" s="744">
        <f t="shared" si="108"/>
        <v>6238.7529999999997</v>
      </c>
      <c r="H242" s="744">
        <f t="shared" si="109"/>
        <v>6462.0460000000003</v>
      </c>
      <c r="I242" s="744">
        <f t="shared" si="110"/>
        <v>6657.2610000000004</v>
      </c>
      <c r="J242" s="744">
        <f t="shared" si="111"/>
        <v>6844.5650000000005</v>
      </c>
      <c r="K242" s="744">
        <f t="shared" si="112"/>
        <v>7029.6120000000001</v>
      </c>
      <c r="L242" s="744">
        <f t="shared" si="113"/>
        <v>7209.8909999999996</v>
      </c>
      <c r="M242" s="745">
        <f t="shared" si="114"/>
        <v>7348.8680000000004</v>
      </c>
      <c r="N242" s="725"/>
    </row>
    <row r="243" spans="1:14" x14ac:dyDescent="0.2">
      <c r="B243" s="743" t="s">
        <v>95</v>
      </c>
      <c r="C243" s="744">
        <f t="shared" si="104"/>
        <v>3140.797</v>
      </c>
      <c r="D243" s="744">
        <f t="shared" si="105"/>
        <v>3278.047</v>
      </c>
      <c r="E243" s="744">
        <f t="shared" si="106"/>
        <v>3372.7649999999999</v>
      </c>
      <c r="F243" s="744">
        <f t="shared" si="107"/>
        <v>3491.7439999999997</v>
      </c>
      <c r="G243" s="744">
        <f t="shared" si="108"/>
        <v>3479.1909999999998</v>
      </c>
      <c r="H243" s="744">
        <f t="shared" si="109"/>
        <v>3653.2910000000002</v>
      </c>
      <c r="I243" s="744">
        <f t="shared" si="110"/>
        <v>3798.1189999999997</v>
      </c>
      <c r="J243" s="744">
        <f t="shared" si="111"/>
        <v>3841.4549999999999</v>
      </c>
      <c r="K243" s="744">
        <f t="shared" si="112"/>
        <v>3895.4740000000002</v>
      </c>
      <c r="L243" s="744">
        <f t="shared" si="113"/>
        <v>3984.674</v>
      </c>
      <c r="M243" s="745">
        <f t="shared" si="114"/>
        <v>4091.4009999999998</v>
      </c>
      <c r="N243" s="725"/>
    </row>
    <row r="244" spans="1:14" x14ac:dyDescent="0.2">
      <c r="B244" s="743" t="s">
        <v>96</v>
      </c>
      <c r="C244" s="744">
        <f t="shared" si="104"/>
        <v>1440.1840000000002</v>
      </c>
      <c r="D244" s="744">
        <f t="shared" si="105"/>
        <v>1580.6320000000001</v>
      </c>
      <c r="E244" s="744">
        <f t="shared" si="106"/>
        <v>1714.201</v>
      </c>
      <c r="F244" s="744">
        <f t="shared" si="107"/>
        <v>1834.4949999999999</v>
      </c>
      <c r="G244" s="744">
        <f t="shared" si="108"/>
        <v>1927.5440000000001</v>
      </c>
      <c r="H244" s="744">
        <f t="shared" si="109"/>
        <v>2006.4389999999999</v>
      </c>
      <c r="I244" s="744">
        <f t="shared" si="110"/>
        <v>2054.6190000000001</v>
      </c>
      <c r="J244" s="744">
        <f t="shared" si="111"/>
        <v>2082.1880000000001</v>
      </c>
      <c r="K244" s="744">
        <f t="shared" si="112"/>
        <v>2120.9720000000002</v>
      </c>
      <c r="L244" s="744">
        <f t="shared" si="113"/>
        <v>2170.3739999999998</v>
      </c>
      <c r="M244" s="745">
        <f t="shared" si="114"/>
        <v>2221.8560000000002</v>
      </c>
      <c r="N244" s="725"/>
    </row>
    <row r="245" spans="1:14" x14ac:dyDescent="0.2">
      <c r="B245" s="743" t="s">
        <v>97</v>
      </c>
      <c r="C245" s="744">
        <f t="shared" si="104"/>
        <v>5022.6040000000003</v>
      </c>
      <c r="D245" s="744">
        <f t="shared" si="105"/>
        <v>5464.5630000000001</v>
      </c>
      <c r="E245" s="744">
        <f t="shared" si="106"/>
        <v>5864.2879999999996</v>
      </c>
      <c r="F245" s="744">
        <f t="shared" si="107"/>
        <v>6233.7049999999999</v>
      </c>
      <c r="G245" s="744">
        <f t="shared" si="108"/>
        <v>6535.7780000000002</v>
      </c>
      <c r="H245" s="744">
        <f t="shared" si="109"/>
        <v>6777.9939999999997</v>
      </c>
      <c r="I245" s="744">
        <f t="shared" si="110"/>
        <v>6954.7469999999994</v>
      </c>
      <c r="J245" s="744">
        <f t="shared" si="111"/>
        <v>7080.5749999999998</v>
      </c>
      <c r="K245" s="744">
        <f t="shared" si="112"/>
        <v>7191.9710000000005</v>
      </c>
      <c r="L245" s="744">
        <f t="shared" si="113"/>
        <v>7299.6939999999995</v>
      </c>
      <c r="M245" s="745">
        <f t="shared" si="114"/>
        <v>7425.9679999999998</v>
      </c>
      <c r="N245" s="725"/>
    </row>
    <row r="246" spans="1:14" x14ac:dyDescent="0.2">
      <c r="B246" s="743" t="s">
        <v>98</v>
      </c>
      <c r="C246" s="744">
        <f t="shared" si="104"/>
        <v>612.88400000000001</v>
      </c>
      <c r="D246" s="744">
        <f t="shared" si="105"/>
        <v>704.40300000000002</v>
      </c>
      <c r="E246" s="744">
        <f t="shared" si="106"/>
        <v>787.31599999999992</v>
      </c>
      <c r="F246" s="744">
        <f t="shared" si="107"/>
        <v>856.95799999999997</v>
      </c>
      <c r="G246" s="744">
        <f t="shared" si="108"/>
        <v>917.08500000000004</v>
      </c>
      <c r="H246" s="744">
        <f t="shared" si="109"/>
        <v>956.80500000000006</v>
      </c>
      <c r="I246" s="744">
        <f t="shared" si="110"/>
        <v>999.00400000000002</v>
      </c>
      <c r="J246" s="744">
        <f t="shared" si="111"/>
        <v>1035.0800000000002</v>
      </c>
      <c r="K246" s="744">
        <f t="shared" si="112"/>
        <v>1063.643</v>
      </c>
      <c r="L246" s="744">
        <f t="shared" si="113"/>
        <v>1090.5319999999999</v>
      </c>
      <c r="M246" s="745">
        <f t="shared" si="114"/>
        <v>1110.98</v>
      </c>
      <c r="N246" s="725"/>
    </row>
    <row r="247" spans="1:14" x14ac:dyDescent="0.2">
      <c r="B247" s="743" t="s">
        <v>99</v>
      </c>
      <c r="C247" s="744">
        <f t="shared" si="104"/>
        <v>356.70299999999997</v>
      </c>
      <c r="D247" s="744">
        <f t="shared" si="105"/>
        <v>381.12600000000003</v>
      </c>
      <c r="E247" s="744">
        <f t="shared" si="106"/>
        <v>394.89600000000002</v>
      </c>
      <c r="F247" s="744">
        <f t="shared" si="107"/>
        <v>417.24799999999999</v>
      </c>
      <c r="G247" s="744">
        <f t="shared" si="108"/>
        <v>449.72199999999998</v>
      </c>
      <c r="H247" s="744">
        <f t="shared" si="109"/>
        <v>475.00900000000001</v>
      </c>
      <c r="I247" s="744">
        <f t="shared" si="110"/>
        <v>500.85399999999998</v>
      </c>
      <c r="J247" s="744">
        <f t="shared" si="111"/>
        <v>499.99900000000002</v>
      </c>
      <c r="K247" s="744">
        <f t="shared" si="112"/>
        <v>517.73599999999999</v>
      </c>
      <c r="L247" s="744">
        <f t="shared" si="113"/>
        <v>541.54200000000003</v>
      </c>
      <c r="M247" s="745">
        <f t="shared" si="114"/>
        <v>561.99799999999993</v>
      </c>
      <c r="N247" s="725"/>
    </row>
    <row r="248" spans="1:14" x14ac:dyDescent="0.2">
      <c r="B248" s="743" t="s">
        <v>100</v>
      </c>
      <c r="C248" s="744">
        <f t="shared" si="104"/>
        <v>1225.5829999999999</v>
      </c>
      <c r="D248" s="744">
        <f t="shared" si="105"/>
        <v>1363.607</v>
      </c>
      <c r="E248" s="744">
        <f t="shared" si="106"/>
        <v>1491.76</v>
      </c>
      <c r="F248" s="744">
        <f t="shared" si="107"/>
        <v>1601.2659999999998</v>
      </c>
      <c r="G248" s="744">
        <f t="shared" si="108"/>
        <v>1687.7740000000001</v>
      </c>
      <c r="H248" s="744">
        <f t="shared" si="109"/>
        <v>1740.9390000000001</v>
      </c>
      <c r="I248" s="744">
        <f t="shared" si="110"/>
        <v>1793.135</v>
      </c>
      <c r="J248" s="744">
        <f t="shared" si="111"/>
        <v>1843.7149999999999</v>
      </c>
      <c r="K248" s="744">
        <f t="shared" si="112"/>
        <v>1890.6120000000001</v>
      </c>
      <c r="L248" s="744">
        <f t="shared" si="113"/>
        <v>1924.6289999999999</v>
      </c>
      <c r="M248" s="745">
        <f t="shared" si="114"/>
        <v>1955.79</v>
      </c>
      <c r="N248" s="725"/>
    </row>
    <row r="249" spans="1:14" x14ac:dyDescent="0.2">
      <c r="B249" s="743" t="s">
        <v>101</v>
      </c>
      <c r="C249" s="744">
        <f t="shared" si="104"/>
        <v>311.161</v>
      </c>
      <c r="D249" s="744">
        <f t="shared" si="105"/>
        <v>392.69499999999999</v>
      </c>
      <c r="E249" s="744">
        <f t="shared" si="106"/>
        <v>478.07399999999996</v>
      </c>
      <c r="F249" s="744">
        <f t="shared" si="107"/>
        <v>563.5680000000001</v>
      </c>
      <c r="G249" s="744">
        <f t="shared" si="108"/>
        <v>646.92899999999997</v>
      </c>
      <c r="H249" s="744">
        <f t="shared" si="109"/>
        <v>727.71</v>
      </c>
      <c r="I249" s="744">
        <f t="shared" si="110"/>
        <v>805.02100000000007</v>
      </c>
      <c r="J249" s="744">
        <f t="shared" si="111"/>
        <v>875.822</v>
      </c>
      <c r="K249" s="744">
        <f t="shared" si="112"/>
        <v>938.67699999999991</v>
      </c>
      <c r="L249" s="744">
        <f t="shared" si="113"/>
        <v>1000.903</v>
      </c>
      <c r="M249" s="745">
        <f t="shared" si="114"/>
        <v>1054.4479999999999</v>
      </c>
      <c r="N249" s="725"/>
    </row>
    <row r="250" spans="1:14" x14ac:dyDescent="0.2">
      <c r="B250" s="743" t="s">
        <v>102</v>
      </c>
      <c r="C250" s="744">
        <f t="shared" si="104"/>
        <v>606.26200000000006</v>
      </c>
      <c r="D250" s="744">
        <f t="shared" si="105"/>
        <v>651.21400000000006</v>
      </c>
      <c r="E250" s="744">
        <f t="shared" si="106"/>
        <v>691.85800000000006</v>
      </c>
      <c r="F250" s="744">
        <f t="shared" si="107"/>
        <v>727.45600000000002</v>
      </c>
      <c r="G250" s="744">
        <f t="shared" si="108"/>
        <v>757.14300000000003</v>
      </c>
      <c r="H250" s="744">
        <f t="shared" si="109"/>
        <v>781.69399999999996</v>
      </c>
      <c r="I250" s="744">
        <f t="shared" si="110"/>
        <v>802.6339999999999</v>
      </c>
      <c r="J250" s="744">
        <f t="shared" si="111"/>
        <v>820.06499999999994</v>
      </c>
      <c r="K250" s="744">
        <f t="shared" si="112"/>
        <v>836.54500000000007</v>
      </c>
      <c r="L250" s="744">
        <f t="shared" si="113"/>
        <v>851.38400000000001</v>
      </c>
      <c r="M250" s="745">
        <f t="shared" si="114"/>
        <v>864.85500000000002</v>
      </c>
      <c r="N250" s="725"/>
    </row>
    <row r="251" spans="1:14" x14ac:dyDescent="0.2">
      <c r="B251" s="743" t="s">
        <v>103</v>
      </c>
      <c r="C251" s="744">
        <f t="shared" si="104"/>
        <v>512.96199999999999</v>
      </c>
      <c r="D251" s="744">
        <f t="shared" si="105"/>
        <v>609.476</v>
      </c>
      <c r="E251" s="744">
        <f t="shared" si="106"/>
        <v>709.14</v>
      </c>
      <c r="F251" s="744">
        <f t="shared" si="107"/>
        <v>809.13499999999999</v>
      </c>
      <c r="G251" s="744">
        <f t="shared" si="108"/>
        <v>908.44299999999998</v>
      </c>
      <c r="H251" s="744">
        <f t="shared" si="109"/>
        <v>1004.789</v>
      </c>
      <c r="I251" s="744">
        <f t="shared" si="110"/>
        <v>1095.9690000000001</v>
      </c>
      <c r="J251" s="744">
        <f t="shared" si="111"/>
        <v>1175.836</v>
      </c>
      <c r="K251" s="744">
        <f t="shared" si="112"/>
        <v>1251.721</v>
      </c>
      <c r="L251" s="744">
        <f t="shared" si="113"/>
        <v>1321.385</v>
      </c>
      <c r="M251" s="745">
        <f t="shared" si="114"/>
        <v>1379.479</v>
      </c>
      <c r="N251" s="725"/>
    </row>
    <row r="252" spans="1:14" ht="13.5" thickBot="1" x14ac:dyDescent="0.25">
      <c r="B252" s="746" t="s">
        <v>104</v>
      </c>
      <c r="C252" s="747">
        <f t="shared" si="104"/>
        <v>1854.5070000000001</v>
      </c>
      <c r="D252" s="747">
        <f t="shared" si="105"/>
        <v>2205.85</v>
      </c>
      <c r="E252" s="747">
        <f t="shared" si="106"/>
        <v>2552.7530000000002</v>
      </c>
      <c r="F252" s="747">
        <f t="shared" si="107"/>
        <v>2886.6440000000002</v>
      </c>
      <c r="G252" s="747">
        <f t="shared" si="108"/>
        <v>3181.7330000000002</v>
      </c>
      <c r="H252" s="747">
        <f t="shared" si="109"/>
        <v>3445.2759999999998</v>
      </c>
      <c r="I252" s="747">
        <f t="shared" si="110"/>
        <v>3666.9749999999999</v>
      </c>
      <c r="J252" s="747">
        <f t="shared" si="111"/>
        <v>3878.6389999999997</v>
      </c>
      <c r="K252" s="747">
        <f t="shared" si="112"/>
        <v>4088.0050000000001</v>
      </c>
      <c r="L252" s="747">
        <f t="shared" si="113"/>
        <v>4282.9120000000003</v>
      </c>
      <c r="M252" s="748">
        <f t="shared" si="114"/>
        <v>4446.9319999999998</v>
      </c>
      <c r="N252" s="725"/>
    </row>
    <row r="254" spans="1:14" x14ac:dyDescent="0.2">
      <c r="A254" s="271"/>
    </row>
    <row r="255" spans="1:14" x14ac:dyDescent="0.2">
      <c r="B255" s="783" t="s">
        <v>745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84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85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24.183</v>
      </c>
      <c r="D258" s="722">
        <v>24.241</v>
      </c>
      <c r="E258" s="722">
        <v>23.234999999999999</v>
      </c>
      <c r="F258" s="722">
        <v>22.838999999999999</v>
      </c>
      <c r="G258" s="722">
        <v>22.341999999999999</v>
      </c>
      <c r="H258" s="722">
        <v>21.893999999999998</v>
      </c>
      <c r="I258" s="722">
        <v>21.286000000000001</v>
      </c>
      <c r="J258" s="722">
        <v>21.06</v>
      </c>
      <c r="K258" s="722">
        <v>20.965</v>
      </c>
      <c r="L258" s="722">
        <v>21.620999999999999</v>
      </c>
      <c r="M258" s="723">
        <v>22.599</v>
      </c>
    </row>
    <row r="259" spans="2:24" x14ac:dyDescent="0.2">
      <c r="B259" s="724" t="s">
        <v>94</v>
      </c>
      <c r="C259" s="725">
        <v>3.5129999999999999</v>
      </c>
      <c r="D259" s="725">
        <v>3.532</v>
      </c>
      <c r="E259" s="725">
        <v>3.4060000000000001</v>
      </c>
      <c r="F259" s="725">
        <v>3.42</v>
      </c>
      <c r="G259" s="725">
        <v>3.3919999999999999</v>
      </c>
      <c r="H259" s="725">
        <v>3.3050000000000002</v>
      </c>
      <c r="I259" s="725">
        <v>3.2069999999999999</v>
      </c>
      <c r="J259" s="725">
        <v>3.2360000000000002</v>
      </c>
      <c r="K259" s="725">
        <v>3.2919999999999998</v>
      </c>
      <c r="L259" s="725">
        <v>3.4119999999999999</v>
      </c>
      <c r="M259" s="726">
        <v>3.8119999999999998</v>
      </c>
    </row>
    <row r="260" spans="2:24" x14ac:dyDescent="0.2">
      <c r="B260" s="724" t="s">
        <v>95</v>
      </c>
      <c r="C260" s="725">
        <v>14.471</v>
      </c>
      <c r="D260" s="725">
        <v>14.475</v>
      </c>
      <c r="E260" s="725">
        <v>13.6</v>
      </c>
      <c r="F260" s="725">
        <v>13.071999999999999</v>
      </c>
      <c r="G260" s="725">
        <v>12.393000000000001</v>
      </c>
      <c r="H260" s="725">
        <v>11.909000000000001</v>
      </c>
      <c r="I260" s="725">
        <v>11.38</v>
      </c>
      <c r="J260" s="725">
        <v>11.314</v>
      </c>
      <c r="K260" s="725">
        <v>11.4</v>
      </c>
      <c r="L260" s="725">
        <v>12.339</v>
      </c>
      <c r="M260" s="726">
        <v>13.302</v>
      </c>
    </row>
    <row r="261" spans="2:24" x14ac:dyDescent="0.2">
      <c r="B261" s="724" t="s">
        <v>96</v>
      </c>
      <c r="C261" s="725">
        <v>0.34</v>
      </c>
      <c r="D261" s="725">
        <v>0.34100000000000003</v>
      </c>
      <c r="E261" s="725">
        <v>0.38300000000000001</v>
      </c>
      <c r="F261" s="725">
        <v>0.44600000000000001</v>
      </c>
      <c r="G261" s="725">
        <v>0.6</v>
      </c>
      <c r="H261" s="725">
        <v>0.67</v>
      </c>
      <c r="I261" s="725">
        <v>0.68300000000000005</v>
      </c>
      <c r="J261" s="725">
        <v>0.63800000000000001</v>
      </c>
      <c r="K261" s="725">
        <v>0.58099999999999996</v>
      </c>
      <c r="L261" s="725">
        <v>0.496</v>
      </c>
      <c r="M261" s="726">
        <v>0.439</v>
      </c>
    </row>
    <row r="262" spans="2:24" x14ac:dyDescent="0.2">
      <c r="B262" s="724" t="s">
        <v>97</v>
      </c>
      <c r="C262" s="725">
        <v>0.95599999999999996</v>
      </c>
      <c r="D262" s="725">
        <v>0.93700000000000006</v>
      </c>
      <c r="E262" s="725">
        <v>1.0489999999999999</v>
      </c>
      <c r="F262" s="725">
        <v>1.256</v>
      </c>
      <c r="G262" s="725">
        <v>1.385</v>
      </c>
      <c r="H262" s="725">
        <v>1.4750000000000001</v>
      </c>
      <c r="I262" s="725">
        <v>1.617</v>
      </c>
      <c r="J262" s="725">
        <v>1.651</v>
      </c>
      <c r="K262" s="725">
        <v>1.6439999999999999</v>
      </c>
      <c r="L262" s="725">
        <v>1.5509999999999999</v>
      </c>
      <c r="M262" s="726">
        <v>1.4279999999999999</v>
      </c>
    </row>
    <row r="263" spans="2:24" x14ac:dyDescent="0.2">
      <c r="B263" s="724" t="s">
        <v>98</v>
      </c>
      <c r="C263" s="725">
        <v>0.65300000000000002</v>
      </c>
      <c r="D263" s="725">
        <v>0.66500000000000004</v>
      </c>
      <c r="E263" s="725">
        <v>0.64700000000000002</v>
      </c>
      <c r="F263" s="725">
        <v>0.625</v>
      </c>
      <c r="G263" s="725">
        <v>0.64</v>
      </c>
      <c r="H263" s="725">
        <v>0.65500000000000003</v>
      </c>
      <c r="I263" s="725">
        <v>0.67800000000000005</v>
      </c>
      <c r="J263" s="725">
        <v>0.71299999999999997</v>
      </c>
      <c r="K263" s="725">
        <v>0.73199999999999998</v>
      </c>
      <c r="L263" s="725">
        <v>0.72</v>
      </c>
      <c r="M263" s="726">
        <v>0.69799999999999995</v>
      </c>
    </row>
    <row r="264" spans="2:24" x14ac:dyDescent="0.2">
      <c r="B264" s="724" t="s">
        <v>99</v>
      </c>
      <c r="C264" s="725">
        <v>0.26600000000000001</v>
      </c>
      <c r="D264" s="725">
        <v>0.28000000000000003</v>
      </c>
      <c r="E264" s="725">
        <v>0.27300000000000002</v>
      </c>
      <c r="F264" s="725">
        <v>0.28499999999999998</v>
      </c>
      <c r="G264" s="725">
        <v>0.26700000000000002</v>
      </c>
      <c r="H264" s="725">
        <v>0.26700000000000002</v>
      </c>
      <c r="I264" s="725">
        <v>0.25800000000000001</v>
      </c>
      <c r="J264" s="725">
        <v>0.255</v>
      </c>
      <c r="K264" s="725">
        <v>0.26500000000000001</v>
      </c>
      <c r="L264" s="725">
        <v>0.26100000000000001</v>
      </c>
      <c r="M264" s="726">
        <v>0.28899999999999998</v>
      </c>
    </row>
    <row r="265" spans="2:24" x14ac:dyDescent="0.2">
      <c r="B265" s="724" t="s">
        <v>100</v>
      </c>
      <c r="C265" s="725">
        <v>9.4E-2</v>
      </c>
      <c r="D265" s="725">
        <v>9.1999999999999998E-2</v>
      </c>
      <c r="E265" s="725">
        <v>9.0999999999999998E-2</v>
      </c>
      <c r="F265" s="725">
        <v>0.08</v>
      </c>
      <c r="G265" s="725">
        <v>6.9000000000000006E-2</v>
      </c>
      <c r="H265" s="725">
        <v>5.8999999999999997E-2</v>
      </c>
      <c r="I265" s="725">
        <v>0.05</v>
      </c>
      <c r="J265" s="725">
        <v>4.2000000000000003E-2</v>
      </c>
      <c r="K265" s="725">
        <v>3.5000000000000003E-2</v>
      </c>
      <c r="L265" s="725">
        <v>3.1E-2</v>
      </c>
      <c r="M265" s="726">
        <v>2.8000000000000001E-2</v>
      </c>
    </row>
    <row r="266" spans="2:24" x14ac:dyDescent="0.2">
      <c r="B266" s="724" t="s">
        <v>101</v>
      </c>
      <c r="C266" s="725">
        <v>4.0000000000000001E-3</v>
      </c>
      <c r="D266" s="725">
        <v>4.0000000000000001E-3</v>
      </c>
      <c r="E266" s="725">
        <v>5.0000000000000001E-3</v>
      </c>
      <c r="F266" s="725">
        <v>5.0000000000000001E-3</v>
      </c>
      <c r="G266" s="725">
        <v>5.0000000000000001E-3</v>
      </c>
      <c r="H266" s="725">
        <v>4.0000000000000001E-3</v>
      </c>
      <c r="I266" s="725">
        <v>4.0000000000000001E-3</v>
      </c>
      <c r="J266" s="725">
        <v>4.0000000000000001E-3</v>
      </c>
      <c r="K266" s="725">
        <v>4.0000000000000001E-3</v>
      </c>
      <c r="L266" s="725">
        <v>3.0000000000000001E-3</v>
      </c>
      <c r="M266" s="726">
        <v>3.0000000000000001E-3</v>
      </c>
    </row>
    <row r="267" spans="2:24" x14ac:dyDescent="0.2">
      <c r="B267" s="724" t="s">
        <v>102</v>
      </c>
      <c r="C267" s="725">
        <v>4.2999999999999997E-2</v>
      </c>
      <c r="D267" s="725">
        <v>4.4999999999999998E-2</v>
      </c>
      <c r="E267" s="725">
        <v>4.4999999999999998E-2</v>
      </c>
      <c r="F267" s="725">
        <v>4.2000000000000003E-2</v>
      </c>
      <c r="G267" s="725">
        <v>0.04</v>
      </c>
      <c r="H267" s="725">
        <v>3.4000000000000002E-2</v>
      </c>
      <c r="I267" s="725">
        <v>2.5999999999999999E-2</v>
      </c>
      <c r="J267" s="725">
        <v>2.5000000000000001E-2</v>
      </c>
      <c r="K267" s="725">
        <v>2.1999999999999999E-2</v>
      </c>
      <c r="L267" s="725">
        <v>2.7E-2</v>
      </c>
      <c r="M267" s="726">
        <v>3.1E-2</v>
      </c>
    </row>
    <row r="268" spans="2:24" x14ac:dyDescent="0.2">
      <c r="B268" s="724" t="s">
        <v>103</v>
      </c>
      <c r="C268" s="725">
        <v>0</v>
      </c>
      <c r="D268" s="725">
        <v>0</v>
      </c>
      <c r="E268" s="725">
        <v>0</v>
      </c>
      <c r="F268" s="725">
        <v>0</v>
      </c>
      <c r="G268" s="725">
        <v>0</v>
      </c>
      <c r="H268" s="725">
        <v>0</v>
      </c>
      <c r="I268" s="725">
        <v>0</v>
      </c>
      <c r="J268" s="725">
        <v>0</v>
      </c>
      <c r="K268" s="725">
        <v>0</v>
      </c>
      <c r="L268" s="725">
        <v>0</v>
      </c>
      <c r="M268" s="726">
        <v>0</v>
      </c>
    </row>
    <row r="269" spans="2:24" ht="13.5" thickBot="1" x14ac:dyDescent="0.25">
      <c r="B269" s="757" t="s">
        <v>104</v>
      </c>
      <c r="C269" s="727">
        <v>3.8439999999999999</v>
      </c>
      <c r="D269" s="727">
        <v>3.87</v>
      </c>
      <c r="E269" s="727">
        <v>3.7360000000000002</v>
      </c>
      <c r="F269" s="727">
        <v>3.609</v>
      </c>
      <c r="G269" s="727">
        <v>3.5510000000000002</v>
      </c>
      <c r="H269" s="727">
        <v>3.5150000000000001</v>
      </c>
      <c r="I269" s="727">
        <v>3.383</v>
      </c>
      <c r="J269" s="727">
        <v>3.1829999999999998</v>
      </c>
      <c r="K269" s="727">
        <v>2.9910000000000001</v>
      </c>
      <c r="L269" s="727">
        <v>2.7810000000000001</v>
      </c>
      <c r="M269" s="728">
        <v>2.569</v>
      </c>
    </row>
    <row r="272" spans="2:24" x14ac:dyDescent="0.2">
      <c r="B272" s="783" t="s">
        <v>745</v>
      </c>
      <c r="C272" s="786" t="s">
        <v>331</v>
      </c>
      <c r="D272" s="787"/>
      <c r="E272" s="786" t="s">
        <v>222</v>
      </c>
      <c r="F272" s="787"/>
      <c r="G272" s="786" t="s">
        <v>225</v>
      </c>
      <c r="H272" s="787"/>
      <c r="I272" s="786" t="s">
        <v>226</v>
      </c>
      <c r="J272" s="787"/>
      <c r="K272" s="786" t="s">
        <v>227</v>
      </c>
      <c r="L272" s="787"/>
      <c r="M272" s="786" t="s">
        <v>228</v>
      </c>
      <c r="N272" s="787"/>
      <c r="O272" s="786" t="s">
        <v>332</v>
      </c>
      <c r="P272" s="787"/>
      <c r="Q272" s="786" t="s">
        <v>333</v>
      </c>
      <c r="R272" s="787"/>
      <c r="S272" s="786" t="s">
        <v>231</v>
      </c>
      <c r="T272" s="787"/>
      <c r="U272" s="786" t="s">
        <v>232</v>
      </c>
      <c r="V272" s="787"/>
      <c r="W272" s="786" t="s">
        <v>233</v>
      </c>
      <c r="X272" s="788"/>
    </row>
    <row r="273" spans="2:24" x14ac:dyDescent="0.2">
      <c r="B273" s="784"/>
      <c r="C273" s="789" t="s">
        <v>79</v>
      </c>
      <c r="D273" s="790"/>
      <c r="E273" s="789" t="s">
        <v>79</v>
      </c>
      <c r="F273" s="790"/>
      <c r="G273" s="789" t="s">
        <v>79</v>
      </c>
      <c r="H273" s="790"/>
      <c r="I273" s="789" t="s">
        <v>79</v>
      </c>
      <c r="J273" s="790"/>
      <c r="K273" s="789" t="s">
        <v>79</v>
      </c>
      <c r="L273" s="790"/>
      <c r="M273" s="789" t="s">
        <v>79</v>
      </c>
      <c r="N273" s="790"/>
      <c r="O273" s="789"/>
      <c r="P273" s="790"/>
      <c r="Q273" s="789"/>
      <c r="R273" s="790"/>
      <c r="S273" s="789"/>
      <c r="T273" s="790"/>
      <c r="U273" s="789"/>
      <c r="V273" s="790"/>
      <c r="W273" s="789"/>
      <c r="X273" s="791"/>
    </row>
    <row r="274" spans="2:24" ht="41.25" thickBot="1" x14ac:dyDescent="0.25">
      <c r="B274" s="785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393.06200000000001</v>
      </c>
      <c r="D275" s="731">
        <v>3.67</v>
      </c>
      <c r="E275" s="722">
        <v>400.19499999999999</v>
      </c>
      <c r="F275" s="731">
        <v>3.62</v>
      </c>
      <c r="G275" s="722">
        <v>384.06799999999998</v>
      </c>
      <c r="H275" s="731">
        <v>3.63</v>
      </c>
      <c r="I275" s="722">
        <v>358.90699999999998</v>
      </c>
      <c r="J275" s="731">
        <v>3.57</v>
      </c>
      <c r="K275" s="722">
        <v>328.661</v>
      </c>
      <c r="L275" s="731">
        <v>3.58</v>
      </c>
      <c r="M275" s="722">
        <v>300.12299999999999</v>
      </c>
      <c r="N275" s="731">
        <v>3.65</v>
      </c>
      <c r="O275" s="722">
        <v>273.565</v>
      </c>
      <c r="P275" s="731">
        <v>3.7</v>
      </c>
      <c r="Q275" s="722">
        <v>246.786</v>
      </c>
      <c r="R275" s="731">
        <v>3.76</v>
      </c>
      <c r="S275" s="722">
        <v>229.84899999999999</v>
      </c>
      <c r="T275" s="731">
        <v>3.83</v>
      </c>
      <c r="U275" s="722">
        <v>218.703</v>
      </c>
      <c r="V275" s="731">
        <v>3.94</v>
      </c>
      <c r="W275" s="722">
        <v>211.958</v>
      </c>
      <c r="X275" s="732">
        <v>4.09</v>
      </c>
    </row>
    <row r="276" spans="2:24" x14ac:dyDescent="0.2">
      <c r="B276" s="724" t="s">
        <v>94</v>
      </c>
      <c r="C276" s="725">
        <v>59.284999999999997</v>
      </c>
      <c r="D276" s="733">
        <v>10.76</v>
      </c>
      <c r="E276" s="725">
        <v>58.137</v>
      </c>
      <c r="F276" s="733">
        <v>10.65</v>
      </c>
      <c r="G276" s="725">
        <v>56.290999999999997</v>
      </c>
      <c r="H276" s="733">
        <v>10.56</v>
      </c>
      <c r="I276" s="725">
        <v>53.78</v>
      </c>
      <c r="J276" s="733">
        <v>10.52</v>
      </c>
      <c r="K276" s="725">
        <v>50.423000000000002</v>
      </c>
      <c r="L276" s="733">
        <v>10.55</v>
      </c>
      <c r="M276" s="725">
        <v>47.286999999999999</v>
      </c>
      <c r="N276" s="733">
        <v>10.57</v>
      </c>
      <c r="O276" s="725">
        <v>44.423999999999999</v>
      </c>
      <c r="P276" s="733">
        <v>10.49</v>
      </c>
      <c r="Q276" s="725">
        <v>41.575000000000003</v>
      </c>
      <c r="R276" s="733">
        <v>10.41</v>
      </c>
      <c r="S276" s="725">
        <v>39.811999999999998</v>
      </c>
      <c r="T276" s="733">
        <v>10.25</v>
      </c>
      <c r="U276" s="725">
        <v>37.576999999999998</v>
      </c>
      <c r="V276" s="733">
        <v>10.18</v>
      </c>
      <c r="W276" s="725">
        <v>35.076999999999998</v>
      </c>
      <c r="X276" s="734">
        <v>10.11</v>
      </c>
    </row>
    <row r="277" spans="2:24" x14ac:dyDescent="0.2">
      <c r="B277" s="724" t="s">
        <v>95</v>
      </c>
      <c r="C277" s="725">
        <v>43.594000000000001</v>
      </c>
      <c r="D277" s="733">
        <v>13.88</v>
      </c>
      <c r="E277" s="725">
        <v>44.131999999999998</v>
      </c>
      <c r="F277" s="733">
        <v>13.74</v>
      </c>
      <c r="G277" s="725">
        <v>42.969000000000001</v>
      </c>
      <c r="H277" s="733">
        <v>13.79</v>
      </c>
      <c r="I277" s="725">
        <v>41.423000000000002</v>
      </c>
      <c r="J277" s="733">
        <v>13.86</v>
      </c>
      <c r="K277" s="725">
        <v>39.441000000000003</v>
      </c>
      <c r="L277" s="733">
        <v>14.41</v>
      </c>
      <c r="M277" s="725">
        <v>39.215000000000003</v>
      </c>
      <c r="N277" s="733">
        <v>14.63</v>
      </c>
      <c r="O277" s="725">
        <v>40.363</v>
      </c>
      <c r="P277" s="733">
        <v>14.72</v>
      </c>
      <c r="Q277" s="725">
        <v>39.389000000000003</v>
      </c>
      <c r="R277" s="733">
        <v>15.25</v>
      </c>
      <c r="S277" s="725">
        <v>38.749000000000002</v>
      </c>
      <c r="T277" s="733">
        <v>15.56</v>
      </c>
      <c r="U277" s="725">
        <v>36.988999999999997</v>
      </c>
      <c r="V277" s="733">
        <v>16.03</v>
      </c>
      <c r="W277" s="725">
        <v>37.094999999999999</v>
      </c>
      <c r="X277" s="734">
        <v>15.83</v>
      </c>
    </row>
    <row r="278" spans="2:24" x14ac:dyDescent="0.2">
      <c r="B278" s="724" t="s">
        <v>96</v>
      </c>
      <c r="C278" s="725">
        <v>28.227</v>
      </c>
      <c r="D278" s="733">
        <v>14.31</v>
      </c>
      <c r="E278" s="725">
        <v>31.140999999999998</v>
      </c>
      <c r="F278" s="733">
        <v>13.68</v>
      </c>
      <c r="G278" s="725">
        <v>29.518000000000001</v>
      </c>
      <c r="H278" s="733">
        <v>13.61</v>
      </c>
      <c r="I278" s="725">
        <v>26.542999999999999</v>
      </c>
      <c r="J278" s="733">
        <v>13.66</v>
      </c>
      <c r="K278" s="725">
        <v>22.898</v>
      </c>
      <c r="L278" s="733">
        <v>13.81</v>
      </c>
      <c r="M278" s="725">
        <v>19.323</v>
      </c>
      <c r="N278" s="733">
        <v>13.83</v>
      </c>
      <c r="O278" s="725">
        <v>16.14</v>
      </c>
      <c r="P278" s="733">
        <v>13.93</v>
      </c>
      <c r="Q278" s="725">
        <v>12.702</v>
      </c>
      <c r="R278" s="733">
        <v>13.57</v>
      </c>
      <c r="S278" s="725">
        <v>11.27</v>
      </c>
      <c r="T278" s="733">
        <v>13.17</v>
      </c>
      <c r="U278" s="725">
        <v>12.106999999999999</v>
      </c>
      <c r="V278" s="733">
        <v>13.35</v>
      </c>
      <c r="W278" s="725">
        <v>12.989000000000001</v>
      </c>
      <c r="X278" s="734">
        <v>14.31</v>
      </c>
    </row>
    <row r="279" spans="2:24" x14ac:dyDescent="0.2">
      <c r="B279" s="724" t="s">
        <v>97</v>
      </c>
      <c r="C279" s="725">
        <v>91.93</v>
      </c>
      <c r="D279" s="733">
        <v>9.68</v>
      </c>
      <c r="E279" s="725">
        <v>93.319000000000003</v>
      </c>
      <c r="F279" s="733">
        <v>9.57</v>
      </c>
      <c r="G279" s="725">
        <v>86.81</v>
      </c>
      <c r="H279" s="733">
        <v>9.48</v>
      </c>
      <c r="I279" s="725">
        <v>77.436000000000007</v>
      </c>
      <c r="J279" s="733">
        <v>9.32</v>
      </c>
      <c r="K279" s="725">
        <v>67.87</v>
      </c>
      <c r="L279" s="733">
        <v>9.35</v>
      </c>
      <c r="M279" s="725">
        <v>58.908000000000001</v>
      </c>
      <c r="N279" s="733">
        <v>9.4</v>
      </c>
      <c r="O279" s="725">
        <v>49.832999999999998</v>
      </c>
      <c r="P279" s="733">
        <v>9.36</v>
      </c>
      <c r="Q279" s="725">
        <v>41.055999999999997</v>
      </c>
      <c r="R279" s="733">
        <v>9.15</v>
      </c>
      <c r="S279" s="725">
        <v>35.573999999999998</v>
      </c>
      <c r="T279" s="733">
        <v>8.8699999999999992</v>
      </c>
      <c r="U279" s="725">
        <v>33.088999999999999</v>
      </c>
      <c r="V279" s="733">
        <v>9.01</v>
      </c>
      <c r="W279" s="725">
        <v>33.618000000000002</v>
      </c>
      <c r="X279" s="734">
        <v>9.77</v>
      </c>
    </row>
    <row r="280" spans="2:24" x14ac:dyDescent="0.2">
      <c r="B280" s="724" t="s">
        <v>98</v>
      </c>
      <c r="C280" s="725">
        <v>20.704000000000001</v>
      </c>
      <c r="D280" s="733">
        <v>16.87</v>
      </c>
      <c r="E280" s="725">
        <v>19.564</v>
      </c>
      <c r="F280" s="733">
        <v>16.77</v>
      </c>
      <c r="G280" s="725">
        <v>17.702000000000002</v>
      </c>
      <c r="H280" s="733">
        <v>16.329999999999998</v>
      </c>
      <c r="I280" s="725">
        <v>15.566000000000001</v>
      </c>
      <c r="J280" s="733">
        <v>15.48</v>
      </c>
      <c r="K280" s="725">
        <v>13.856</v>
      </c>
      <c r="L280" s="733">
        <v>14.77</v>
      </c>
      <c r="M280" s="725">
        <v>12.321999999999999</v>
      </c>
      <c r="N280" s="733">
        <v>14.43</v>
      </c>
      <c r="O280" s="725">
        <v>10.923999999999999</v>
      </c>
      <c r="P280" s="733">
        <v>14.14</v>
      </c>
      <c r="Q280" s="725">
        <v>9.9019999999999992</v>
      </c>
      <c r="R280" s="733">
        <v>13.63</v>
      </c>
      <c r="S280" s="725">
        <v>9.2100000000000009</v>
      </c>
      <c r="T280" s="733">
        <v>13.6</v>
      </c>
      <c r="U280" s="725">
        <v>8.923</v>
      </c>
      <c r="V280" s="733">
        <v>14.06</v>
      </c>
      <c r="W280" s="725">
        <v>8.2989999999999995</v>
      </c>
      <c r="X280" s="734">
        <v>14.71</v>
      </c>
    </row>
    <row r="281" spans="2:24" x14ac:dyDescent="0.2">
      <c r="B281" s="724" t="s">
        <v>99</v>
      </c>
      <c r="C281" s="725">
        <v>6.6959999999999997</v>
      </c>
      <c r="D281" s="733">
        <v>25.06</v>
      </c>
      <c r="E281" s="725">
        <v>7.0449999999999999</v>
      </c>
      <c r="F281" s="733">
        <v>24.59</v>
      </c>
      <c r="G281" s="725">
        <v>6.8579999999999997</v>
      </c>
      <c r="H281" s="733">
        <v>25.19</v>
      </c>
      <c r="I281" s="725">
        <v>7.202</v>
      </c>
      <c r="J281" s="733">
        <v>28.09</v>
      </c>
      <c r="K281" s="725">
        <v>7.2949999999999999</v>
      </c>
      <c r="L281" s="733">
        <v>29.7</v>
      </c>
      <c r="M281" s="725">
        <v>7.0839999999999996</v>
      </c>
      <c r="N281" s="733">
        <v>30.64</v>
      </c>
      <c r="O281" s="725">
        <v>6.8659999999999997</v>
      </c>
      <c r="P281" s="733">
        <v>31.86</v>
      </c>
      <c r="Q281" s="725">
        <v>6.4329999999999998</v>
      </c>
      <c r="R281" s="733">
        <v>33.130000000000003</v>
      </c>
      <c r="S281" s="725">
        <v>6.0270000000000001</v>
      </c>
      <c r="T281" s="733">
        <v>35.07</v>
      </c>
      <c r="U281" s="725">
        <v>5.8949999999999996</v>
      </c>
      <c r="V281" s="733">
        <v>35.39</v>
      </c>
      <c r="W281" s="725">
        <v>5.8079999999999998</v>
      </c>
      <c r="X281" s="734">
        <v>35.1</v>
      </c>
    </row>
    <row r="282" spans="2:24" x14ac:dyDescent="0.2">
      <c r="B282" s="724" t="s">
        <v>100</v>
      </c>
      <c r="C282" s="725">
        <v>29.864000000000001</v>
      </c>
      <c r="D282" s="733">
        <v>13.59</v>
      </c>
      <c r="E282" s="725">
        <v>28.334</v>
      </c>
      <c r="F282" s="733">
        <v>12.95</v>
      </c>
      <c r="G282" s="725">
        <v>25.702999999999999</v>
      </c>
      <c r="H282" s="733">
        <v>12.54</v>
      </c>
      <c r="I282" s="725">
        <v>22.567</v>
      </c>
      <c r="J282" s="733">
        <v>12.25</v>
      </c>
      <c r="K282" s="725">
        <v>19.399000000000001</v>
      </c>
      <c r="L282" s="733">
        <v>12.09</v>
      </c>
      <c r="M282" s="725">
        <v>16.024999999999999</v>
      </c>
      <c r="N282" s="733">
        <v>12.01</v>
      </c>
      <c r="O282" s="725">
        <v>13.119</v>
      </c>
      <c r="P282" s="733">
        <v>12.18</v>
      </c>
      <c r="Q282" s="725">
        <v>11.375999999999999</v>
      </c>
      <c r="R282" s="733">
        <v>12.46</v>
      </c>
      <c r="S282" s="725">
        <v>10.388999999999999</v>
      </c>
      <c r="T282" s="733">
        <v>12.35</v>
      </c>
      <c r="U282" s="725">
        <v>9.6329999999999991</v>
      </c>
      <c r="V282" s="733">
        <v>12.74</v>
      </c>
      <c r="W282" s="725">
        <v>9.5660000000000007</v>
      </c>
      <c r="X282" s="734">
        <v>14.18</v>
      </c>
    </row>
    <row r="283" spans="2:24" x14ac:dyDescent="0.2">
      <c r="B283" s="724" t="s">
        <v>101</v>
      </c>
      <c r="C283" s="725">
        <v>15.664999999999999</v>
      </c>
      <c r="D283" s="733">
        <v>13.43</v>
      </c>
      <c r="E283" s="725">
        <v>17.414999999999999</v>
      </c>
      <c r="F283" s="733">
        <v>13.21</v>
      </c>
      <c r="G283" s="725">
        <v>18.122</v>
      </c>
      <c r="H283" s="733">
        <v>12.96</v>
      </c>
      <c r="I283" s="725">
        <v>18.088000000000001</v>
      </c>
      <c r="J283" s="733">
        <v>12.72</v>
      </c>
      <c r="K283" s="725">
        <v>17.757000000000001</v>
      </c>
      <c r="L283" s="733">
        <v>12.73</v>
      </c>
      <c r="M283" s="725">
        <v>17.158000000000001</v>
      </c>
      <c r="N283" s="733">
        <v>12.74</v>
      </c>
      <c r="O283" s="725">
        <v>16.446000000000002</v>
      </c>
      <c r="P283" s="733">
        <v>12.73</v>
      </c>
      <c r="Q283" s="725">
        <v>15.657</v>
      </c>
      <c r="R283" s="733">
        <v>12.76</v>
      </c>
      <c r="S283" s="725">
        <v>14.664999999999999</v>
      </c>
      <c r="T283" s="733">
        <v>12.88</v>
      </c>
      <c r="U283" s="725">
        <v>13.723000000000001</v>
      </c>
      <c r="V283" s="733">
        <v>12.9</v>
      </c>
      <c r="W283" s="725">
        <v>12.824</v>
      </c>
      <c r="X283" s="734">
        <v>12.79</v>
      </c>
    </row>
    <row r="284" spans="2:24" x14ac:dyDescent="0.2">
      <c r="B284" s="724" t="s">
        <v>102</v>
      </c>
      <c r="C284" s="725">
        <v>9.3780000000000001</v>
      </c>
      <c r="D284" s="733">
        <v>23.53</v>
      </c>
      <c r="E284" s="725">
        <v>8.8810000000000002</v>
      </c>
      <c r="F284" s="733">
        <v>23.75</v>
      </c>
      <c r="G284" s="725">
        <v>7.9130000000000003</v>
      </c>
      <c r="H284" s="733">
        <v>24.03</v>
      </c>
      <c r="I284" s="725">
        <v>6.8360000000000003</v>
      </c>
      <c r="J284" s="733">
        <v>24.03</v>
      </c>
      <c r="K284" s="725">
        <v>5.8319999999999999</v>
      </c>
      <c r="L284" s="733">
        <v>23.81</v>
      </c>
      <c r="M284" s="725">
        <v>4.9829999999999997</v>
      </c>
      <c r="N284" s="733">
        <v>23.82</v>
      </c>
      <c r="O284" s="725">
        <v>4.2889999999999997</v>
      </c>
      <c r="P284" s="733">
        <v>23.58</v>
      </c>
      <c r="Q284" s="725">
        <v>3.5979999999999999</v>
      </c>
      <c r="R284" s="733">
        <v>23.33</v>
      </c>
      <c r="S284" s="725">
        <v>3.246</v>
      </c>
      <c r="T284" s="733">
        <v>23.46</v>
      </c>
      <c r="U284" s="725">
        <v>2.9529999999999998</v>
      </c>
      <c r="V284" s="733">
        <v>23.14</v>
      </c>
      <c r="W284" s="725">
        <v>2.7229999999999999</v>
      </c>
      <c r="X284" s="734">
        <v>22.99</v>
      </c>
    </row>
    <row r="285" spans="2:24" x14ac:dyDescent="0.2">
      <c r="B285" s="724" t="s">
        <v>103</v>
      </c>
      <c r="C285" s="725">
        <v>19.218</v>
      </c>
      <c r="D285" s="733">
        <v>17.510000000000002</v>
      </c>
      <c r="E285" s="725">
        <v>20.164000000000001</v>
      </c>
      <c r="F285" s="733">
        <v>17.52</v>
      </c>
      <c r="G285" s="725">
        <v>20.887</v>
      </c>
      <c r="H285" s="733">
        <v>17.7</v>
      </c>
      <c r="I285" s="725">
        <v>21.021000000000001</v>
      </c>
      <c r="J285" s="733">
        <v>17.96</v>
      </c>
      <c r="K285" s="725">
        <v>20.76</v>
      </c>
      <c r="L285" s="733">
        <v>18.350000000000001</v>
      </c>
      <c r="M285" s="725">
        <v>19.911000000000001</v>
      </c>
      <c r="N285" s="733">
        <v>18.66</v>
      </c>
      <c r="O285" s="725">
        <v>18.757000000000001</v>
      </c>
      <c r="P285" s="733">
        <v>18.78</v>
      </c>
      <c r="Q285" s="725">
        <v>17.488</v>
      </c>
      <c r="R285" s="733">
        <v>18.91</v>
      </c>
      <c r="S285" s="725">
        <v>16.257999999999999</v>
      </c>
      <c r="T285" s="733">
        <v>19.05</v>
      </c>
      <c r="U285" s="725">
        <v>15.09</v>
      </c>
      <c r="V285" s="733">
        <v>19.14</v>
      </c>
      <c r="W285" s="725">
        <v>13.916</v>
      </c>
      <c r="X285" s="734">
        <v>19.12</v>
      </c>
    </row>
    <row r="286" spans="2:24" ht="13.5" thickBot="1" x14ac:dyDescent="0.25">
      <c r="B286" s="757" t="s">
        <v>104</v>
      </c>
      <c r="C286" s="727">
        <v>68.033000000000001</v>
      </c>
      <c r="D286" s="735">
        <v>11.53</v>
      </c>
      <c r="E286" s="727">
        <v>71.652000000000001</v>
      </c>
      <c r="F286" s="735">
        <v>11.23</v>
      </c>
      <c r="G286" s="727">
        <v>70.92</v>
      </c>
      <c r="H286" s="735">
        <v>11.03</v>
      </c>
      <c r="I286" s="727">
        <v>68.138999999999996</v>
      </c>
      <c r="J286" s="735">
        <v>10.67</v>
      </c>
      <c r="K286" s="727">
        <v>62.892000000000003</v>
      </c>
      <c r="L286" s="735">
        <v>9.84</v>
      </c>
      <c r="M286" s="727">
        <v>57.701000000000001</v>
      </c>
      <c r="N286" s="735">
        <v>9.6199999999999992</v>
      </c>
      <c r="O286" s="727">
        <v>52.223999999999997</v>
      </c>
      <c r="P286" s="735">
        <v>9.5399999999999991</v>
      </c>
      <c r="Q286" s="727">
        <v>47.284999999999997</v>
      </c>
      <c r="R286" s="735">
        <v>9.6199999999999992</v>
      </c>
      <c r="S286" s="727">
        <v>44.363</v>
      </c>
      <c r="T286" s="735">
        <v>9.56</v>
      </c>
      <c r="U286" s="727">
        <v>42.540999999999997</v>
      </c>
      <c r="V286" s="735">
        <v>9.6</v>
      </c>
      <c r="W286" s="727">
        <v>39.926000000000002</v>
      </c>
      <c r="X286" s="736">
        <v>9.67</v>
      </c>
    </row>
    <row r="289" spans="2:14" x14ac:dyDescent="0.2">
      <c r="B289" s="783" t="s">
        <v>745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84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85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0" si="115">C275</f>
        <v>393.06200000000001</v>
      </c>
      <c r="D292" s="754">
        <f t="shared" ref="D292:D300" si="116">E275</f>
        <v>400.19499999999999</v>
      </c>
      <c r="E292" s="754">
        <f t="shared" ref="E292:E300" si="117">G275</f>
        <v>384.06799999999998</v>
      </c>
      <c r="F292" s="754">
        <f t="shared" ref="F292:F300" si="118">I275</f>
        <v>358.90699999999998</v>
      </c>
      <c r="G292" s="754">
        <f t="shared" ref="G292:G300" si="119">K275</f>
        <v>328.661</v>
      </c>
      <c r="H292" s="754">
        <f t="shared" ref="H292:H300" si="120">M275</f>
        <v>300.12299999999999</v>
      </c>
      <c r="I292" s="754">
        <f t="shared" ref="I292:I300" si="121">O275</f>
        <v>273.565</v>
      </c>
      <c r="J292" s="754">
        <f t="shared" ref="J292:J300" si="122">Q275</f>
        <v>246.786</v>
      </c>
      <c r="K292" s="754">
        <f t="shared" ref="K292:K300" si="123">S275</f>
        <v>229.84899999999999</v>
      </c>
      <c r="L292" s="754">
        <f t="shared" ref="L292:L300" si="124">U275</f>
        <v>218.703</v>
      </c>
      <c r="M292" s="755">
        <f t="shared" ref="M292:M300" si="125">W275</f>
        <v>211.958</v>
      </c>
      <c r="N292" s="722"/>
    </row>
    <row r="293" spans="2:14" x14ac:dyDescent="0.2">
      <c r="B293" s="743" t="s">
        <v>94</v>
      </c>
      <c r="C293" s="744">
        <f t="shared" si="115"/>
        <v>59.284999999999997</v>
      </c>
      <c r="D293" s="744">
        <f t="shared" si="116"/>
        <v>58.137</v>
      </c>
      <c r="E293" s="744">
        <f t="shared" si="117"/>
        <v>56.290999999999997</v>
      </c>
      <c r="F293" s="744">
        <f t="shared" si="118"/>
        <v>53.78</v>
      </c>
      <c r="G293" s="744">
        <f t="shared" si="119"/>
        <v>50.423000000000002</v>
      </c>
      <c r="H293" s="744">
        <f t="shared" si="120"/>
        <v>47.286999999999999</v>
      </c>
      <c r="I293" s="744">
        <f t="shared" si="121"/>
        <v>44.423999999999999</v>
      </c>
      <c r="J293" s="744">
        <f t="shared" si="122"/>
        <v>41.575000000000003</v>
      </c>
      <c r="K293" s="744">
        <f t="shared" si="123"/>
        <v>39.811999999999998</v>
      </c>
      <c r="L293" s="744">
        <f t="shared" si="124"/>
        <v>37.576999999999998</v>
      </c>
      <c r="M293" s="745">
        <f t="shared" si="125"/>
        <v>35.076999999999998</v>
      </c>
      <c r="N293" s="725"/>
    </row>
    <row r="294" spans="2:14" x14ac:dyDescent="0.2">
      <c r="B294" s="743" t="s">
        <v>95</v>
      </c>
      <c r="C294" s="744">
        <f t="shared" si="115"/>
        <v>43.594000000000001</v>
      </c>
      <c r="D294" s="744">
        <f t="shared" si="116"/>
        <v>44.131999999999998</v>
      </c>
      <c r="E294" s="744">
        <f t="shared" si="117"/>
        <v>42.969000000000001</v>
      </c>
      <c r="F294" s="744">
        <f t="shared" si="118"/>
        <v>41.423000000000002</v>
      </c>
      <c r="G294" s="744">
        <f t="shared" si="119"/>
        <v>39.441000000000003</v>
      </c>
      <c r="H294" s="744">
        <f t="shared" si="120"/>
        <v>39.215000000000003</v>
      </c>
      <c r="I294" s="744">
        <f t="shared" si="121"/>
        <v>40.363</v>
      </c>
      <c r="J294" s="744">
        <f t="shared" si="122"/>
        <v>39.389000000000003</v>
      </c>
      <c r="K294" s="744">
        <f t="shared" si="123"/>
        <v>38.749000000000002</v>
      </c>
      <c r="L294" s="744">
        <f t="shared" si="124"/>
        <v>36.988999999999997</v>
      </c>
      <c r="M294" s="745">
        <f t="shared" si="125"/>
        <v>37.094999999999999</v>
      </c>
      <c r="N294" s="725"/>
    </row>
    <row r="295" spans="2:14" x14ac:dyDescent="0.2">
      <c r="B295" s="743" t="s">
        <v>96</v>
      </c>
      <c r="C295" s="744">
        <f t="shared" si="115"/>
        <v>28.227</v>
      </c>
      <c r="D295" s="744">
        <f t="shared" si="116"/>
        <v>31.140999999999998</v>
      </c>
      <c r="E295" s="744">
        <f t="shared" si="117"/>
        <v>29.518000000000001</v>
      </c>
      <c r="F295" s="744">
        <f t="shared" si="118"/>
        <v>26.542999999999999</v>
      </c>
      <c r="G295" s="744">
        <f t="shared" si="119"/>
        <v>22.898</v>
      </c>
      <c r="H295" s="744">
        <f t="shared" si="120"/>
        <v>19.323</v>
      </c>
      <c r="I295" s="744">
        <f t="shared" si="121"/>
        <v>16.14</v>
      </c>
      <c r="J295" s="744">
        <f t="shared" si="122"/>
        <v>12.702</v>
      </c>
      <c r="K295" s="744">
        <f t="shared" si="123"/>
        <v>11.27</v>
      </c>
      <c r="L295" s="744">
        <f t="shared" si="124"/>
        <v>12.106999999999999</v>
      </c>
      <c r="M295" s="745">
        <f t="shared" si="125"/>
        <v>12.989000000000001</v>
      </c>
      <c r="N295" s="725"/>
    </row>
    <row r="296" spans="2:14" x14ac:dyDescent="0.2">
      <c r="B296" s="743" t="s">
        <v>97</v>
      </c>
      <c r="C296" s="744">
        <f t="shared" si="115"/>
        <v>91.93</v>
      </c>
      <c r="D296" s="744">
        <f t="shared" si="116"/>
        <v>93.319000000000003</v>
      </c>
      <c r="E296" s="744">
        <f t="shared" si="117"/>
        <v>86.81</v>
      </c>
      <c r="F296" s="744">
        <f t="shared" si="118"/>
        <v>77.436000000000007</v>
      </c>
      <c r="G296" s="744">
        <f t="shared" si="119"/>
        <v>67.87</v>
      </c>
      <c r="H296" s="744">
        <f t="shared" si="120"/>
        <v>58.908000000000001</v>
      </c>
      <c r="I296" s="744">
        <f t="shared" si="121"/>
        <v>49.832999999999998</v>
      </c>
      <c r="J296" s="744">
        <f t="shared" si="122"/>
        <v>41.055999999999997</v>
      </c>
      <c r="K296" s="744">
        <f t="shared" si="123"/>
        <v>35.573999999999998</v>
      </c>
      <c r="L296" s="744">
        <f t="shared" si="124"/>
        <v>33.088999999999999</v>
      </c>
      <c r="M296" s="745">
        <f t="shared" si="125"/>
        <v>33.618000000000002</v>
      </c>
      <c r="N296" s="725"/>
    </row>
    <row r="297" spans="2:14" x14ac:dyDescent="0.2">
      <c r="B297" s="743" t="s">
        <v>98</v>
      </c>
      <c r="C297" s="744">
        <f t="shared" si="115"/>
        <v>20.704000000000001</v>
      </c>
      <c r="D297" s="744">
        <f t="shared" si="116"/>
        <v>19.564</v>
      </c>
      <c r="E297" s="744">
        <f t="shared" si="117"/>
        <v>17.702000000000002</v>
      </c>
      <c r="F297" s="744">
        <f t="shared" si="118"/>
        <v>15.566000000000001</v>
      </c>
      <c r="G297" s="744">
        <f t="shared" si="119"/>
        <v>13.856</v>
      </c>
      <c r="H297" s="744">
        <f t="shared" si="120"/>
        <v>12.321999999999999</v>
      </c>
      <c r="I297" s="744">
        <f t="shared" si="121"/>
        <v>10.923999999999999</v>
      </c>
      <c r="J297" s="744">
        <f t="shared" si="122"/>
        <v>9.9019999999999992</v>
      </c>
      <c r="K297" s="744">
        <f t="shared" si="123"/>
        <v>9.2100000000000009</v>
      </c>
      <c r="L297" s="744">
        <f t="shared" si="124"/>
        <v>8.923</v>
      </c>
      <c r="M297" s="745">
        <f t="shared" si="125"/>
        <v>8.2989999999999995</v>
      </c>
      <c r="N297" s="725"/>
    </row>
    <row r="298" spans="2:14" x14ac:dyDescent="0.2">
      <c r="B298" s="743" t="s">
        <v>99</v>
      </c>
      <c r="C298" s="744">
        <f t="shared" si="115"/>
        <v>6.6959999999999997</v>
      </c>
      <c r="D298" s="744">
        <f t="shared" si="116"/>
        <v>7.0449999999999999</v>
      </c>
      <c r="E298" s="744">
        <f t="shared" si="117"/>
        <v>6.8579999999999997</v>
      </c>
      <c r="F298" s="744">
        <f t="shared" si="118"/>
        <v>7.202</v>
      </c>
      <c r="G298" s="744">
        <f t="shared" si="119"/>
        <v>7.2949999999999999</v>
      </c>
      <c r="H298" s="744">
        <f t="shared" si="120"/>
        <v>7.0839999999999996</v>
      </c>
      <c r="I298" s="744">
        <f t="shared" si="121"/>
        <v>6.8659999999999997</v>
      </c>
      <c r="J298" s="744">
        <f t="shared" si="122"/>
        <v>6.4329999999999998</v>
      </c>
      <c r="K298" s="744">
        <f t="shared" si="123"/>
        <v>6.0270000000000001</v>
      </c>
      <c r="L298" s="744">
        <f t="shared" si="124"/>
        <v>5.8949999999999996</v>
      </c>
      <c r="M298" s="745">
        <f t="shared" si="125"/>
        <v>5.8079999999999998</v>
      </c>
      <c r="N298" s="725"/>
    </row>
    <row r="299" spans="2:14" x14ac:dyDescent="0.2">
      <c r="B299" s="743" t="s">
        <v>100</v>
      </c>
      <c r="C299" s="744">
        <f t="shared" si="115"/>
        <v>29.864000000000001</v>
      </c>
      <c r="D299" s="744">
        <f t="shared" si="116"/>
        <v>28.334</v>
      </c>
      <c r="E299" s="744">
        <f t="shared" si="117"/>
        <v>25.702999999999999</v>
      </c>
      <c r="F299" s="744">
        <f t="shared" si="118"/>
        <v>22.567</v>
      </c>
      <c r="G299" s="744">
        <f t="shared" si="119"/>
        <v>19.399000000000001</v>
      </c>
      <c r="H299" s="744">
        <f t="shared" si="120"/>
        <v>16.024999999999999</v>
      </c>
      <c r="I299" s="744">
        <f t="shared" si="121"/>
        <v>13.119</v>
      </c>
      <c r="J299" s="744">
        <f t="shared" si="122"/>
        <v>11.375999999999999</v>
      </c>
      <c r="K299" s="744">
        <f t="shared" si="123"/>
        <v>10.388999999999999</v>
      </c>
      <c r="L299" s="744">
        <f t="shared" si="124"/>
        <v>9.6329999999999991</v>
      </c>
      <c r="M299" s="745">
        <f t="shared" si="125"/>
        <v>9.5660000000000007</v>
      </c>
      <c r="N299" s="725"/>
    </row>
    <row r="300" spans="2:14" x14ac:dyDescent="0.2">
      <c r="B300" s="743" t="s">
        <v>101</v>
      </c>
      <c r="C300" s="744">
        <f t="shared" si="115"/>
        <v>15.664999999999999</v>
      </c>
      <c r="D300" s="744">
        <f t="shared" si="116"/>
        <v>17.414999999999999</v>
      </c>
      <c r="E300" s="744">
        <f t="shared" si="117"/>
        <v>18.122</v>
      </c>
      <c r="F300" s="744">
        <f t="shared" si="118"/>
        <v>18.088000000000001</v>
      </c>
      <c r="G300" s="744">
        <f t="shared" si="119"/>
        <v>17.757000000000001</v>
      </c>
      <c r="H300" s="744">
        <f t="shared" si="120"/>
        <v>17.158000000000001</v>
      </c>
      <c r="I300" s="744">
        <f t="shared" si="121"/>
        <v>16.446000000000002</v>
      </c>
      <c r="J300" s="744">
        <f t="shared" si="122"/>
        <v>15.657</v>
      </c>
      <c r="K300" s="744">
        <f t="shared" si="123"/>
        <v>14.664999999999999</v>
      </c>
      <c r="L300" s="744">
        <f t="shared" si="124"/>
        <v>13.723000000000001</v>
      </c>
      <c r="M300" s="745">
        <f t="shared" si="125"/>
        <v>12.824</v>
      </c>
      <c r="N300" s="725"/>
    </row>
    <row r="301" spans="2:14" x14ac:dyDescent="0.2">
      <c r="B301" s="743" t="s">
        <v>102</v>
      </c>
      <c r="C301" s="744">
        <f t="shared" ref="C301:C303" si="126">C284</f>
        <v>9.3780000000000001</v>
      </c>
      <c r="D301" s="744">
        <f t="shared" ref="D301:D303" si="127">E284</f>
        <v>8.8810000000000002</v>
      </c>
      <c r="E301" s="744">
        <f t="shared" ref="E301:E303" si="128">G284</f>
        <v>7.9130000000000003</v>
      </c>
      <c r="F301" s="744">
        <f t="shared" ref="F301:F303" si="129">I284</f>
        <v>6.8360000000000003</v>
      </c>
      <c r="G301" s="744">
        <f t="shared" ref="G301:G303" si="130">K284</f>
        <v>5.8319999999999999</v>
      </c>
      <c r="H301" s="744">
        <f t="shared" ref="H301:H303" si="131">M284</f>
        <v>4.9829999999999997</v>
      </c>
      <c r="I301" s="744">
        <f t="shared" ref="I301:I303" si="132">O284</f>
        <v>4.2889999999999997</v>
      </c>
      <c r="J301" s="744">
        <f t="shared" ref="J301:J303" si="133">Q284</f>
        <v>3.5979999999999999</v>
      </c>
      <c r="K301" s="744">
        <f t="shared" ref="K301:K303" si="134">S284</f>
        <v>3.246</v>
      </c>
      <c r="L301" s="744">
        <f t="shared" ref="L301:L303" si="135">U284</f>
        <v>2.9529999999999998</v>
      </c>
      <c r="M301" s="745">
        <f t="shared" ref="M301:M303" si="136">W284</f>
        <v>2.7229999999999999</v>
      </c>
      <c r="N301" s="725"/>
    </row>
    <row r="302" spans="2:14" x14ac:dyDescent="0.2">
      <c r="B302" s="743" t="s">
        <v>103</v>
      </c>
      <c r="C302" s="744">
        <f t="shared" si="126"/>
        <v>19.218</v>
      </c>
      <c r="D302" s="744">
        <f t="shared" si="127"/>
        <v>20.164000000000001</v>
      </c>
      <c r="E302" s="744">
        <f t="shared" si="128"/>
        <v>20.887</v>
      </c>
      <c r="F302" s="744">
        <f t="shared" si="129"/>
        <v>21.021000000000001</v>
      </c>
      <c r="G302" s="744">
        <f t="shared" si="130"/>
        <v>20.76</v>
      </c>
      <c r="H302" s="744">
        <f t="shared" si="131"/>
        <v>19.911000000000001</v>
      </c>
      <c r="I302" s="744">
        <f t="shared" si="132"/>
        <v>18.757000000000001</v>
      </c>
      <c r="J302" s="744">
        <f t="shared" si="133"/>
        <v>17.488</v>
      </c>
      <c r="K302" s="744">
        <f t="shared" si="134"/>
        <v>16.257999999999999</v>
      </c>
      <c r="L302" s="744">
        <f t="shared" si="135"/>
        <v>15.09</v>
      </c>
      <c r="M302" s="745">
        <f t="shared" si="136"/>
        <v>13.916</v>
      </c>
      <c r="N302" s="725"/>
    </row>
    <row r="303" spans="2:14" ht="13.5" thickBot="1" x14ac:dyDescent="0.25">
      <c r="B303" s="746" t="s">
        <v>104</v>
      </c>
      <c r="C303" s="747">
        <f t="shared" si="126"/>
        <v>68.033000000000001</v>
      </c>
      <c r="D303" s="747">
        <f t="shared" si="127"/>
        <v>71.652000000000001</v>
      </c>
      <c r="E303" s="747">
        <f t="shared" si="128"/>
        <v>70.92</v>
      </c>
      <c r="F303" s="747">
        <f t="shared" si="129"/>
        <v>68.138999999999996</v>
      </c>
      <c r="G303" s="747">
        <f t="shared" si="130"/>
        <v>62.892000000000003</v>
      </c>
      <c r="H303" s="747">
        <f t="shared" si="131"/>
        <v>57.701000000000001</v>
      </c>
      <c r="I303" s="747">
        <f t="shared" si="132"/>
        <v>52.223999999999997</v>
      </c>
      <c r="J303" s="747">
        <f t="shared" si="133"/>
        <v>47.284999999999997</v>
      </c>
      <c r="K303" s="747">
        <f t="shared" si="134"/>
        <v>44.363</v>
      </c>
      <c r="L303" s="747">
        <f t="shared" si="135"/>
        <v>42.540999999999997</v>
      </c>
      <c r="M303" s="748">
        <f t="shared" si="136"/>
        <v>39.926000000000002</v>
      </c>
      <c r="N303" s="725"/>
    </row>
    <row r="306" spans="2:14" x14ac:dyDescent="0.2">
      <c r="B306" s="783" t="s">
        <v>745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84"/>
      <c r="C307" s="717" t="s">
        <v>484</v>
      </c>
      <c r="D307" s="717" t="s">
        <v>484</v>
      </c>
      <c r="E307" s="717" t="s">
        <v>484</v>
      </c>
      <c r="F307" s="717" t="s">
        <v>484</v>
      </c>
      <c r="G307" s="717" t="s">
        <v>484</v>
      </c>
      <c r="H307" s="717" t="s">
        <v>484</v>
      </c>
      <c r="I307" s="717" t="s">
        <v>484</v>
      </c>
      <c r="J307" s="717" t="s">
        <v>484</v>
      </c>
      <c r="K307" s="717" t="s">
        <v>484</v>
      </c>
      <c r="L307" s="717" t="s">
        <v>484</v>
      </c>
      <c r="M307" s="719" t="s">
        <v>484</v>
      </c>
      <c r="N307" s="738"/>
    </row>
    <row r="308" spans="2:14" ht="41.25" thickBot="1" x14ac:dyDescent="0.25">
      <c r="B308" s="785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37">SUM(C258,C275)</f>
        <v>417.245</v>
      </c>
      <c r="D309" s="754">
        <f t="shared" ref="D309:D320" si="138">SUM(D258,E275)</f>
        <v>424.43599999999998</v>
      </c>
      <c r="E309" s="754">
        <f t="shared" ref="E309:E320" si="139">SUM(E258,G275)</f>
        <v>407.303</v>
      </c>
      <c r="F309" s="754">
        <f t="shared" ref="F309:F320" si="140">SUM(F258,I275)</f>
        <v>381.74599999999998</v>
      </c>
      <c r="G309" s="754">
        <f t="shared" ref="G309:G320" si="141">SUM(G258,K275)</f>
        <v>351.00299999999999</v>
      </c>
      <c r="H309" s="754">
        <f t="shared" ref="H309:H320" si="142">SUM(H258,M275)</f>
        <v>322.017</v>
      </c>
      <c r="I309" s="754">
        <f t="shared" ref="I309:I320" si="143">SUM(I258,O275)</f>
        <v>294.851</v>
      </c>
      <c r="J309" s="754">
        <f t="shared" ref="J309:J320" si="144">SUM(J258,Q275)</f>
        <v>267.846</v>
      </c>
      <c r="K309" s="754">
        <f t="shared" ref="K309:K320" si="145">SUM(K258,S275)</f>
        <v>250.81399999999999</v>
      </c>
      <c r="L309" s="754">
        <f t="shared" ref="L309:L320" si="146">SUM(L258,U275)</f>
        <v>240.32400000000001</v>
      </c>
      <c r="M309" s="755">
        <f t="shared" ref="M309:M320" si="147">SUM(M258,W275)</f>
        <v>234.55699999999999</v>
      </c>
      <c r="N309" s="722"/>
    </row>
    <row r="310" spans="2:14" x14ac:dyDescent="0.2">
      <c r="B310" s="743" t="s">
        <v>94</v>
      </c>
      <c r="C310" s="744">
        <f t="shared" si="137"/>
        <v>62.797999999999995</v>
      </c>
      <c r="D310" s="744">
        <f t="shared" si="138"/>
        <v>61.668999999999997</v>
      </c>
      <c r="E310" s="744">
        <f t="shared" si="139"/>
        <v>59.696999999999996</v>
      </c>
      <c r="F310" s="744">
        <f t="shared" si="140"/>
        <v>57.2</v>
      </c>
      <c r="G310" s="744">
        <f t="shared" si="141"/>
        <v>53.815000000000005</v>
      </c>
      <c r="H310" s="744">
        <f t="shared" si="142"/>
        <v>50.591999999999999</v>
      </c>
      <c r="I310" s="744">
        <f t="shared" si="143"/>
        <v>47.631</v>
      </c>
      <c r="J310" s="744">
        <f t="shared" si="144"/>
        <v>44.811</v>
      </c>
      <c r="K310" s="744">
        <f t="shared" si="145"/>
        <v>43.103999999999999</v>
      </c>
      <c r="L310" s="744">
        <f t="shared" si="146"/>
        <v>40.988999999999997</v>
      </c>
      <c r="M310" s="745">
        <f t="shared" si="147"/>
        <v>38.888999999999996</v>
      </c>
      <c r="N310" s="725"/>
    </row>
    <row r="311" spans="2:14" x14ac:dyDescent="0.2">
      <c r="B311" s="743" t="s">
        <v>95</v>
      </c>
      <c r="C311" s="744">
        <f t="shared" si="137"/>
        <v>58.064999999999998</v>
      </c>
      <c r="D311" s="744">
        <f t="shared" si="138"/>
        <v>58.606999999999999</v>
      </c>
      <c r="E311" s="744">
        <f t="shared" si="139"/>
        <v>56.569000000000003</v>
      </c>
      <c r="F311" s="744">
        <f t="shared" si="140"/>
        <v>54.495000000000005</v>
      </c>
      <c r="G311" s="744">
        <f t="shared" si="141"/>
        <v>51.834000000000003</v>
      </c>
      <c r="H311" s="744">
        <f t="shared" si="142"/>
        <v>51.124000000000002</v>
      </c>
      <c r="I311" s="744">
        <f t="shared" si="143"/>
        <v>51.743000000000002</v>
      </c>
      <c r="J311" s="744">
        <f t="shared" si="144"/>
        <v>50.703000000000003</v>
      </c>
      <c r="K311" s="744">
        <f t="shared" si="145"/>
        <v>50.149000000000001</v>
      </c>
      <c r="L311" s="744">
        <f t="shared" si="146"/>
        <v>49.327999999999996</v>
      </c>
      <c r="M311" s="745">
        <f t="shared" si="147"/>
        <v>50.396999999999998</v>
      </c>
      <c r="N311" s="725"/>
    </row>
    <row r="312" spans="2:14" x14ac:dyDescent="0.2">
      <c r="B312" s="743" t="s">
        <v>96</v>
      </c>
      <c r="C312" s="744">
        <f t="shared" si="137"/>
        <v>28.567</v>
      </c>
      <c r="D312" s="744">
        <f t="shared" si="138"/>
        <v>31.481999999999999</v>
      </c>
      <c r="E312" s="744">
        <f t="shared" si="139"/>
        <v>29.901</v>
      </c>
      <c r="F312" s="744">
        <f t="shared" si="140"/>
        <v>26.989000000000001</v>
      </c>
      <c r="G312" s="744">
        <f t="shared" si="141"/>
        <v>23.498000000000001</v>
      </c>
      <c r="H312" s="744">
        <f t="shared" si="142"/>
        <v>19.993000000000002</v>
      </c>
      <c r="I312" s="744">
        <f t="shared" si="143"/>
        <v>16.823</v>
      </c>
      <c r="J312" s="744">
        <f t="shared" si="144"/>
        <v>13.34</v>
      </c>
      <c r="K312" s="744">
        <f t="shared" si="145"/>
        <v>11.850999999999999</v>
      </c>
      <c r="L312" s="744">
        <f t="shared" si="146"/>
        <v>12.603</v>
      </c>
      <c r="M312" s="745">
        <f t="shared" si="147"/>
        <v>13.428000000000001</v>
      </c>
      <c r="N312" s="725"/>
    </row>
    <row r="313" spans="2:14" x14ac:dyDescent="0.2">
      <c r="B313" s="743" t="s">
        <v>97</v>
      </c>
      <c r="C313" s="744">
        <f t="shared" si="137"/>
        <v>92.88600000000001</v>
      </c>
      <c r="D313" s="744">
        <f t="shared" si="138"/>
        <v>94.256</v>
      </c>
      <c r="E313" s="744">
        <f t="shared" si="139"/>
        <v>87.859000000000009</v>
      </c>
      <c r="F313" s="744">
        <f t="shared" si="140"/>
        <v>78.692000000000007</v>
      </c>
      <c r="G313" s="744">
        <f t="shared" si="141"/>
        <v>69.25500000000001</v>
      </c>
      <c r="H313" s="744">
        <f t="shared" si="142"/>
        <v>60.383000000000003</v>
      </c>
      <c r="I313" s="744">
        <f t="shared" si="143"/>
        <v>51.449999999999996</v>
      </c>
      <c r="J313" s="744">
        <f t="shared" si="144"/>
        <v>42.707000000000001</v>
      </c>
      <c r="K313" s="744">
        <f t="shared" si="145"/>
        <v>37.217999999999996</v>
      </c>
      <c r="L313" s="744">
        <f t="shared" si="146"/>
        <v>34.64</v>
      </c>
      <c r="M313" s="745">
        <f t="shared" si="147"/>
        <v>35.045999999999999</v>
      </c>
      <c r="N313" s="725"/>
    </row>
    <row r="314" spans="2:14" x14ac:dyDescent="0.2">
      <c r="B314" s="743" t="s">
        <v>98</v>
      </c>
      <c r="C314" s="744">
        <f t="shared" si="137"/>
        <v>21.356999999999999</v>
      </c>
      <c r="D314" s="744">
        <f t="shared" si="138"/>
        <v>20.228999999999999</v>
      </c>
      <c r="E314" s="744">
        <f t="shared" si="139"/>
        <v>18.349</v>
      </c>
      <c r="F314" s="744">
        <f t="shared" si="140"/>
        <v>16.191000000000003</v>
      </c>
      <c r="G314" s="744">
        <f t="shared" si="141"/>
        <v>14.496</v>
      </c>
      <c r="H314" s="744">
        <f t="shared" si="142"/>
        <v>12.976999999999999</v>
      </c>
      <c r="I314" s="744">
        <f t="shared" si="143"/>
        <v>11.602</v>
      </c>
      <c r="J314" s="744">
        <f t="shared" si="144"/>
        <v>10.614999999999998</v>
      </c>
      <c r="K314" s="744">
        <f t="shared" si="145"/>
        <v>9.9420000000000002</v>
      </c>
      <c r="L314" s="744">
        <f t="shared" si="146"/>
        <v>9.6430000000000007</v>
      </c>
      <c r="M314" s="745">
        <f t="shared" si="147"/>
        <v>8.9969999999999999</v>
      </c>
      <c r="N314" s="725"/>
    </row>
    <row r="315" spans="2:14" x14ac:dyDescent="0.2">
      <c r="B315" s="743" t="s">
        <v>99</v>
      </c>
      <c r="C315" s="744">
        <f t="shared" si="137"/>
        <v>6.9619999999999997</v>
      </c>
      <c r="D315" s="744">
        <f t="shared" si="138"/>
        <v>7.3250000000000002</v>
      </c>
      <c r="E315" s="744">
        <f t="shared" si="139"/>
        <v>7.1309999999999993</v>
      </c>
      <c r="F315" s="744">
        <f t="shared" si="140"/>
        <v>7.4870000000000001</v>
      </c>
      <c r="G315" s="744">
        <f t="shared" si="141"/>
        <v>7.5620000000000003</v>
      </c>
      <c r="H315" s="744">
        <f t="shared" si="142"/>
        <v>7.351</v>
      </c>
      <c r="I315" s="744">
        <f t="shared" si="143"/>
        <v>7.1239999999999997</v>
      </c>
      <c r="J315" s="744">
        <f t="shared" si="144"/>
        <v>6.6879999999999997</v>
      </c>
      <c r="K315" s="744">
        <f t="shared" si="145"/>
        <v>6.2919999999999998</v>
      </c>
      <c r="L315" s="744">
        <f t="shared" si="146"/>
        <v>6.1559999999999997</v>
      </c>
      <c r="M315" s="745">
        <f t="shared" si="147"/>
        <v>6.0969999999999995</v>
      </c>
      <c r="N315" s="725"/>
    </row>
    <row r="316" spans="2:14" x14ac:dyDescent="0.2">
      <c r="B316" s="743" t="s">
        <v>100</v>
      </c>
      <c r="C316" s="744">
        <f t="shared" si="137"/>
        <v>29.958000000000002</v>
      </c>
      <c r="D316" s="744">
        <f t="shared" si="138"/>
        <v>28.425999999999998</v>
      </c>
      <c r="E316" s="744">
        <f t="shared" si="139"/>
        <v>25.794</v>
      </c>
      <c r="F316" s="744">
        <f t="shared" si="140"/>
        <v>22.646999999999998</v>
      </c>
      <c r="G316" s="744">
        <f t="shared" si="141"/>
        <v>19.468</v>
      </c>
      <c r="H316" s="744">
        <f t="shared" si="142"/>
        <v>16.084</v>
      </c>
      <c r="I316" s="744">
        <f t="shared" si="143"/>
        <v>13.169</v>
      </c>
      <c r="J316" s="744">
        <f t="shared" si="144"/>
        <v>11.417999999999999</v>
      </c>
      <c r="K316" s="744">
        <f t="shared" si="145"/>
        <v>10.423999999999999</v>
      </c>
      <c r="L316" s="744">
        <f t="shared" si="146"/>
        <v>9.6639999999999997</v>
      </c>
      <c r="M316" s="745">
        <f t="shared" si="147"/>
        <v>9.5940000000000012</v>
      </c>
      <c r="N316" s="725"/>
    </row>
    <row r="317" spans="2:14" x14ac:dyDescent="0.2">
      <c r="B317" s="743" t="s">
        <v>101</v>
      </c>
      <c r="C317" s="744">
        <f t="shared" si="137"/>
        <v>15.668999999999999</v>
      </c>
      <c r="D317" s="744">
        <f t="shared" si="138"/>
        <v>17.419</v>
      </c>
      <c r="E317" s="744">
        <f t="shared" si="139"/>
        <v>18.126999999999999</v>
      </c>
      <c r="F317" s="744">
        <f t="shared" si="140"/>
        <v>18.093</v>
      </c>
      <c r="G317" s="744">
        <f t="shared" si="141"/>
        <v>17.762</v>
      </c>
      <c r="H317" s="744">
        <f t="shared" si="142"/>
        <v>17.162000000000003</v>
      </c>
      <c r="I317" s="744">
        <f t="shared" si="143"/>
        <v>16.450000000000003</v>
      </c>
      <c r="J317" s="744">
        <f t="shared" si="144"/>
        <v>15.661</v>
      </c>
      <c r="K317" s="744">
        <f t="shared" si="145"/>
        <v>14.668999999999999</v>
      </c>
      <c r="L317" s="744">
        <f t="shared" si="146"/>
        <v>13.726000000000001</v>
      </c>
      <c r="M317" s="745">
        <f t="shared" si="147"/>
        <v>12.827</v>
      </c>
      <c r="N317" s="725"/>
    </row>
    <row r="318" spans="2:14" x14ac:dyDescent="0.2">
      <c r="B318" s="743" t="s">
        <v>102</v>
      </c>
      <c r="C318" s="744">
        <f t="shared" si="137"/>
        <v>9.4209999999999994</v>
      </c>
      <c r="D318" s="744">
        <f t="shared" si="138"/>
        <v>8.9260000000000002</v>
      </c>
      <c r="E318" s="744">
        <f t="shared" si="139"/>
        <v>7.9580000000000002</v>
      </c>
      <c r="F318" s="744">
        <f t="shared" si="140"/>
        <v>6.8780000000000001</v>
      </c>
      <c r="G318" s="744">
        <f t="shared" si="141"/>
        <v>5.8719999999999999</v>
      </c>
      <c r="H318" s="744">
        <f t="shared" si="142"/>
        <v>5.0169999999999995</v>
      </c>
      <c r="I318" s="744">
        <f t="shared" si="143"/>
        <v>4.3149999999999995</v>
      </c>
      <c r="J318" s="744">
        <f t="shared" si="144"/>
        <v>3.6229999999999998</v>
      </c>
      <c r="K318" s="744">
        <f t="shared" si="145"/>
        <v>3.2679999999999998</v>
      </c>
      <c r="L318" s="744">
        <f t="shared" si="146"/>
        <v>2.98</v>
      </c>
      <c r="M318" s="745">
        <f t="shared" si="147"/>
        <v>2.754</v>
      </c>
      <c r="N318" s="725"/>
    </row>
    <row r="319" spans="2:14" x14ac:dyDescent="0.2">
      <c r="B319" s="743" t="s">
        <v>103</v>
      </c>
      <c r="C319" s="744">
        <f t="shared" si="137"/>
        <v>19.218</v>
      </c>
      <c r="D319" s="744">
        <f t="shared" si="138"/>
        <v>20.164000000000001</v>
      </c>
      <c r="E319" s="744">
        <f t="shared" si="139"/>
        <v>20.887</v>
      </c>
      <c r="F319" s="744">
        <f t="shared" si="140"/>
        <v>21.021000000000001</v>
      </c>
      <c r="G319" s="744">
        <f t="shared" si="141"/>
        <v>20.76</v>
      </c>
      <c r="H319" s="744">
        <f t="shared" si="142"/>
        <v>19.911000000000001</v>
      </c>
      <c r="I319" s="744">
        <f t="shared" si="143"/>
        <v>18.757000000000001</v>
      </c>
      <c r="J319" s="744">
        <f t="shared" si="144"/>
        <v>17.488</v>
      </c>
      <c r="K319" s="744">
        <f t="shared" si="145"/>
        <v>16.257999999999999</v>
      </c>
      <c r="L319" s="744">
        <f t="shared" si="146"/>
        <v>15.09</v>
      </c>
      <c r="M319" s="745">
        <f t="shared" si="147"/>
        <v>13.916</v>
      </c>
      <c r="N319" s="725"/>
    </row>
    <row r="320" spans="2:14" ht="13.5" thickBot="1" x14ac:dyDescent="0.25">
      <c r="B320" s="746" t="s">
        <v>104</v>
      </c>
      <c r="C320" s="747">
        <f t="shared" si="137"/>
        <v>71.876999999999995</v>
      </c>
      <c r="D320" s="747">
        <f t="shared" si="138"/>
        <v>75.522000000000006</v>
      </c>
      <c r="E320" s="747">
        <f t="shared" si="139"/>
        <v>74.656000000000006</v>
      </c>
      <c r="F320" s="747">
        <f t="shared" si="140"/>
        <v>71.74799999999999</v>
      </c>
      <c r="G320" s="747">
        <f t="shared" si="141"/>
        <v>66.442999999999998</v>
      </c>
      <c r="H320" s="747">
        <f t="shared" si="142"/>
        <v>61.216000000000001</v>
      </c>
      <c r="I320" s="747">
        <f t="shared" si="143"/>
        <v>55.606999999999999</v>
      </c>
      <c r="J320" s="747">
        <f t="shared" si="144"/>
        <v>50.467999999999996</v>
      </c>
      <c r="K320" s="747">
        <f t="shared" si="145"/>
        <v>47.353999999999999</v>
      </c>
      <c r="L320" s="747">
        <f t="shared" si="146"/>
        <v>45.321999999999996</v>
      </c>
      <c r="M320" s="748">
        <f t="shared" si="147"/>
        <v>42.495000000000005</v>
      </c>
      <c r="N320" s="725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5" t="s">
        <v>269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8.8939999999999991E-2</v>
      </c>
      <c r="D8" s="642">
        <f>'Section 13 data'!$D$24</f>
        <v>0.81867000000000001</v>
      </c>
      <c r="E8" s="198">
        <f>'Section 13 data'!$E$24</f>
        <v>31.18</v>
      </c>
      <c r="F8" s="643">
        <f>SUM(C8,D8)</f>
        <v>0.90761000000000003</v>
      </c>
    </row>
    <row r="9" spans="2:6" ht="15" customHeight="1" x14ac:dyDescent="0.2">
      <c r="B9" s="95" t="s">
        <v>341</v>
      </c>
      <c r="C9" s="641">
        <f>'Section 13 data'!$C$25</f>
        <v>6.8890000000000007E-2</v>
      </c>
      <c r="D9" s="642">
        <f>'Section 13 data'!$D$25</f>
        <v>0.44085000000000002</v>
      </c>
      <c r="E9" s="198">
        <f>'Section 13 data'!$E$25</f>
        <v>63.56</v>
      </c>
      <c r="F9" s="643">
        <f t="shared" ref="F9:F17" si="0">SUM(C9,D9)</f>
        <v>0.50974000000000008</v>
      </c>
    </row>
    <row r="10" spans="2:6" ht="15" customHeight="1" x14ac:dyDescent="0.2">
      <c r="B10" s="96" t="s">
        <v>342</v>
      </c>
      <c r="C10" s="641">
        <f>'Section 13 data'!$C$26</f>
        <v>3.3110000000000001E-2</v>
      </c>
      <c r="D10" s="642">
        <f>'Section 13 data'!$D$26</f>
        <v>0.63122</v>
      </c>
      <c r="E10" s="198">
        <f>'Section 13 data'!$E$26</f>
        <v>30.08</v>
      </c>
      <c r="F10" s="643">
        <f t="shared" si="0"/>
        <v>0.66432999999999998</v>
      </c>
    </row>
    <row r="11" spans="2:6" ht="15" customHeight="1" x14ac:dyDescent="0.2">
      <c r="B11" s="94" t="s">
        <v>343</v>
      </c>
      <c r="C11" s="641">
        <f>'Section 13 data'!$C$27</f>
        <v>8.8090000000000002E-2</v>
      </c>
      <c r="D11" s="642">
        <f>'Section 13 data'!$D$27</f>
        <v>0.96060999999999996</v>
      </c>
      <c r="E11" s="198">
        <f>'Section 13 data'!$E$27</f>
        <v>38.07</v>
      </c>
      <c r="F11" s="643">
        <f t="shared" si="0"/>
        <v>1.0487</v>
      </c>
    </row>
    <row r="12" spans="2:6" ht="15" customHeight="1" x14ac:dyDescent="0.2">
      <c r="B12" s="94" t="s">
        <v>344</v>
      </c>
      <c r="C12" s="641">
        <f>'Section 13 data'!$C$28</f>
        <v>0.36816000000000004</v>
      </c>
      <c r="D12" s="642">
        <f>'Section 13 data'!$D$28</f>
        <v>2.04956</v>
      </c>
      <c r="E12" s="198">
        <f>'Section 13 data'!$E$28</f>
        <v>28.9</v>
      </c>
      <c r="F12" s="643">
        <f t="shared" si="0"/>
        <v>2.4177200000000001</v>
      </c>
    </row>
    <row r="13" spans="2:6" ht="15" customHeight="1" x14ac:dyDescent="0.2">
      <c r="B13" s="94" t="s">
        <v>345</v>
      </c>
      <c r="C13" s="641">
        <f>'Section 13 data'!$C$29</f>
        <v>7.579000000000001E-2</v>
      </c>
      <c r="D13" s="642">
        <f>'Section 13 data'!$D$29</f>
        <v>0.97835000000000005</v>
      </c>
      <c r="E13" s="198">
        <f>'Section 13 data'!$E$29</f>
        <v>24.72</v>
      </c>
      <c r="F13" s="643">
        <f t="shared" si="0"/>
        <v>1.0541400000000001</v>
      </c>
    </row>
    <row r="14" spans="2:6" ht="15" customHeight="1" x14ac:dyDescent="0.2">
      <c r="B14" s="94" t="s">
        <v>346</v>
      </c>
      <c r="C14" s="641">
        <f>'Section 13 data'!$C$30</f>
        <v>9.9390000000000006E-2</v>
      </c>
      <c r="D14" s="642">
        <f>'Section 13 data'!$D$30</f>
        <v>2.19964</v>
      </c>
      <c r="E14" s="198">
        <f>'Section 13 data'!$E$30</f>
        <v>18.170000000000002</v>
      </c>
      <c r="F14" s="643">
        <f t="shared" si="0"/>
        <v>2.2990300000000001</v>
      </c>
    </row>
    <row r="15" spans="2:6" ht="15" customHeight="1" x14ac:dyDescent="0.2">
      <c r="B15" s="94" t="s">
        <v>347</v>
      </c>
      <c r="C15" s="641">
        <f>'Section 13 data'!$C$31</f>
        <v>5.4200000000000003E-3</v>
      </c>
      <c r="D15" s="642">
        <f>'Section 13 data'!$D$31</f>
        <v>2.1608499999999999</v>
      </c>
      <c r="E15" s="198">
        <f>'Section 13 data'!$E$31</f>
        <v>20.6</v>
      </c>
      <c r="F15" s="643">
        <f t="shared" si="0"/>
        <v>2.1662699999999999</v>
      </c>
    </row>
    <row r="16" spans="2:6" ht="15" customHeight="1" x14ac:dyDescent="0.2">
      <c r="B16" s="94" t="s">
        <v>270</v>
      </c>
      <c r="C16" s="641">
        <f>'Section 13 data'!$C$32</f>
        <v>3.5600000000000002E-3</v>
      </c>
      <c r="D16" s="642">
        <f>'Section 13 data'!$D$32</f>
        <v>1.29494</v>
      </c>
      <c r="E16" s="198">
        <f>'Section 13 data'!$E$32</f>
        <v>28.59</v>
      </c>
      <c r="F16" s="643">
        <f t="shared" si="0"/>
        <v>1.2985</v>
      </c>
    </row>
    <row r="17" spans="2:6" ht="15" customHeight="1" x14ac:dyDescent="0.2">
      <c r="B17" s="97" t="s">
        <v>80</v>
      </c>
      <c r="C17" s="644">
        <f>'Section 13 data'!$C$8</f>
        <v>0.83135000000000003</v>
      </c>
      <c r="D17" s="644">
        <f>'Section 13 data'!$D$8</f>
        <v>11.534700000000001</v>
      </c>
      <c r="E17" s="314">
        <f>'Section 13 data'!$E$8</f>
        <v>9.09</v>
      </c>
      <c r="F17" s="644">
        <f t="shared" si="0"/>
        <v>12.366050000000001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1.284</v>
      </c>
      <c r="E8" s="198">
        <f>'Section 13 data'!$L$13</f>
        <v>65.63</v>
      </c>
      <c r="F8" s="629">
        <f>SUM(C8,D8)</f>
        <v>1.284</v>
      </c>
    </row>
    <row r="9" spans="2:6" ht="15" customHeight="1" x14ac:dyDescent="0.2">
      <c r="B9" s="82" t="s">
        <v>335</v>
      </c>
      <c r="C9" s="67">
        <f>'Section 13 data'!$J$14</f>
        <v>0.69499999999999995</v>
      </c>
      <c r="D9" s="634">
        <f>'Section 13 data'!$K$14</f>
        <v>17.335000000000001</v>
      </c>
      <c r="E9" s="198">
        <f>'Section 13 data'!$L$14</f>
        <v>30.93</v>
      </c>
      <c r="F9" s="629">
        <f t="shared" ref="F9:F15" si="0">SUM(C9,D9)</f>
        <v>18.03</v>
      </c>
    </row>
    <row r="10" spans="2:6" ht="15" customHeight="1" x14ac:dyDescent="0.2">
      <c r="B10" s="81" t="s">
        <v>336</v>
      </c>
      <c r="C10" s="67">
        <f>'Section 13 data'!$J$15</f>
        <v>1.4750000000000001</v>
      </c>
      <c r="D10" s="634">
        <f>'Section 13 data'!$K$15</f>
        <v>291.45</v>
      </c>
      <c r="E10" s="198">
        <f>'Section 13 data'!$L$15</f>
        <v>31.361825684005463</v>
      </c>
      <c r="F10" s="629">
        <f t="shared" si="0"/>
        <v>292.92500000000001</v>
      </c>
    </row>
    <row r="11" spans="2:6" ht="15" customHeight="1" x14ac:dyDescent="0.2">
      <c r="B11" s="81" t="s">
        <v>337</v>
      </c>
      <c r="C11" s="67">
        <f>'Section 13 data'!$J$16</f>
        <v>40.796999999999997</v>
      </c>
      <c r="D11" s="634">
        <f>'Section 13 data'!$K$16</f>
        <v>425.98</v>
      </c>
      <c r="E11" s="198">
        <f>'Section 13 data'!$L$16</f>
        <v>32.037078949077788</v>
      </c>
      <c r="F11" s="629">
        <f t="shared" si="0"/>
        <v>466.77700000000004</v>
      </c>
    </row>
    <row r="12" spans="2:6" ht="15" customHeight="1" x14ac:dyDescent="0.2">
      <c r="B12" s="81" t="s">
        <v>338</v>
      </c>
      <c r="C12" s="67">
        <f>'Section 13 data'!$J$17</f>
        <v>43.670999999999999</v>
      </c>
      <c r="D12" s="634">
        <f>'Section 13 data'!$K$17</f>
        <v>432.84899999999999</v>
      </c>
      <c r="E12" s="198">
        <f>'Section 13 data'!$L$17</f>
        <v>25.39</v>
      </c>
      <c r="F12" s="629">
        <f t="shared" si="0"/>
        <v>476.52</v>
      </c>
    </row>
    <row r="13" spans="2:6" ht="15" customHeight="1" x14ac:dyDescent="0.2">
      <c r="B13" s="81" t="s">
        <v>339</v>
      </c>
      <c r="C13" s="67">
        <f>'Section 13 data'!$J$18</f>
        <v>2.6890000000000001</v>
      </c>
      <c r="D13" s="634">
        <f>'Section 13 data'!$K$18</f>
        <v>1198.7090000000001</v>
      </c>
      <c r="E13" s="198">
        <f>'Section 13 data'!$L$18</f>
        <v>23.42</v>
      </c>
      <c r="F13" s="629">
        <f t="shared" si="0"/>
        <v>1201.3980000000001</v>
      </c>
    </row>
    <row r="14" spans="2:6" ht="15" customHeight="1" x14ac:dyDescent="0.2">
      <c r="B14" s="81" t="s">
        <v>268</v>
      </c>
      <c r="C14" s="67">
        <f>'Section 13 data'!$J$19</f>
        <v>30.331</v>
      </c>
      <c r="D14" s="634">
        <f>'Section 13 data'!$K$19</f>
        <v>2253.665</v>
      </c>
      <c r="E14" s="198">
        <f>'Section 13 data'!$L$19</f>
        <v>18.739245056483455</v>
      </c>
      <c r="F14" s="629">
        <f t="shared" si="0"/>
        <v>2283.9960000000001</v>
      </c>
    </row>
    <row r="15" spans="2:6" ht="15" customHeight="1" x14ac:dyDescent="0.2">
      <c r="B15" s="83" t="s">
        <v>80</v>
      </c>
      <c r="C15" s="635">
        <f>'Section 13 data'!$J$8</f>
        <v>119.658</v>
      </c>
      <c r="D15" s="635">
        <f>'Section 13 data'!$K$8</f>
        <v>4621.2719999999999</v>
      </c>
      <c r="E15" s="314">
        <f>'Section 13 data'!$L$8</f>
        <v>11.67</v>
      </c>
      <c r="F15" s="636">
        <f t="shared" si="0"/>
        <v>4740.93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Wessex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0.71499999999999997</v>
      </c>
      <c r="D8" s="85">
        <f>'Section 13 data'!$K$24</f>
        <v>12.074</v>
      </c>
      <c r="E8" s="198">
        <f>'Section 13 data'!$L$24</f>
        <v>41.6</v>
      </c>
      <c r="F8" s="629">
        <f>SUM(C8,D8)</f>
        <v>12.789</v>
      </c>
    </row>
    <row r="9" spans="2:6" ht="15" customHeight="1" x14ac:dyDescent="0.2">
      <c r="B9" s="79" t="s">
        <v>341</v>
      </c>
      <c r="C9" s="67">
        <f>'Section 13 data'!$J$25</f>
        <v>3.6779999999999999</v>
      </c>
      <c r="D9" s="85">
        <f>'Section 13 data'!$K$25</f>
        <v>5.5579999999999998</v>
      </c>
      <c r="E9" s="198">
        <f>'Section 13 data'!$L$25</f>
        <v>32.700000000000003</v>
      </c>
      <c r="F9" s="629">
        <f t="shared" ref="F9:F17" si="0">SUM(C9,D9)</f>
        <v>9.2360000000000007</v>
      </c>
    </row>
    <row r="10" spans="2:6" ht="15" customHeight="1" x14ac:dyDescent="0.2">
      <c r="B10" s="80" t="s">
        <v>342</v>
      </c>
      <c r="C10" s="67">
        <f>'Section 13 data'!$J$26</f>
        <v>4.8550000000000004</v>
      </c>
      <c r="D10" s="85">
        <f>'Section 13 data'!$K$26</f>
        <v>46.692</v>
      </c>
      <c r="E10" s="198">
        <f>'Section 13 data'!$L$26</f>
        <v>26</v>
      </c>
      <c r="F10" s="629">
        <f t="shared" si="0"/>
        <v>51.546999999999997</v>
      </c>
    </row>
    <row r="11" spans="2:6" ht="15" customHeight="1" x14ac:dyDescent="0.2">
      <c r="B11" s="78" t="s">
        <v>343</v>
      </c>
      <c r="C11" s="67">
        <f>'Section 13 data'!$J$27</f>
        <v>12.112</v>
      </c>
      <c r="D11" s="85">
        <f>'Section 13 data'!$K$27</f>
        <v>141.184</v>
      </c>
      <c r="E11" s="198">
        <f>'Section 13 data'!$L$27</f>
        <v>40.96</v>
      </c>
      <c r="F11" s="629">
        <f t="shared" si="0"/>
        <v>153.29599999999999</v>
      </c>
    </row>
    <row r="12" spans="2:6" ht="15" customHeight="1" x14ac:dyDescent="0.2">
      <c r="B12" s="78" t="s">
        <v>344</v>
      </c>
      <c r="C12" s="67">
        <f>'Section 13 data'!$J$28</f>
        <v>64.799000000000007</v>
      </c>
      <c r="D12" s="85">
        <f>'Section 13 data'!$K$28</f>
        <v>478.70600000000002</v>
      </c>
      <c r="E12" s="198">
        <f>'Section 13 data'!$L$28</f>
        <v>31.79</v>
      </c>
      <c r="F12" s="629">
        <f t="shared" si="0"/>
        <v>543.505</v>
      </c>
    </row>
    <row r="13" spans="2:6" ht="15" customHeight="1" x14ac:dyDescent="0.2">
      <c r="B13" s="78" t="s">
        <v>345</v>
      </c>
      <c r="C13" s="67">
        <f>'Section 13 data'!$J$29</f>
        <v>14.492000000000001</v>
      </c>
      <c r="D13" s="85">
        <f>'Section 13 data'!$K$29</f>
        <v>357.88299999999998</v>
      </c>
      <c r="E13" s="198">
        <f>'Section 13 data'!$L$29</f>
        <v>30.97</v>
      </c>
      <c r="F13" s="629">
        <f t="shared" si="0"/>
        <v>372.375</v>
      </c>
    </row>
    <row r="14" spans="2:6" ht="15" customHeight="1" x14ac:dyDescent="0.2">
      <c r="B14" s="78" t="s">
        <v>346</v>
      </c>
      <c r="C14" s="67">
        <f>'Section 13 data'!$J$30</f>
        <v>17.535</v>
      </c>
      <c r="D14" s="85">
        <f>'Section 13 data'!$K$30</f>
        <v>1105.934</v>
      </c>
      <c r="E14" s="198">
        <f>'Section 13 data'!$L$30</f>
        <v>18.739999999999998</v>
      </c>
      <c r="F14" s="629">
        <f t="shared" si="0"/>
        <v>1123.4690000000001</v>
      </c>
    </row>
    <row r="15" spans="2:6" ht="15" customHeight="1" x14ac:dyDescent="0.2">
      <c r="B15" s="78" t="s">
        <v>347</v>
      </c>
      <c r="C15" s="67">
        <f>'Section 13 data'!$J$31</f>
        <v>0.90100000000000002</v>
      </c>
      <c r="D15" s="85">
        <f>'Section 13 data'!$K$31</f>
        <v>1584.4390000000001</v>
      </c>
      <c r="E15" s="198">
        <f>'Section 13 data'!$L$31</f>
        <v>23.97</v>
      </c>
      <c r="F15" s="629">
        <f t="shared" si="0"/>
        <v>1585.3400000000001</v>
      </c>
    </row>
    <row r="16" spans="2:6" ht="15" customHeight="1" x14ac:dyDescent="0.2">
      <c r="B16" s="78" t="s">
        <v>270</v>
      </c>
      <c r="C16" s="67">
        <f>'Section 13 data'!$J$32</f>
        <v>0.56999999999999995</v>
      </c>
      <c r="D16" s="85">
        <f>'Section 13 data'!$K$32</f>
        <v>888.80200000000002</v>
      </c>
      <c r="E16" s="198">
        <f>'Section 13 data'!$L$32</f>
        <v>31.1</v>
      </c>
      <c r="F16" s="629">
        <f t="shared" si="0"/>
        <v>889.37200000000007</v>
      </c>
    </row>
    <row r="17" spans="2:6" ht="15" customHeight="1" x14ac:dyDescent="0.2">
      <c r="B17" s="86" t="s">
        <v>80</v>
      </c>
      <c r="C17" s="87">
        <f>'Section 13 data'!$J$8</f>
        <v>119.658</v>
      </c>
      <c r="D17" s="87">
        <f>'Section 13 data'!$K$8</f>
        <v>4621.2719999999999</v>
      </c>
      <c r="E17" s="314">
        <f>'Section 13 data'!$L$8</f>
        <v>11.67</v>
      </c>
      <c r="F17" s="87">
        <f t="shared" si="0"/>
        <v>4740.93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4">
        <f>'Section 13 data'!$R$13</f>
        <v>65.635999999999996</v>
      </c>
      <c r="E8" s="198">
        <f>'Section 13 data'!$S$13</f>
        <v>82.12</v>
      </c>
      <c r="F8" s="629">
        <f>SUM(C8,D8)</f>
        <v>65.635999999999996</v>
      </c>
    </row>
    <row r="9" spans="2:6" ht="15" customHeight="1" x14ac:dyDescent="0.2">
      <c r="B9" s="82" t="s">
        <v>335</v>
      </c>
      <c r="C9" s="67">
        <f>'Section 13 data'!$Q$14</f>
        <v>129.047</v>
      </c>
      <c r="D9" s="634">
        <f>'Section 13 data'!$R$14</f>
        <v>1677.297</v>
      </c>
      <c r="E9" s="198">
        <f>'Section 13 data'!$S$14</f>
        <v>41.82</v>
      </c>
      <c r="F9" s="629">
        <f t="shared" ref="F9:F15" si="0">SUM(C9,D9)</f>
        <v>1806.3440000000001</v>
      </c>
    </row>
    <row r="10" spans="2:6" ht="15" customHeight="1" x14ac:dyDescent="0.2">
      <c r="B10" s="81" t="s">
        <v>336</v>
      </c>
      <c r="C10" s="67">
        <f>'Section 13 data'!$Q$15</f>
        <v>168.86699999999999</v>
      </c>
      <c r="D10" s="634">
        <f>'Section 13 data'!$R$15</f>
        <v>2197.518</v>
      </c>
      <c r="E10" s="198">
        <f>'Section 13 data'!$S$15</f>
        <v>24.316557327750854</v>
      </c>
      <c r="F10" s="629">
        <f t="shared" si="0"/>
        <v>2366.3850000000002</v>
      </c>
    </row>
    <row r="11" spans="2:6" ht="15" customHeight="1" x14ac:dyDescent="0.2">
      <c r="B11" s="81" t="s">
        <v>337</v>
      </c>
      <c r="C11" s="67">
        <f>'Section 13 data'!$Q$16</f>
        <v>224.20500000000001</v>
      </c>
      <c r="D11" s="634">
        <f>'Section 13 data'!$R$16</f>
        <v>942.69399999999996</v>
      </c>
      <c r="E11" s="198">
        <f>'Section 13 data'!$S$16</f>
        <v>34.810854733361325</v>
      </c>
      <c r="F11" s="629">
        <f t="shared" si="0"/>
        <v>1166.8989999999999</v>
      </c>
    </row>
    <row r="12" spans="2:6" ht="15" customHeight="1" x14ac:dyDescent="0.2">
      <c r="B12" s="81" t="s">
        <v>338</v>
      </c>
      <c r="C12" s="67">
        <f>'Section 13 data'!$Q$17</f>
        <v>127.444</v>
      </c>
      <c r="D12" s="634">
        <f>'Section 13 data'!$R$17</f>
        <v>536.58000000000004</v>
      </c>
      <c r="E12" s="198">
        <f>'Section 13 data'!$S$17</f>
        <v>24.52</v>
      </c>
      <c r="F12" s="629">
        <f t="shared" si="0"/>
        <v>664.024</v>
      </c>
    </row>
    <row r="13" spans="2:6" ht="15" customHeight="1" x14ac:dyDescent="0.2">
      <c r="B13" s="81" t="s">
        <v>339</v>
      </c>
      <c r="C13" s="67">
        <f>'Section 13 data'!$Q$18</f>
        <v>7.1840000000000002</v>
      </c>
      <c r="D13" s="634">
        <f>'Section 13 data'!$R$18</f>
        <v>682.48099999999999</v>
      </c>
      <c r="E13" s="198">
        <f>'Section 13 data'!$S$18</f>
        <v>29.98</v>
      </c>
      <c r="F13" s="629">
        <f t="shared" si="0"/>
        <v>689.66499999999996</v>
      </c>
    </row>
    <row r="14" spans="2:6" ht="15" customHeight="1" x14ac:dyDescent="0.2">
      <c r="B14" s="81" t="s">
        <v>268</v>
      </c>
      <c r="C14" s="67">
        <f>'Section 13 data'!$Q$19</f>
        <v>142.4</v>
      </c>
      <c r="D14" s="634">
        <f>'Section 13 data'!$R$19</f>
        <v>766.04200000000003</v>
      </c>
      <c r="E14" s="198">
        <f>'Section 13 data'!$S$19</f>
        <v>17.927374077534417</v>
      </c>
      <c r="F14" s="629">
        <f t="shared" si="0"/>
        <v>908.44200000000001</v>
      </c>
    </row>
    <row r="15" spans="2:6" ht="15" customHeight="1" x14ac:dyDescent="0.2">
      <c r="B15" s="83" t="s">
        <v>80</v>
      </c>
      <c r="C15" s="635">
        <f>'Section 13 data'!$Q$8</f>
        <v>799.14700000000005</v>
      </c>
      <c r="D15" s="635">
        <f>'Section 13 data'!$R$8</f>
        <v>6868.2489999999998</v>
      </c>
      <c r="E15" s="314">
        <f>'Section 13 data'!$S$8</f>
        <v>14.15</v>
      </c>
      <c r="F15" s="636">
        <f t="shared" si="0"/>
        <v>7667.3959999999997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Wessex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138.791</v>
      </c>
      <c r="D8" s="631">
        <f>'Section 13 data'!$R$24</f>
        <v>1683.3879999999999</v>
      </c>
      <c r="E8" s="198">
        <f>'Section 13 data'!$S$24</f>
        <v>42.63</v>
      </c>
      <c r="F8" s="632">
        <f>SUM(C8,D8)</f>
        <v>1822.1789999999999</v>
      </c>
    </row>
    <row r="9" spans="2:6" ht="15" customHeight="1" x14ac:dyDescent="0.2">
      <c r="B9" s="79" t="s">
        <v>341</v>
      </c>
      <c r="C9" s="630">
        <f>'Section 13 data'!$Q$25</f>
        <v>273.87200000000001</v>
      </c>
      <c r="D9" s="631">
        <f>'Section 13 data'!$R$25</f>
        <v>349.58199999999999</v>
      </c>
      <c r="E9" s="198">
        <f>'Section 13 data'!$S$25</f>
        <v>29.59</v>
      </c>
      <c r="F9" s="632">
        <f t="shared" ref="F9:F17" si="0">SUM(C9,D9)</f>
        <v>623.45399999999995</v>
      </c>
    </row>
    <row r="10" spans="2:6" ht="15" customHeight="1" x14ac:dyDescent="0.2">
      <c r="B10" s="80" t="s">
        <v>342</v>
      </c>
      <c r="C10" s="630">
        <f>'Section 13 data'!$Q$26</f>
        <v>88.738</v>
      </c>
      <c r="D10" s="631">
        <f>'Section 13 data'!$R$26</f>
        <v>845.29700000000003</v>
      </c>
      <c r="E10" s="198">
        <f>'Section 13 data'!$S$26</f>
        <v>27.92</v>
      </c>
      <c r="F10" s="632">
        <f t="shared" si="0"/>
        <v>934.03500000000008</v>
      </c>
    </row>
    <row r="11" spans="2:6" ht="15" customHeight="1" x14ac:dyDescent="0.2">
      <c r="B11" s="78" t="s">
        <v>343</v>
      </c>
      <c r="C11" s="630">
        <f>'Section 13 data'!$Q$27</f>
        <v>80.78</v>
      </c>
      <c r="D11" s="631">
        <f>'Section 13 data'!$R$27</f>
        <v>1043.0309999999999</v>
      </c>
      <c r="E11" s="198">
        <f>'Section 13 data'!$S$27</f>
        <v>41.57</v>
      </c>
      <c r="F11" s="632">
        <f t="shared" si="0"/>
        <v>1123.8109999999999</v>
      </c>
    </row>
    <row r="12" spans="2:6" ht="15" customHeight="1" x14ac:dyDescent="0.2">
      <c r="B12" s="78" t="s">
        <v>344</v>
      </c>
      <c r="C12" s="630">
        <f>'Section 13 data'!$Q$28</f>
        <v>185.19800000000001</v>
      </c>
      <c r="D12" s="631">
        <f>'Section 13 data'!$R$28</f>
        <v>1276.546</v>
      </c>
      <c r="E12" s="198">
        <f>'Section 13 data'!$S$28</f>
        <v>29.73</v>
      </c>
      <c r="F12" s="632">
        <f t="shared" si="0"/>
        <v>1461.7440000000001</v>
      </c>
    </row>
    <row r="13" spans="2:6" ht="15" customHeight="1" x14ac:dyDescent="0.2">
      <c r="B13" s="78" t="s">
        <v>345</v>
      </c>
      <c r="C13" s="630">
        <f>'Section 13 data'!$Q$29</f>
        <v>20.224</v>
      </c>
      <c r="D13" s="631">
        <f>'Section 13 data'!$R$29</f>
        <v>489.31099999999998</v>
      </c>
      <c r="E13" s="198">
        <f>'Section 13 data'!$S$29</f>
        <v>28.89</v>
      </c>
      <c r="F13" s="632">
        <f t="shared" si="0"/>
        <v>509.53499999999997</v>
      </c>
    </row>
    <row r="14" spans="2:6" ht="15" customHeight="1" x14ac:dyDescent="0.2">
      <c r="B14" s="78" t="s">
        <v>346</v>
      </c>
      <c r="C14" s="630">
        <f>'Section 13 data'!$Q$30</f>
        <v>11.218999999999999</v>
      </c>
      <c r="D14" s="631">
        <f>'Section 13 data'!$R$30</f>
        <v>630.16</v>
      </c>
      <c r="E14" s="198">
        <f>'Section 13 data'!$S$30</f>
        <v>18.77</v>
      </c>
      <c r="F14" s="632">
        <f t="shared" si="0"/>
        <v>641.37900000000002</v>
      </c>
    </row>
    <row r="15" spans="2:6" ht="15" customHeight="1" x14ac:dyDescent="0.2">
      <c r="B15" s="78" t="s">
        <v>347</v>
      </c>
      <c r="C15" s="630">
        <f>'Section 13 data'!$Q$31</f>
        <v>0.249</v>
      </c>
      <c r="D15" s="631">
        <f>'Section 13 data'!$R$31</f>
        <v>424.166</v>
      </c>
      <c r="E15" s="198">
        <f>'Section 13 data'!$S$31</f>
        <v>23.4</v>
      </c>
      <c r="F15" s="632">
        <f t="shared" si="0"/>
        <v>424.41500000000002</v>
      </c>
    </row>
    <row r="16" spans="2:6" ht="15" customHeight="1" x14ac:dyDescent="0.2">
      <c r="B16" s="78" t="s">
        <v>270</v>
      </c>
      <c r="C16" s="630">
        <f>'Section 13 data'!$Q$32</f>
        <v>7.5999999999999998E-2</v>
      </c>
      <c r="D16" s="631">
        <f>'Section 13 data'!$R$32</f>
        <v>126.768</v>
      </c>
      <c r="E16" s="198">
        <f>'Section 13 data'!$S$32</f>
        <v>31.81</v>
      </c>
      <c r="F16" s="632">
        <f t="shared" si="0"/>
        <v>126.84399999999999</v>
      </c>
    </row>
    <row r="17" spans="2:6" ht="15" customHeight="1" x14ac:dyDescent="0.2">
      <c r="B17" s="72" t="s">
        <v>80</v>
      </c>
      <c r="C17" s="87">
        <f>'Section 13 data'!$Q$8</f>
        <v>799.14700000000005</v>
      </c>
      <c r="D17" s="87">
        <f>'Section 13 data'!$R$8</f>
        <v>6868.2489999999998</v>
      </c>
      <c r="E17" s="314">
        <f>'Section 13 data'!$S$8</f>
        <v>14.15</v>
      </c>
      <c r="F17" s="87">
        <f t="shared" si="0"/>
        <v>7667.3959999999997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38" t="s">
        <v>376</v>
      </c>
      <c r="C5" s="906" t="s">
        <v>385</v>
      </c>
      <c r="D5" s="906"/>
      <c r="E5" s="906"/>
      <c r="F5" s="898"/>
      <c r="H5" s="838" t="s">
        <v>376</v>
      </c>
      <c r="I5" s="787" t="s">
        <v>274</v>
      </c>
      <c r="J5" s="857"/>
      <c r="K5" s="857"/>
      <c r="L5" s="786"/>
    </row>
    <row r="6" spans="2:12" ht="45" customHeight="1" x14ac:dyDescent="0.2">
      <c r="B6" s="918"/>
      <c r="C6" s="13" t="s">
        <v>78</v>
      </c>
      <c r="D6" s="919" t="s">
        <v>79</v>
      </c>
      <c r="E6" s="919"/>
      <c r="F6" s="30" t="s">
        <v>275</v>
      </c>
      <c r="H6" s="91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18"/>
      <c r="C7" s="31" t="s">
        <v>81</v>
      </c>
      <c r="D7" s="31" t="s">
        <v>81</v>
      </c>
      <c r="E7" s="12" t="s">
        <v>82</v>
      </c>
      <c r="F7" s="32" t="s">
        <v>81</v>
      </c>
      <c r="H7" s="918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57">
        <f>'Section 13 data'!$C$8</f>
        <v>0.83135000000000003</v>
      </c>
      <c r="D9" s="57">
        <f>'Section 13 data'!$D$8</f>
        <v>11.534700000000001</v>
      </c>
      <c r="E9" s="58">
        <f>'Section 13 data'!$E$8</f>
        <v>9.09</v>
      </c>
      <c r="F9" s="76">
        <f>SUM(C9,D9)</f>
        <v>12.366050000000001</v>
      </c>
      <c r="G9" s="25"/>
      <c r="H9" s="28" t="str">
        <f>Index!$B$4</f>
        <v>Wessex</v>
      </c>
      <c r="I9" s="59">
        <f>'Section 13 data'!$G$7</f>
        <v>80.404610000000005</v>
      </c>
      <c r="J9" s="60">
        <f>'Section 13 data'!$G$5</f>
        <v>100.84719</v>
      </c>
      <c r="K9" s="43">
        <f>IF(I9=0,0,100*F9/I9)</f>
        <v>15.37977735356219</v>
      </c>
      <c r="L9" s="61">
        <f>IF(J9=0,0,100*F9/J9)</f>
        <v>12.262166154555224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38" t="s">
        <v>376</v>
      </c>
      <c r="C5" s="906" t="s">
        <v>388</v>
      </c>
      <c r="D5" s="906"/>
      <c r="E5" s="906"/>
      <c r="F5" s="898"/>
      <c r="G5" s="25"/>
      <c r="H5" s="838" t="s">
        <v>376</v>
      </c>
      <c r="I5" s="787" t="s">
        <v>282</v>
      </c>
      <c r="J5" s="857"/>
      <c r="K5" s="857"/>
      <c r="L5" s="786"/>
    </row>
    <row r="6" spans="2:12" ht="45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0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Wessex</v>
      </c>
      <c r="C9" s="67">
        <f>'Section 13 data'!$J$8</f>
        <v>119.658</v>
      </c>
      <c r="D9" s="67">
        <f>'Section 13 data'!$K$8</f>
        <v>4621.2719999999999</v>
      </c>
      <c r="E9" s="58">
        <f>'Section 13 data'!$L$8</f>
        <v>11.67</v>
      </c>
      <c r="F9" s="77">
        <f>SUM(C9,D9)</f>
        <v>4740.93</v>
      </c>
      <c r="G9" s="25"/>
      <c r="H9" s="28" t="str">
        <f>Index!$B$4</f>
        <v>Wessex</v>
      </c>
      <c r="I9" s="68">
        <f>'Section 13 data'!$N$7</f>
        <v>17864.198</v>
      </c>
      <c r="J9" s="43">
        <f>'Section 13 data'!$N$5</f>
        <v>25541.550999999999</v>
      </c>
      <c r="K9" s="43">
        <f>IF(I9=0,0,100*F9/I9)</f>
        <v>26.538722869059107</v>
      </c>
      <c r="L9" s="61">
        <f>IF(J9=0,0,100*F9/J9)</f>
        <v>18.561637075211291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38" t="s">
        <v>380</v>
      </c>
      <c r="C5" s="906" t="s">
        <v>389</v>
      </c>
      <c r="D5" s="906"/>
      <c r="E5" s="906"/>
      <c r="F5" s="898"/>
      <c r="G5" s="25"/>
      <c r="H5" s="838" t="s">
        <v>380</v>
      </c>
      <c r="I5" s="787" t="s">
        <v>284</v>
      </c>
      <c r="J5" s="857"/>
      <c r="K5" s="857"/>
      <c r="L5" s="786"/>
    </row>
    <row r="6" spans="2:12" ht="45" customHeight="1" x14ac:dyDescent="0.2">
      <c r="B6" s="920"/>
      <c r="C6" s="13" t="s">
        <v>78</v>
      </c>
      <c r="D6" s="919" t="s">
        <v>79</v>
      </c>
      <c r="E6" s="919"/>
      <c r="F6" s="30" t="s">
        <v>275</v>
      </c>
      <c r="G6" s="25"/>
      <c r="H6" s="92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0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Wessex</v>
      </c>
      <c r="C9" s="67">
        <f>'Section 13 data'!$Q$8</f>
        <v>799.14700000000005</v>
      </c>
      <c r="D9" s="67">
        <f>'Section 13 data'!$R$8</f>
        <v>6868.2489999999998</v>
      </c>
      <c r="E9" s="58">
        <f>'Section 13 data'!$S$8</f>
        <v>14.15</v>
      </c>
      <c r="F9" s="77">
        <f>SUM(C9,D9)</f>
        <v>7667.3959999999997</v>
      </c>
      <c r="G9" s="25"/>
      <c r="H9" s="28" t="str">
        <f>Index!$B$4</f>
        <v>Wessex</v>
      </c>
      <c r="I9" s="68">
        <f>'Section 13 data'!$U$7</f>
        <v>90018.031000000003</v>
      </c>
      <c r="J9" s="43">
        <f>'Section 13 data'!$U$5</f>
        <v>105231.709</v>
      </c>
      <c r="K9" s="43">
        <f>IF(I9=0,0,100*F9/I9)</f>
        <v>8.5176224305550505</v>
      </c>
      <c r="L9" s="61">
        <f>IF(J9=0,0,100*F9/J9)</f>
        <v>7.286203058813765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2" t="s">
        <v>267</v>
      </c>
      <c r="C5" s="88" t="s">
        <v>78</v>
      </c>
      <c r="D5" s="914" t="s">
        <v>79</v>
      </c>
      <c r="E5" s="914"/>
      <c r="F5" s="89" t="s">
        <v>80</v>
      </c>
    </row>
    <row r="6" spans="2:6" ht="30" customHeight="1" x14ac:dyDescent="0.2">
      <c r="B6" s="91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Wessex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2.3500000000000001E-3</v>
      </c>
      <c r="D8" s="646">
        <f>'Section 14 data'!$D$13</f>
        <v>1.1169999999999999E-2</v>
      </c>
      <c r="E8" s="198">
        <f>'Section 14 data'!$E$13</f>
        <v>76.59</v>
      </c>
      <c r="F8" s="647">
        <f>SUM(C8,D8)</f>
        <v>1.3519999999999999E-2</v>
      </c>
    </row>
    <row r="9" spans="2:6" ht="15" customHeight="1" x14ac:dyDescent="0.2">
      <c r="B9" s="100" t="s">
        <v>335</v>
      </c>
      <c r="C9" s="645">
        <f>'Section 14 data'!$C$14</f>
        <v>1.31E-3</v>
      </c>
      <c r="D9" s="646">
        <f>'Section 14 data'!$D$14</f>
        <v>0.12414</v>
      </c>
      <c r="E9" s="198">
        <f>'Section 14 data'!$E$14</f>
        <v>49.1</v>
      </c>
      <c r="F9" s="647">
        <f t="shared" ref="F9:F15" si="0">SUM(C9,D9)</f>
        <v>0.12545000000000001</v>
      </c>
    </row>
    <row r="10" spans="2:6" ht="15" customHeight="1" x14ac:dyDescent="0.2">
      <c r="B10" s="99" t="s">
        <v>336</v>
      </c>
      <c r="C10" s="645">
        <f>'Section 14 data'!$C$15</f>
        <v>1.54E-2</v>
      </c>
      <c r="D10" s="646">
        <f>'Section 14 data'!$D$15</f>
        <v>0.22862000000000002</v>
      </c>
      <c r="E10" s="198">
        <f>'Section 14 data'!$E$15</f>
        <v>50.041239637052456</v>
      </c>
      <c r="F10" s="647">
        <f t="shared" si="0"/>
        <v>0.24402000000000001</v>
      </c>
    </row>
    <row r="11" spans="2:6" ht="15" customHeight="1" x14ac:dyDescent="0.2">
      <c r="B11" s="99" t="s">
        <v>337</v>
      </c>
      <c r="C11" s="645">
        <f>'Section 14 data'!$C$16</f>
        <v>1.16E-3</v>
      </c>
      <c r="D11" s="646">
        <f>'Section 14 data'!$D$16</f>
        <v>5.5640000000000002E-2</v>
      </c>
      <c r="E11" s="198">
        <f>'Section 14 data'!$E$16</f>
        <v>42.891499400780766</v>
      </c>
      <c r="F11" s="647">
        <f t="shared" si="0"/>
        <v>5.6800000000000003E-2</v>
      </c>
    </row>
    <row r="12" spans="2:6" ht="15" customHeight="1" x14ac:dyDescent="0.2">
      <c r="B12" s="99" t="s">
        <v>338</v>
      </c>
      <c r="C12" s="645">
        <f>'Section 14 data'!$C$17</f>
        <v>1.349E-2</v>
      </c>
      <c r="D12" s="646">
        <f>'Section 14 data'!$D$17</f>
        <v>0.19384999999999999</v>
      </c>
      <c r="E12" s="198">
        <f>'Section 14 data'!$E$17</f>
        <v>47.27</v>
      </c>
      <c r="F12" s="647">
        <f t="shared" si="0"/>
        <v>0.20734</v>
      </c>
    </row>
    <row r="13" spans="2:6" ht="15" customHeight="1" x14ac:dyDescent="0.2">
      <c r="B13" s="99" t="s">
        <v>339</v>
      </c>
      <c r="C13" s="645">
        <f>'Section 14 data'!$C$18</f>
        <v>1.56E-3</v>
      </c>
      <c r="D13" s="646">
        <f>'Section 14 data'!$D$18</f>
        <v>0.42769000000000001</v>
      </c>
      <c r="E13" s="198">
        <f>'Section 14 data'!$E$18</f>
        <v>55.75</v>
      </c>
      <c r="F13" s="647">
        <f t="shared" si="0"/>
        <v>0.42925000000000002</v>
      </c>
    </row>
    <row r="14" spans="2:6" ht="15" customHeight="1" x14ac:dyDescent="0.2">
      <c r="B14" s="99" t="s">
        <v>268</v>
      </c>
      <c r="C14" s="645">
        <f>'Section 14 data'!$C$19</f>
        <v>4.0499999999999998E-3</v>
      </c>
      <c r="D14" s="646">
        <f>'Section 14 data'!$D$19</f>
        <v>0</v>
      </c>
      <c r="E14" s="198">
        <f>'Section 14 data'!$E$19</f>
        <v>0</v>
      </c>
      <c r="F14" s="647">
        <f t="shared" si="0"/>
        <v>4.0499999999999998E-3</v>
      </c>
    </row>
    <row r="15" spans="2:6" ht="15" customHeight="1" x14ac:dyDescent="0.2">
      <c r="B15" s="101" t="s">
        <v>80</v>
      </c>
      <c r="C15" s="102">
        <f>'Section 14 data'!$C$8</f>
        <v>3.934E-2</v>
      </c>
      <c r="D15" s="102">
        <f>'Section 14 data'!$D$8</f>
        <v>1.04111</v>
      </c>
      <c r="E15" s="314">
        <f>'Section 14 data'!$E$8</f>
        <v>31.85</v>
      </c>
      <c r="F15" s="102">
        <f t="shared" si="0"/>
        <v>1.0804499999999999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Wessex</cp:keywords>
  <cp:lastModifiedBy>Halsall, Lesley</cp:lastModifiedBy>
  <cp:lastPrinted>2016-12-14T11:08:15Z</cp:lastPrinted>
  <dcterms:created xsi:type="dcterms:W3CDTF">2016-08-30T06:54:22Z</dcterms:created>
  <dcterms:modified xsi:type="dcterms:W3CDTF">2017-07-13T15:41:10Z</dcterms:modified>
</cp:coreProperties>
</file>