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-15" windowWidth="10140" windowHeight="7590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12" i="114" l="1"/>
  <c r="F17" i="48"/>
  <c r="E17" i="48"/>
  <c r="D17" i="48"/>
  <c r="C17" i="48"/>
  <c r="C10" i="456"/>
  <c r="C3" i="456"/>
  <c r="C6" i="456" s="1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C9" i="456" l="1"/>
  <c r="C7" i="456"/>
  <c r="C4" i="456"/>
  <c r="C8" i="456"/>
  <c r="C5" i="456"/>
  <c r="E81" i="1"/>
  <c r="E72" i="1"/>
  <c r="E62" i="1"/>
  <c r="J9" i="224" l="1"/>
  <c r="I9" i="224"/>
  <c r="D9" i="224"/>
  <c r="C9" i="224"/>
  <c r="J9" i="155"/>
  <c r="I9" i="155"/>
  <c r="D9" i="155"/>
  <c r="C9" i="155"/>
  <c r="J9" i="132"/>
  <c r="I9" i="132"/>
  <c r="D9" i="132"/>
  <c r="C9" i="132"/>
  <c r="J9" i="104"/>
  <c r="I9" i="104"/>
  <c r="D9" i="104"/>
  <c r="C9" i="104"/>
  <c r="E18" i="34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E8" i="34"/>
  <c r="D8" i="34"/>
  <c r="C8" i="34"/>
  <c r="C81" i="1"/>
  <c r="C72" i="1"/>
  <c r="C62" i="1"/>
  <c r="H97" i="202" l="1"/>
  <c r="H96" i="202"/>
  <c r="B3" i="198" l="1"/>
  <c r="B5" i="26"/>
  <c r="B3" i="133" l="1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AB17" i="38"/>
  <c r="D92" i="38" s="1"/>
  <c r="Z17" i="38"/>
  <c r="Y17" i="38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H47" i="38" s="1"/>
  <c r="M17" i="38"/>
  <c r="G47" i="38" s="1"/>
  <c r="K17" i="38"/>
  <c r="J17" i="38"/>
  <c r="D47" i="38" s="1"/>
  <c r="H17" i="38"/>
  <c r="H32" i="38" s="1"/>
  <c r="G17" i="38"/>
  <c r="E17" i="38"/>
  <c r="D17" i="38"/>
  <c r="AI16" i="38"/>
  <c r="E106" i="38" s="1"/>
  <c r="AH16" i="38"/>
  <c r="D106" i="38" s="1"/>
  <c r="AF16" i="38"/>
  <c r="AE16" i="38"/>
  <c r="AC16" i="38"/>
  <c r="E91" i="38" s="1"/>
  <c r="AB16" i="38"/>
  <c r="D91" i="38" s="1"/>
  <c r="Z16" i="38"/>
  <c r="Y16" i="38"/>
  <c r="W16" i="38"/>
  <c r="V16" i="38"/>
  <c r="D76" i="38" s="1"/>
  <c r="T16" i="38"/>
  <c r="S16" i="38"/>
  <c r="Q16" i="38"/>
  <c r="E61" i="38" s="1"/>
  <c r="P16" i="38"/>
  <c r="D61" i="38" s="1"/>
  <c r="N16" i="38"/>
  <c r="M16" i="38"/>
  <c r="K16" i="38"/>
  <c r="E46" i="38" s="1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AB15" i="38"/>
  <c r="Z15" i="38"/>
  <c r="H75" i="38" s="1"/>
  <c r="Y15" i="38"/>
  <c r="G75" i="38" s="1"/>
  <c r="W15" i="38"/>
  <c r="E75" i="38" s="1"/>
  <c r="V15" i="38"/>
  <c r="T15" i="38"/>
  <c r="H60" i="38" s="1"/>
  <c r="S15" i="38"/>
  <c r="G60" i="38" s="1"/>
  <c r="Q15" i="38"/>
  <c r="P15" i="38"/>
  <c r="D60" i="38" s="1"/>
  <c r="N15" i="38"/>
  <c r="H45" i="38" s="1"/>
  <c r="M15" i="38"/>
  <c r="G45" i="38" s="1"/>
  <c r="K15" i="38"/>
  <c r="J15" i="38"/>
  <c r="H15" i="38"/>
  <c r="H30" i="38" s="1"/>
  <c r="G15" i="38"/>
  <c r="G30" i="38" s="1"/>
  <c r="E15" i="38"/>
  <c r="D15" i="38"/>
  <c r="AI14" i="38"/>
  <c r="E104" i="38" s="1"/>
  <c r="AH14" i="38"/>
  <c r="D104" i="38" s="1"/>
  <c r="AF14" i="38"/>
  <c r="AE14" i="38"/>
  <c r="AC14" i="38"/>
  <c r="E89" i="38" s="1"/>
  <c r="AB14" i="38"/>
  <c r="D89" i="38" s="1"/>
  <c r="Z14" i="38"/>
  <c r="Y14" i="38"/>
  <c r="W14" i="38"/>
  <c r="E74" i="38" s="1"/>
  <c r="V14" i="38"/>
  <c r="D74" i="38" s="1"/>
  <c r="T14" i="38"/>
  <c r="S14" i="38"/>
  <c r="Q14" i="38"/>
  <c r="E59" i="38" s="1"/>
  <c r="P14" i="38"/>
  <c r="D59" i="38" s="1"/>
  <c r="N14" i="38"/>
  <c r="M14" i="38"/>
  <c r="K14" i="38"/>
  <c r="E44" i="38" s="1"/>
  <c r="J14" i="38"/>
  <c r="D44" i="38" s="1"/>
  <c r="H14" i="38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H73" i="38" s="1"/>
  <c r="Y13" i="38"/>
  <c r="G73" i="38" s="1"/>
  <c r="W13" i="38"/>
  <c r="E73" i="38" s="1"/>
  <c r="V13" i="38"/>
  <c r="D73" i="38" s="1"/>
  <c r="T13" i="38"/>
  <c r="S13" i="38"/>
  <c r="G58" i="38" s="1"/>
  <c r="Q13" i="38"/>
  <c r="E58" i="38" s="1"/>
  <c r="P13" i="38"/>
  <c r="N13" i="38"/>
  <c r="H43" i="38" s="1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AE12" i="38"/>
  <c r="AC12" i="38"/>
  <c r="E87" i="38" s="1"/>
  <c r="AB12" i="38"/>
  <c r="D87" i="38" s="1"/>
  <c r="Z12" i="38"/>
  <c r="Y12" i="38"/>
  <c r="W12" i="38"/>
  <c r="E72" i="38" s="1"/>
  <c r="V12" i="38"/>
  <c r="D72" i="38" s="1"/>
  <c r="T12" i="38"/>
  <c r="H57" i="38" s="1"/>
  <c r="S12" i="38"/>
  <c r="Q12" i="38"/>
  <c r="E57" i="38" s="1"/>
  <c r="P12" i="38"/>
  <c r="D57" i="38" s="1"/>
  <c r="N12" i="38"/>
  <c r="M12" i="38"/>
  <c r="K12" i="38"/>
  <c r="E42" i="38" s="1"/>
  <c r="J12" i="38"/>
  <c r="D42" i="38" s="1"/>
  <c r="H12" i="38"/>
  <c r="G12" i="38"/>
  <c r="E12" i="38"/>
  <c r="E27" i="38" s="1"/>
  <c r="D12" i="38"/>
  <c r="D27" i="38" s="1"/>
  <c r="AI11" i="38"/>
  <c r="E101" i="38" s="1"/>
  <c r="AH11" i="38"/>
  <c r="D101" i="38" s="1"/>
  <c r="AF11" i="38"/>
  <c r="H86" i="38" s="1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N11" i="38"/>
  <c r="H41" i="38" s="1"/>
  <c r="M11" i="38"/>
  <c r="G41" i="38" s="1"/>
  <c r="K11" i="38"/>
  <c r="J11" i="38"/>
  <c r="D41" i="38" s="1"/>
  <c r="H11" i="38"/>
  <c r="H26" i="38" s="1"/>
  <c r="G11" i="38"/>
  <c r="E11" i="38"/>
  <c r="D11" i="38"/>
  <c r="AI10" i="38"/>
  <c r="E100" i="38" s="1"/>
  <c r="AH10" i="38"/>
  <c r="D100" i="38" s="1"/>
  <c r="AF10" i="38"/>
  <c r="AE10" i="38"/>
  <c r="G85" i="38" s="1"/>
  <c r="AC10" i="38"/>
  <c r="E85" i="38" s="1"/>
  <c r="AB10" i="38"/>
  <c r="Z10" i="38"/>
  <c r="Y10" i="38"/>
  <c r="G70" i="38" s="1"/>
  <c r="W10" i="38"/>
  <c r="E70" i="38" s="1"/>
  <c r="V10" i="38"/>
  <c r="D70" i="38" s="1"/>
  <c r="T10" i="38"/>
  <c r="S10" i="38"/>
  <c r="Q10" i="38"/>
  <c r="E55" i="38" s="1"/>
  <c r="P10" i="38"/>
  <c r="D55" i="38" s="1"/>
  <c r="N10" i="38"/>
  <c r="M10" i="38"/>
  <c r="G40" i="38" s="1"/>
  <c r="K10" i="38"/>
  <c r="E40" i="38" s="1"/>
  <c r="J10" i="38"/>
  <c r="D40" i="38" s="1"/>
  <c r="H10" i="38"/>
  <c r="G10" i="38"/>
  <c r="E10" i="38"/>
  <c r="E25" i="38" s="1"/>
  <c r="D10" i="38"/>
  <c r="D25" i="38" s="1"/>
  <c r="AI9" i="38"/>
  <c r="AH9" i="38"/>
  <c r="AF9" i="38"/>
  <c r="H84" i="38" s="1"/>
  <c r="AE9" i="38"/>
  <c r="AC9" i="38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D54" i="38" s="1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D9" i="38"/>
  <c r="D99" i="38"/>
  <c r="H85" i="38"/>
  <c r="H70" i="38"/>
  <c r="E71" i="38"/>
  <c r="E41" i="38"/>
  <c r="E26" i="38"/>
  <c r="D26" i="38"/>
  <c r="E102" i="38"/>
  <c r="H87" i="38"/>
  <c r="H72" i="38"/>
  <c r="H27" i="38"/>
  <c r="H58" i="38"/>
  <c r="D58" i="38"/>
  <c r="H89" i="38"/>
  <c r="H44" i="38"/>
  <c r="H40" i="38"/>
  <c r="E84" i="38"/>
  <c r="E24" i="38"/>
  <c r="D24" i="38"/>
  <c r="AG17" i="38"/>
  <c r="AD17" i="38"/>
  <c r="AA17" i="38"/>
  <c r="C92" i="38" s="1"/>
  <c r="X17" i="38"/>
  <c r="F77" i="38" s="1"/>
  <c r="U17" i="38"/>
  <c r="R17" i="38"/>
  <c r="F62" i="38" s="1"/>
  <c r="O17" i="38"/>
  <c r="L17" i="38"/>
  <c r="F47" i="38" s="1"/>
  <c r="I17" i="38"/>
  <c r="C47" i="38" s="1"/>
  <c r="F17" i="38"/>
  <c r="F32" i="38" s="1"/>
  <c r="C17" i="38"/>
  <c r="AG16" i="38"/>
  <c r="C106" i="38" s="1"/>
  <c r="AD16" i="38"/>
  <c r="AA16" i="38"/>
  <c r="C91" i="38" s="1"/>
  <c r="X16" i="38"/>
  <c r="U16" i="38"/>
  <c r="R16" i="38"/>
  <c r="F61" i="38" s="1"/>
  <c r="O16" i="38"/>
  <c r="C61" i="38" s="1"/>
  <c r="L16" i="38"/>
  <c r="I16" i="38"/>
  <c r="C46" i="38" s="1"/>
  <c r="F16" i="38"/>
  <c r="F31" i="38" s="1"/>
  <c r="C16" i="38"/>
  <c r="C31" i="38" s="1"/>
  <c r="AG15" i="38"/>
  <c r="AD15" i="38"/>
  <c r="F90" i="38" s="1"/>
  <c r="AA15" i="38"/>
  <c r="X15" i="38"/>
  <c r="F75" i="38" s="1"/>
  <c r="U15" i="38"/>
  <c r="C75" i="38" s="1"/>
  <c r="R15" i="38"/>
  <c r="O15" i="38"/>
  <c r="L15" i="38"/>
  <c r="F45" i="38" s="1"/>
  <c r="I15" i="38"/>
  <c r="F15" i="38"/>
  <c r="F30" i="38" s="1"/>
  <c r="C15" i="38"/>
  <c r="AG14" i="38"/>
  <c r="C104" i="38" s="1"/>
  <c r="AD14" i="38"/>
  <c r="AA14" i="38"/>
  <c r="C89" i="38" s="1"/>
  <c r="X14" i="38"/>
  <c r="U14" i="38"/>
  <c r="C74" i="38" s="1"/>
  <c r="R14" i="38"/>
  <c r="O14" i="38"/>
  <c r="C59" i="38" s="1"/>
  <c r="L14" i="38"/>
  <c r="I14" i="38"/>
  <c r="C44" i="38" s="1"/>
  <c r="F14" i="38"/>
  <c r="C14" i="38"/>
  <c r="AG13" i="38"/>
  <c r="C103" i="38" s="1"/>
  <c r="AD13" i="38"/>
  <c r="F88" i="38" s="1"/>
  <c r="AA13" i="38"/>
  <c r="C88" i="38" s="1"/>
  <c r="X13" i="38"/>
  <c r="F73" i="38" s="1"/>
  <c r="U13" i="38"/>
  <c r="C73" i="38" s="1"/>
  <c r="R13" i="38"/>
  <c r="F58" i="38" s="1"/>
  <c r="O13" i="38"/>
  <c r="L13" i="38"/>
  <c r="I13" i="38"/>
  <c r="C43" i="38" s="1"/>
  <c r="F13" i="38"/>
  <c r="F28" i="38" s="1"/>
  <c r="C13" i="38"/>
  <c r="AG12" i="38"/>
  <c r="C102" i="38" s="1"/>
  <c r="AD12" i="38"/>
  <c r="F87" i="38" s="1"/>
  <c r="AA12" i="38"/>
  <c r="C87" i="38" s="1"/>
  <c r="X12" i="38"/>
  <c r="U12" i="38"/>
  <c r="R12" i="38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F86" i="38" s="1"/>
  <c r="AA11" i="38"/>
  <c r="X11" i="38"/>
  <c r="U11" i="38"/>
  <c r="C71" i="38" s="1"/>
  <c r="R11" i="38"/>
  <c r="F56" i="38" s="1"/>
  <c r="O11" i="38"/>
  <c r="L11" i="38"/>
  <c r="F41" i="38" s="1"/>
  <c r="I11" i="38"/>
  <c r="F11" i="38"/>
  <c r="F26" i="38" s="1"/>
  <c r="C11" i="38"/>
  <c r="C26" i="38" s="1"/>
  <c r="AG10" i="38"/>
  <c r="C100" i="38" s="1"/>
  <c r="AD10" i="38"/>
  <c r="F85" i="38" s="1"/>
  <c r="AA10" i="38"/>
  <c r="C85" i="38" s="1"/>
  <c r="X10" i="38"/>
  <c r="F70" i="38" s="1"/>
  <c r="U10" i="38"/>
  <c r="C70" i="38" s="1"/>
  <c r="R10" i="38"/>
  <c r="F55" i="38" s="1"/>
  <c r="O10" i="38"/>
  <c r="C55" i="38" s="1"/>
  <c r="L10" i="38"/>
  <c r="F40" i="38" s="1"/>
  <c r="I10" i="38"/>
  <c r="C40" i="38" s="1"/>
  <c r="F10" i="38"/>
  <c r="C10" i="38"/>
  <c r="C25" i="38" s="1"/>
  <c r="AG9" i="38"/>
  <c r="C99" i="38" s="1"/>
  <c r="AD9" i="38"/>
  <c r="F84" i="38" s="1"/>
  <c r="AA9" i="38"/>
  <c r="C84" i="38" s="1"/>
  <c r="X9" i="38"/>
  <c r="F69" i="38" s="1"/>
  <c r="U9" i="38"/>
  <c r="C69" i="38" s="1"/>
  <c r="R9" i="38"/>
  <c r="F54" i="38" s="1"/>
  <c r="O9" i="38"/>
  <c r="L9" i="38"/>
  <c r="F39" i="38" s="1"/>
  <c r="I9" i="38"/>
  <c r="C39" i="38" s="1"/>
  <c r="F9" i="38"/>
  <c r="F24" i="38" s="1"/>
  <c r="C9" i="38"/>
  <c r="G77" i="38"/>
  <c r="C77" i="38"/>
  <c r="G91" i="38"/>
  <c r="G61" i="38"/>
  <c r="H46" i="38"/>
  <c r="E105" i="38"/>
  <c r="D90" i="38"/>
  <c r="E45" i="38"/>
  <c r="D30" i="38"/>
  <c r="F74" i="38"/>
  <c r="H59" i="38"/>
  <c r="G44" i="38"/>
  <c r="G87" i="38"/>
  <c r="F57" i="38"/>
  <c r="G27" i="38"/>
  <c r="F71" i="38"/>
  <c r="D56" i="38"/>
  <c r="C56" i="38"/>
  <c r="D85" i="38"/>
  <c r="H55" i="38"/>
  <c r="H25" i="38"/>
  <c r="C107" i="38"/>
  <c r="E92" i="38"/>
  <c r="E62" i="38"/>
  <c r="E76" i="38"/>
  <c r="G31" i="38"/>
  <c r="G57" i="38"/>
  <c r="D86" i="38"/>
  <c r="G71" i="38"/>
  <c r="E54" i="38"/>
  <c r="E107" i="38"/>
  <c r="D105" i="38"/>
  <c r="C105" i="38"/>
  <c r="E103" i="38"/>
  <c r="C101" i="38"/>
  <c r="E99" i="38"/>
  <c r="F92" i="38"/>
  <c r="H91" i="38"/>
  <c r="F91" i="38"/>
  <c r="E90" i="38"/>
  <c r="C90" i="38"/>
  <c r="G89" i="38"/>
  <c r="F89" i="38"/>
  <c r="H88" i="38"/>
  <c r="C86" i="38"/>
  <c r="G84" i="38"/>
  <c r="H77" i="38"/>
  <c r="H76" i="38"/>
  <c r="G76" i="38"/>
  <c r="F76" i="38"/>
  <c r="C76" i="38"/>
  <c r="D75" i="38"/>
  <c r="H74" i="38"/>
  <c r="G74" i="38"/>
  <c r="G72" i="38"/>
  <c r="F72" i="38"/>
  <c r="C72" i="38"/>
  <c r="D71" i="38"/>
  <c r="C62" i="38"/>
  <c r="H61" i="38"/>
  <c r="F60" i="38"/>
  <c r="E60" i="38"/>
  <c r="C60" i="38"/>
  <c r="G59" i="38"/>
  <c r="F59" i="38"/>
  <c r="C58" i="38"/>
  <c r="G55" i="38"/>
  <c r="C54" i="38"/>
  <c r="E47" i="38"/>
  <c r="G46" i="38"/>
  <c r="F46" i="38"/>
  <c r="D45" i="38"/>
  <c r="C45" i="38"/>
  <c r="F44" i="38"/>
  <c r="F43" i="38"/>
  <c r="E43" i="38"/>
  <c r="H42" i="38"/>
  <c r="G42" i="38"/>
  <c r="F42" i="38"/>
  <c r="C41" i="38"/>
  <c r="G32" i="38"/>
  <c r="E32" i="38"/>
  <c r="D32" i="38"/>
  <c r="C32" i="38"/>
  <c r="E31" i="38"/>
  <c r="E30" i="38"/>
  <c r="C30" i="38"/>
  <c r="H29" i="38"/>
  <c r="G29" i="38"/>
  <c r="F29" i="38"/>
  <c r="C29" i="38"/>
  <c r="C28" i="38"/>
  <c r="G26" i="38"/>
  <c r="G25" i="38"/>
  <c r="F25" i="38"/>
  <c r="C24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C7" i="196"/>
  <c r="H16" i="196" l="1"/>
  <c r="E16" i="196"/>
  <c r="C16" i="196"/>
  <c r="G16" i="196"/>
  <c r="D16" i="196"/>
  <c r="F16" i="196"/>
  <c r="G7" i="194" l="1"/>
  <c r="F7" i="194"/>
  <c r="E7" i="194"/>
  <c r="D7" i="194"/>
  <c r="C7" i="194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D16" i="194" l="1"/>
  <c r="E16" i="194"/>
  <c r="F16" i="194"/>
  <c r="C16" i="194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3" i="2" l="1"/>
  <c r="C11" i="2"/>
  <c r="D14" i="2" s="1"/>
  <c r="E18" i="31" l="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D17" i="16"/>
  <c r="F17" i="16" l="1"/>
  <c r="F20" i="16"/>
  <c r="F24" i="16"/>
  <c r="F19" i="16"/>
  <c r="F23" i="16"/>
  <c r="F18" i="16"/>
  <c r="F22" i="16"/>
  <c r="F21" i="1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26" i="333" l="1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8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D14" i="198"/>
  <c r="E14" i="198"/>
  <c r="F14" i="198" s="1"/>
  <c r="F16" i="198"/>
  <c r="D17" i="198"/>
  <c r="E17" i="198"/>
  <c r="F17" i="198" s="1"/>
  <c r="F19" i="198"/>
  <c r="D20" i="198"/>
  <c r="E20" i="198"/>
  <c r="F20" i="198" s="1"/>
  <c r="F22" i="198"/>
  <c r="D23" i="198"/>
  <c r="E23" i="198"/>
  <c r="F23" i="198" s="1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F9" i="102" s="1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4" l="1"/>
  <c r="L9" i="104" s="1"/>
  <c r="U38" i="229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F15" i="210" s="1"/>
  <c r="D14" i="210"/>
  <c r="D13" i="210"/>
  <c r="D12" i="210"/>
  <c r="D11" i="210"/>
  <c r="D10" i="210"/>
  <c r="D9" i="210"/>
  <c r="D8" i="210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C12" i="206"/>
  <c r="C11" i="206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E15" i="209"/>
  <c r="D15" i="209"/>
  <c r="C15" i="209"/>
  <c r="E17" i="208"/>
  <c r="D17" i="208"/>
  <c r="F17" i="208" s="1"/>
  <c r="C17" i="208"/>
  <c r="E15" i="207"/>
  <c r="D15" i="207"/>
  <c r="C15" i="207"/>
  <c r="E17" i="206"/>
  <c r="D17" i="206"/>
  <c r="F17" i="206" s="1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F17" i="210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F8" i="210"/>
  <c r="B7" i="210"/>
  <c r="B7" i="209"/>
  <c r="B7" i="208"/>
  <c r="B7" i="207"/>
  <c r="F13" i="206"/>
  <c r="F9" i="206"/>
  <c r="B7" i="206"/>
  <c r="B7" i="205"/>
  <c r="B7" i="9"/>
  <c r="K9" i="104" l="1"/>
  <c r="F11" i="206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<sst xmlns="http://schemas.openxmlformats.org/spreadsheetml/2006/main" count="6952" uniqueCount="779">
  <si>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</si>
  <si>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</si>
  <si>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</si>
  <si>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</si>
  <si>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</si>
  <si>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</si>
  <si>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</si>
  <si>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</si>
  <si>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</si>
  <si>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</si>
  <si>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</si>
  <si>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</si>
  <si>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</si>
  <si>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</si>
  <si>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</si>
  <si>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</si>
  <si>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</si>
  <si>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</si>
  <si>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</si>
  <si>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</si>
  <si>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</si>
  <si>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</si>
  <si>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</si>
  <si>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</si>
  <si>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</si>
  <si>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</si>
  <si>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</si>
  <si>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</si>
  <si>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</si>
  <si>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</si>
  <si>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</si>
  <si>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</si>
  <si>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</si>
  <si>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</si>
  <si>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</si>
  <si>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</si>
  <si>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</si>
  <si>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</si>
  <si>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</si>
  <si>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</si>
  <si>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</si>
  <si>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</si>
  <si>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</si>
  <si>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</si>
  <si>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</si>
  <si>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</si>
  <si>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</si>
  <si>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</si>
  <si>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</si>
  <si>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</si>
  <si>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</si>
  <si>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</si>
  <si>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</si>
  <si>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</si>
  <si>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</si>
  <si>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</si>
  <si>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</si>
  <si>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</si>
  <si>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</si>
  <si>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</si>
  <si>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</si>
  <si>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</si>
  <si>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</si>
  <si>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</si>
  <si>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</si>
  <si>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</si>
  <si>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</si>
  <si>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</si>
  <si>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</si>
  <si>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</si>
  <si>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</si>
  <si>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</si>
  <si>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</si>
  <si>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</si>
  <si>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</si>
  <si>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</si>
  <si>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</si>
  <si>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</si>
  <si>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</si>
  <si>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</si>
  <si>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</si>
  <si>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</si>
  <si>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</si>
  <si>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</si>
  <si>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</si>
  <si>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</si>
  <si>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</si>
  <si>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</si>
  <si>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</si>
  <si>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</si>
  <si>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</si>
  <si>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</si>
  <si>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</si>
  <si>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</si>
  <si>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</si>
  <si>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</si>
  <si>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</si>
  <si>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</si>
  <si>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</si>
  <si>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</si>
  <si>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</si>
  <si>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</si>
  <si>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</si>
  <si>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</si>
  <si>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</si>
  <si>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</si>
  <si>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</si>
  <si>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</si>
  <si>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</si>
  <si>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</si>
  <si>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</si>
  <si>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</si>
  <si>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</si>
  <si>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</si>
  <si>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</si>
  <si>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</si>
  <si>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</si>
  <si>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</si>
  <si>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</si>
  <si>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</si>
  <si>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</si>
  <si>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</si>
  <si>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</si>
  <si>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</si>
  <si>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</si>
  <si>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</si>
  <si>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</si>
  <si>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</si>
  <si>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</si>
  <si>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</si>
  <si>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</si>
  <si>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</si>
  <si>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</si>
  <si>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</si>
  <si>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</si>
  <si>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</si>
  <si>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</si>
  <si>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</si>
  <si>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</si>
  <si>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</si>
  <si>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</si>
  <si>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</si>
  <si>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</si>
  <si>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</si>
  <si>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</si>
  <si>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</si>
  <si>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</si>
  <si>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</si>
  <si>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</si>
  <si>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</si>
  <si>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</si>
  <si>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</si>
  <si>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</si>
  <si>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</si>
  <si>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</si>
  <si>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</si>
  <si>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</si>
  <si>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</si>
  <si>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</si>
  <si>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</si>
  <si>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</si>
  <si>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</si>
  <si>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</si>
  <si>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</si>
  <si>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</si>
  <si>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</si>
  <si>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</si>
  <si>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</si>
  <si>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</si>
  <si>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</si>
  <si>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</si>
  <si>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</si>
  <si>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</si>
  <si>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</si>
  <si>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</si>
  <si>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</si>
  <si>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</si>
  <si>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</si>
  <si>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</si>
  <si>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</si>
  <si>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</si>
  <si>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</si>
  <si>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</si>
  <si>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</si>
  <si>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</si>
  <si>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</si>
  <si>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</si>
  <si>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</si>
  <si>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</si>
  <si>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</si>
  <si>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</si>
  <si>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</si>
  <si>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</si>
  <si>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</si>
  <si>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</si>
  <si>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</si>
  <si>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</si>
  <si>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</si>
  <si>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</si>
  <si>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</si>
  <si>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</si>
  <si>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</si>
  <si>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</si>
  <si>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</si>
  <si>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</si>
  <si>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</si>
  <si>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</si>
  <si>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</si>
  <si>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</si>
  <si>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</si>
  <si>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</si>
  <si>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</si>
  <si>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</si>
  <si>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</si>
  <si>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</si>
  <si>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</si>
  <si>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</si>
  <si>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</si>
  <si>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</si>
  <si>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</si>
  <si>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</si>
  <si>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</si>
  <si>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</si>
  <si>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</si>
  <si>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</si>
  <si>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</si>
  <si>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</si>
  <si>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</si>
  <si>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</si>
  <si>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</si>
  <si>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</si>
  <si>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</si>
  <si>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</si>
  <si>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</si>
  <si>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</si>
  <si>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</si>
  <si>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</si>
  <si>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</si>
  <si>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</si>
  <si>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</si>
  <si>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</si>
  <si>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</si>
  <si>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</si>
  <si>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</si>
  <si>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</si>
  <si>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</si>
  <si>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</si>
  <si>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</si>
  <si>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</si>
  <si>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</si>
  <si>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</si>
  <si>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</si>
  <si>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</si>
  <si>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</si>
  <si>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</si>
  <si>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</si>
  <si>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</si>
  <si>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</si>
  <si>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</si>
  <si>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</si>
  <si>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</si>
  <si>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</si>
  <si>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</si>
  <si>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</si>
  <si>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</si>
  <si>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</si>
  <si>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</si>
  <si>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</si>
  <si>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</si>
  <si>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</si>
  <si>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</si>
  <si>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</si>
  <si>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</si>
  <si>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</si>
  <si>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</si>
  <si>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</si>
  <si>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</si>
  <si>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</si>
  <si>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</si>
  <si>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</si>
  <si>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</si>
  <si>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</si>
  <si>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</si>
  <si>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</si>
  <si>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</si>
  <si>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</si>
  <si>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</si>
  <si>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</si>
  <si>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</si>
  <si>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</si>
  <si>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</si>
  <si>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</si>
  <si>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</si>
  <si>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</si>
  <si>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</si>
  <si>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</si>
  <si>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</si>
  <si>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</si>
  <si>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</si>
  <si>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</si>
  <si>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</si>
  <si>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</si>
  <si>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</si>
  <si>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</si>
  <si>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</si>
  <si>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</si>
  <si>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</si>
  <si>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</si>
  <si>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</si>
  <si>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</si>
  <si>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</si>
  <si>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</si>
  <si>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</si>
  <si>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</si>
  <si>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</si>
  <si>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</si>
  <si>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</si>
  <si>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</si>
  <si>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</si>
  <si>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</si>
  <si>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</si>
  <si>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</si>
  <si>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</si>
  <si>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</si>
  <si>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</si>
  <si>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</si>
  <si>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</si>
  <si>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</si>
  <si>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</si>
  <si>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</si>
  <si>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</si>
  <si>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</si>
  <si>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</si>
  <si>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</si>
  <si>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</si>
  <si>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</si>
  <si>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</si>
  <si>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</si>
  <si>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</si>
  <si>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</si>
  <si>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</si>
  <si>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</si>
  <si>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</si>
  <si>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</si>
  <si>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</si>
  <si>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</si>
  <si>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</si>
  <si>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</si>
  <si>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</si>
  <si>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</si>
  <si>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</si>
  <si>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</si>
  <si>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</si>
  <si>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</si>
  <si>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</si>
  <si>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</si>
  <si>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</si>
  <si>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</si>
  <si>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</si>
  <si>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</si>
  <si>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</si>
  <si>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</si>
  <si>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</si>
  <si>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</si>
  <si>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</si>
  <si>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</si>
  <si>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</si>
  <si>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</si>
  <si>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</si>
  <si>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</si>
  <si>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</si>
  <si>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</si>
  <si>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</si>
  <si>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</si>
  <si>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</si>
  <si>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</si>
  <si>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</si>
  <si>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</si>
  <si>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</si>
  <si>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</si>
  <si>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</si>
  <si>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</si>
  <si>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</si>
  <si>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</si>
  <si>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</si>
  <si>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</si>
  <si>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</si>
  <si>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</si>
  <si>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</si>
  <si>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</si>
  <si>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</si>
  <si>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</si>
  <si>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</si>
  <si>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</si>
  <si>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</si>
  <si>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</si>
  <si>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</si>
  <si>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</si>
  <si>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</si>
  <si>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</si>
  <si>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</si>
  <si>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</si>
  <si>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</si>
  <si>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</si>
  <si>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</si>
  <si>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</si>
  <si>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</si>
  <si>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</si>
  <si>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</si>
  <si>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</si>
  <si>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</si>
  <si>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</si>
  <si>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</si>
  <si>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</si>
  <si>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</si>
  <si>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</si>
  <si>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</si>
  <si>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</si>
  <si>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</si>
  <si>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</si>
  <si>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</si>
  <si>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</si>
  <si>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</si>
  <si>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</si>
  <si>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</si>
  <si>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</si>
  <si>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</si>
  <si>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</si>
  <si>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</si>
  <si>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</si>
  <si>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</si>
  <si>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</si>
  <si>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</si>
  <si>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</si>
  <si>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</si>
  <si>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</si>
  <si>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</si>
  <si>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</si>
  <si>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</si>
  <si>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</si>
  <si>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</si>
  <si>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</si>
  <si>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</si>
  <si>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</si>
  <si>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</si>
  <si>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</si>
  <si>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</si>
  <si>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</si>
  <si>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</si>
  <si>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</si>
  <si>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</si>
  <si>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</si>
  <si>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</si>
  <si>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</si>
  <si>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</si>
  <si>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</si>
  <si>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</si>
  <si>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</si>
  <si>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</si>
  <si>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</si>
  <si>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</si>
  <si>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Summary of 50–year forecast of standing volume in broadleaves; average annual volume within period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</si>
  <si>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</si>
  <si>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</si>
  <si>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</si>
  <si>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</si>
  <si>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</si>
  <si>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</si>
  <si>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</si>
  <si>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</si>
  <si>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</si>
  <si>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</si>
  <si>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</si>
  <si>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</si>
  <si>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</si>
  <si>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</si>
  <si>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</si>
  <si>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</si>
  <si>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</si>
  <si>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</si>
  <si>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</si>
  <si>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</si>
  <si>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</si>
  <si>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</si>
  <si>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</si>
  <si>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</si>
  <si>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</si>
  <si>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</si>
  <si>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</si>
  <si>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</si>
  <si>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</si>
  <si>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</si>
  <si>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</si>
  <si>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</si>
  <si>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</si>
  <si>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</si>
  <si>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</si>
  <si>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</si>
  <si>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</si>
  <si>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</si>
  <si>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</si>
  <si>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</si>
  <si>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</si>
  <si>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</si>
  <si>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</si>
  <si>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</si>
  <si>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</si>
  <si>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</si>
  <si>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</si>
  <si>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</si>
  <si>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</si>
  <si>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</si>
  <si>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</si>
  <si>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</si>
  <si>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</si>
  <si>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</si>
  <si>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</si>
  <si>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</si>
  <si>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</si>
  <si>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</si>
  <si>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</si>
  <si>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</si>
  <si>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</si>
  <si>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</si>
  <si>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</si>
  <si>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</si>
  <si>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</si>
  <si>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</si>
  <si>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</si>
  <si>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</si>
  <si>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</si>
  <si>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</si>
  <si>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</si>
  <si>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</si>
  <si>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</si>
  <si>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</si>
  <si>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</si>
  <si>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</si>
  <si>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</si>
  <si>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</si>
  <si>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</si>
  <si>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</si>
  <si>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</si>
  <si>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</si>
  <si>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</si>
  <si>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</si>
  <si>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</si>
  <si>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</si>
  <si>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</si>
  <si>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</si>
  <si>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</si>
  <si>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</si>
  <si>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</si>
  <si>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</si>
  <si>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</si>
  <si>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</si>
  <si>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</si>
  <si>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</si>
  <si>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</si>
  <si>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</si>
  <si>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</si>
  <si>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</si>
  <si>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</si>
  <si>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</si>
  <si>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</si>
  <si>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</si>
  <si>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</si>
  <si>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</si>
  <si>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</si>
  <si>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</si>
  <si>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</si>
  <si>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</si>
  <si>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</si>
  <si>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</si>
  <si>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</si>
  <si>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</si>
  <si>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</si>
  <si>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</si>
  <si>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</si>
  <si>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</si>
  <si>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</si>
  <si>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</si>
  <si>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</si>
  <si>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</si>
  <si>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</si>
  <si>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</si>
  <si>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</si>
  <si>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</si>
  <si>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</si>
  <si>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</si>
  <si>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</si>
  <si>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</si>
  <si>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</si>
  <si>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</si>
  <si>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</si>
  <si>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</si>
  <si>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</si>
  <si>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</si>
  <si>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</si>
  <si>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</si>
  <si>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</si>
  <si>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</si>
  <si>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</si>
  <si>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</si>
  <si>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</si>
  <si>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</si>
  <si>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</si>
  <si>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</si>
  <si>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</si>
  <si>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</si>
  <si>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</si>
  <si>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</si>
  <si>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</si>
  <si>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</si>
  <si>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</si>
  <si>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</si>
  <si>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</si>
  <si>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</si>
  <si>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</si>
  <si>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</si>
  <si>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</si>
  <si>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</si>
  <si>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</si>
  <si>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</si>
  <si>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</si>
  <si>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</si>
  <si>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</si>
  <si>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</si>
  <si>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</si>
  <si>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</si>
  <si>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</si>
  <si>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</si>
  <si>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</si>
  <si>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</si>
  <si>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</si>
  <si>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</si>
  <si>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</si>
  <si>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</si>
  <si>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</si>
  <si>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</si>
  <si>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</si>
  <si>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</si>
  <si>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</si>
  <si>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</si>
  <si>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</si>
  <si>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</si>
  <si>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</si>
  <si>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</si>
  <si>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</si>
  <si>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</si>
  <si>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</si>
  <si>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</si>
  <si>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</si>
  <si>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</si>
  <si>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</si>
  <si>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</si>
  <si>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</si>
  <si>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</si>
  <si>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</si>
  <si>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</si>
  <si>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</si>
  <si>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</si>
  <si>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</si>
  <si>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</si>
  <si>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</si>
  <si>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</si>
  <si>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</si>
  <si>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</si>
  <si>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</si>
  <si>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</si>
  <si>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</si>
  <si>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</si>
  <si>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</si>
  <si>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</si>
  <si>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</si>
  <si>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</si>
  <si>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</si>
  <si>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</si>
  <si>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</si>
  <si>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</si>
  <si>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</si>
  <si>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</si>
  <si>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</si>
  <si>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</si>
  <si>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</si>
  <si>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</si>
  <si>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</si>
  <si>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</si>
  <si>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</si>
  <si>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</si>
  <si>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</si>
  <si>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</si>
  <si>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</si>
  <si>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</si>
  <si>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</si>
  <si>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</si>
  <si>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</si>
  <si>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</si>
  <si>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</si>
  <si>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</si>
  <si>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</si>
  <si>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</si>
  <si>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</si>
  <si>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</si>
  <si>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</si>
  <si>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</si>
  <si>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</si>
  <si>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</si>
  <si>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</si>
  <si>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</si>
  <si>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</si>
  <si>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</si>
  <si>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</si>
  <si>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</si>
  <si>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</si>
  <si>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</si>
  <si>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</si>
  <si>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</si>
  <si>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</si>
  <si>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</si>
  <si>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</si>
  <si>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</si>
  <si>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</si>
  <si>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</si>
  <si>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</si>
  <si>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</si>
  <si>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</si>
  <si>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</si>
  <si>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</si>
  <si>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</si>
  <si>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</si>
  <si>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</si>
  <si>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</si>
  <si>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</si>
  <si>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</si>
  <si>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</si>
  <si>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</si>
  <si>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</si>
  <si>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</si>
  <si>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</si>
  <si>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</si>
  <si>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</si>
  <si>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</si>
  <si>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</si>
  <si>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</si>
  <si>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</si>
  <si>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</si>
  <si>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</si>
  <si>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</si>
  <si>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larch</t>
  </si>
  <si>
    <t>Tree health - sweet chestnut</t>
  </si>
  <si>
    <t xml:space="preserve">Simplified comparison of mapped area estimates and stocked area estimates </t>
  </si>
  <si>
    <t>Number of measureable trees</t>
  </si>
  <si>
    <t>Biomass stocks in live woodland trees</t>
  </si>
  <si>
    <t>Carbon stocks in live woodland trees</t>
  </si>
  <si>
    <t>B / M / R *</t>
  </si>
  <si>
    <t>mean yield class weighted by area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</si>
  <si>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</si>
  <si>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</si>
  <si>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</si>
  <si>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</si>
  <si>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</si>
  <si>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net increment in broadleaves; average annual volume within period</t>
  </si>
  <si>
    <t>Evidence of management (PS sections with neither broadleaves nor conifers)</t>
  </si>
  <si>
    <t>Stocked area of all conifers and all species</t>
  </si>
  <si>
    <t>Standing volume of all conifers and all species</t>
  </si>
  <si>
    <t>Number of trees of all conifers and all species</t>
  </si>
  <si>
    <t>Larch as a proportion of woodland</t>
  </si>
  <si>
    <t>Summary of 25–year forecast of softwood timber availability; average annual volume within period</t>
  </si>
  <si>
    <t>Summary of 50–year forecast of softwood timber availability; average annual volume within period</t>
  </si>
  <si>
    <t>Summary of 50–year forecast of hardwood timber availability; average annual volume within period</t>
  </si>
  <si>
    <t>Number of measureable trees by principal tree species</t>
  </si>
  <si>
    <t>Number of measureable trees by mean stand dbh class</t>
  </si>
  <si>
    <t>Number of measureable trees by age class</t>
  </si>
  <si>
    <t>% woodland cover</t>
  </si>
  <si>
    <t>Ranking (woodland area)</t>
  </si>
  <si>
    <t>Woodland cover %</t>
  </si>
  <si>
    <t>Ranking (woodland cover %)</t>
  </si>
  <si>
    <t>Release Date: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</si>
</sst>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6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  <font>
      <sz val="10"/>
      <color rgb="FF3B9946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43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27" fillId="40" borderId="0" applyNumberFormat="0" applyBorder="0" applyAlignment="0" applyProtection="0"/>
    <xf numFmtId="0" fontId="27" fillId="44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41" borderId="0" applyNumberFormat="0" applyBorder="0" applyAlignment="0" applyProtection="0"/>
    <xf numFmtId="0" fontId="28" fillId="15" borderId="0" applyNumberFormat="0" applyBorder="0" applyAlignment="0" applyProtection="0"/>
    <xf numFmtId="0" fontId="29" fillId="18" borderId="40" applyNumberFormat="0" applyAlignment="0" applyProtection="0"/>
    <xf numFmtId="0" fontId="30" fillId="19" borderId="43" applyNumberFormat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5" fillId="0" borderId="39" applyNumberFormat="0" applyFill="0" applyAlignment="0" applyProtection="0"/>
    <xf numFmtId="0" fontId="35" fillId="0" borderId="0" applyNumberFormat="0" applyFill="0" applyBorder="0" applyAlignment="0" applyProtection="0"/>
    <xf numFmtId="0" fontId="36" fillId="17" borderId="40" applyNumberFormat="0" applyAlignment="0" applyProtection="0"/>
    <xf numFmtId="0" fontId="37" fillId="0" borderId="42" applyNumberFormat="0" applyFill="0" applyAlignment="0" applyProtection="0"/>
    <xf numFmtId="0" fontId="38" fillId="16" borderId="0" applyNumberFormat="0" applyBorder="0" applyAlignment="0" applyProtection="0"/>
    <xf numFmtId="0" fontId="8" fillId="0" borderId="0"/>
    <xf numFmtId="0" fontId="26" fillId="0" borderId="0"/>
    <xf numFmtId="0" fontId="26" fillId="20" borderId="44" applyNumberFormat="0" applyFont="0" applyAlignment="0" applyProtection="0"/>
    <xf numFmtId="0" fontId="39" fillId="18" borderId="41" applyNumberFormat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929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4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4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4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4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3" fillId="8" borderId="13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3" fontId="21" fillId="12" borderId="23" xfId="0" applyNumberFormat="1" applyFont="1" applyFill="1" applyBorder="1" applyAlignment="1">
      <alignment horizontal="center" vertical="center"/>
    </xf>
    <xf numFmtId="3" fontId="21" fillId="12" borderId="29" xfId="0" applyNumberFormat="1" applyFont="1" applyFill="1" applyBorder="1" applyAlignment="1">
      <alignment horizontal="center" vertical="center"/>
    </xf>
    <xf numFmtId="3" fontId="22" fillId="13" borderId="24" xfId="0" applyNumberFormat="1" applyFont="1" applyFill="1" applyBorder="1" applyAlignment="1">
      <alignment horizontal="center" vertical="center"/>
    </xf>
    <xf numFmtId="3" fontId="22" fillId="13" borderId="28" xfId="0" applyNumberFormat="1" applyFont="1" applyFill="1" applyBorder="1" applyAlignment="1">
      <alignment horizontal="center"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2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2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2" fillId="0" borderId="0" xfId="51" applyFont="1" applyBorder="1"/>
    <xf numFmtId="0" fontId="42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5" fillId="0" borderId="0" xfId="0" applyFont="1"/>
    <xf numFmtId="17" fontId="44" fillId="46" borderId="23" xfId="0" applyNumberFormat="1" applyFont="1" applyFill="1" applyBorder="1" applyAlignment="1">
      <alignment horizontal="center" vertical="center"/>
    </xf>
    <xf numFmtId="0" fontId="44" fillId="46" borderId="23" xfId="0" applyFont="1" applyFill="1" applyBorder="1" applyAlignment="1">
      <alignment horizontal="center" vertical="center"/>
    </xf>
    <xf numFmtId="0" fontId="44" fillId="46" borderId="24" xfId="0" applyFont="1" applyFill="1" applyBorder="1" applyAlignment="1">
      <alignment horizontal="center" vertical="center"/>
    </xf>
    <xf numFmtId="3" fontId="46" fillId="12" borderId="23" xfId="0" applyNumberFormat="1" applyFont="1" applyFill="1" applyBorder="1" applyAlignment="1">
      <alignment horizontal="center" vertical="center"/>
    </xf>
    <xf numFmtId="3" fontId="47" fillId="13" borderId="24" xfId="0" applyNumberFormat="1" applyFont="1" applyFill="1" applyBorder="1" applyAlignment="1">
      <alignment horizontal="center" vertical="center"/>
    </xf>
    <xf numFmtId="0" fontId="44" fillId="46" borderId="28" xfId="0" applyFont="1" applyFill="1" applyBorder="1" applyAlignment="1">
      <alignment horizontal="center" vertical="center"/>
    </xf>
    <xf numFmtId="3" fontId="46" fillId="12" borderId="29" xfId="0" applyNumberFormat="1" applyFont="1" applyFill="1" applyBorder="1" applyAlignment="1">
      <alignment horizontal="center" vertical="center"/>
    </xf>
    <xf numFmtId="3" fontId="47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8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2" fillId="0" borderId="46" xfId="51" applyFont="1" applyFill="1" applyBorder="1" applyAlignment="1">
      <alignment vertical="center"/>
    </xf>
    <xf numFmtId="0" fontId="42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2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9" fillId="0" borderId="0" xfId="53" applyFont="1"/>
    <xf numFmtId="3" fontId="49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9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9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50" fillId="0" borderId="59" xfId="0" applyNumberFormat="1" applyFont="1" applyFill="1" applyBorder="1"/>
    <xf numFmtId="4" fontId="50" fillId="0" borderId="0" xfId="0" applyNumberFormat="1" applyFont="1" applyFill="1" applyBorder="1"/>
    <xf numFmtId="4" fontId="50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51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2" fillId="51" borderId="0" xfId="55" applyFill="1"/>
    <xf numFmtId="0" fontId="52" fillId="0" borderId="0" xfId="55"/>
    <xf numFmtId="0" fontId="52" fillId="52" borderId="0" xfId="55" applyFill="1"/>
    <xf numFmtId="0" fontId="52" fillId="53" borderId="0" xfId="55" applyFill="1"/>
    <xf numFmtId="0" fontId="52" fillId="54" borderId="0" xfId="55" applyFill="1"/>
    <xf numFmtId="0" fontId="52" fillId="55" borderId="0" xfId="55" applyFill="1"/>
    <xf numFmtId="0" fontId="52" fillId="56" borderId="0" xfId="55" applyFill="1"/>
    <xf numFmtId="0" fontId="52" fillId="58" borderId="0" xfId="55" applyFill="1"/>
    <xf numFmtId="0" fontId="52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3" fillId="0" borderId="0" xfId="0" applyNumberFormat="1" applyFont="1" applyFill="1" applyBorder="1" applyAlignment="1"/>
    <xf numFmtId="0" fontId="0" fillId="0" borderId="96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53" fillId="47" borderId="101" xfId="0" applyFont="1" applyFill="1" applyBorder="1" applyAlignment="1">
      <alignment vertical="center"/>
    </xf>
    <xf numFmtId="0" fontId="53" fillId="47" borderId="94" xfId="0" applyFont="1" applyFill="1" applyBorder="1" applyAlignment="1">
      <alignment vertical="center"/>
    </xf>
    <xf numFmtId="3" fontId="53" fillId="47" borderId="0" xfId="0" applyNumberFormat="1" applyFont="1" applyFill="1" applyBorder="1" applyAlignment="1">
      <alignment vertical="center"/>
    </xf>
    <xf numFmtId="3" fontId="53" fillId="47" borderId="102" xfId="0" applyNumberFormat="1" applyFont="1" applyFill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2" xfId="0" applyNumberFormat="1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3" fontId="0" fillId="0" borderId="105" xfId="0" applyNumberFormat="1" applyBorder="1" applyAlignment="1">
      <alignment vertical="center"/>
    </xf>
    <xf numFmtId="3" fontId="0" fillId="0" borderId="106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7" xfId="0" applyFill="1" applyBorder="1"/>
    <xf numFmtId="0" fontId="1" fillId="0" borderId="0" xfId="60" applyBorder="1"/>
    <xf numFmtId="0" fontId="1" fillId="0" borderId="0" xfId="60"/>
    <xf numFmtId="0" fontId="49" fillId="0" borderId="0" xfId="60" applyFont="1"/>
    <xf numFmtId="0" fontId="9" fillId="0" borderId="0" xfId="60" applyFont="1"/>
    <xf numFmtId="0" fontId="13" fillId="2" borderId="66" xfId="60" applyFont="1" applyFill="1" applyBorder="1" applyAlignment="1">
      <alignment wrapText="1"/>
    </xf>
    <xf numFmtId="0" fontId="13" fillId="2" borderId="66" xfId="60" applyFont="1" applyFill="1" applyBorder="1" applyAlignment="1">
      <alignment horizontal="right" wrapText="1"/>
    </xf>
    <xf numFmtId="0" fontId="13" fillId="2" borderId="67" xfId="60" applyFont="1" applyFill="1" applyBorder="1" applyAlignment="1">
      <alignment horizontal="right" wrapText="1"/>
    </xf>
    <xf numFmtId="0" fontId="1" fillId="0" borderId="69" xfId="60" applyBorder="1"/>
    <xf numFmtId="3" fontId="1" fillId="0" borderId="69" xfId="60" applyNumberFormat="1" applyBorder="1"/>
    <xf numFmtId="4" fontId="1" fillId="59" borderId="70" xfId="60" applyNumberFormat="1" applyFill="1" applyBorder="1"/>
    <xf numFmtId="3" fontId="1" fillId="0" borderId="0" xfId="60" applyNumberFormat="1" applyBorder="1"/>
    <xf numFmtId="4" fontId="1" fillId="59" borderId="94" xfId="60" applyNumberFormat="1" applyFill="1" applyBorder="1"/>
    <xf numFmtId="0" fontId="1" fillId="0" borderId="73" xfId="60" applyFont="1" applyBorder="1"/>
    <xf numFmtId="3" fontId="1" fillId="0" borderId="73" xfId="60" applyNumberFormat="1" applyFont="1" applyBorder="1"/>
    <xf numFmtId="4" fontId="1" fillId="59" borderId="74" xfId="60" applyNumberFormat="1" applyFill="1" applyBorder="1"/>
    <xf numFmtId="4" fontId="1" fillId="0" borderId="0" xfId="60" applyNumberFormat="1" applyBorder="1"/>
    <xf numFmtId="0" fontId="1" fillId="0" borderId="68" xfId="53" applyFont="1" applyBorder="1"/>
    <xf numFmtId="3" fontId="1" fillId="0" borderId="0" xfId="60" applyNumberFormat="1"/>
    <xf numFmtId="4" fontId="1" fillId="0" borderId="0" xfId="60" applyNumberFormat="1"/>
    <xf numFmtId="0" fontId="6" fillId="2" borderId="75" xfId="60" applyFont="1" applyFill="1" applyBorder="1" applyAlignment="1">
      <alignment wrapText="1"/>
    </xf>
    <xf numFmtId="0" fontId="13" fillId="2" borderId="69" xfId="60" applyFont="1" applyFill="1" applyBorder="1" applyAlignment="1">
      <alignment wrapText="1"/>
    </xf>
    <xf numFmtId="0" fontId="13" fillId="2" borderId="69" xfId="60" applyFont="1" applyFill="1" applyBorder="1" applyAlignment="1">
      <alignment horizontal="right" wrapText="1"/>
    </xf>
    <xf numFmtId="0" fontId="13" fillId="2" borderId="70" xfId="60" applyFont="1" applyFill="1" applyBorder="1" applyAlignment="1">
      <alignment horizontal="right" wrapText="1"/>
    </xf>
    <xf numFmtId="0" fontId="1" fillId="0" borderId="76" xfId="60" applyBorder="1"/>
    <xf numFmtId="0" fontId="1" fillId="0" borderId="69" xfId="60" applyFill="1" applyBorder="1" applyAlignment="1"/>
    <xf numFmtId="4" fontId="1" fillId="59" borderId="69" xfId="60" applyNumberFormat="1" applyFill="1" applyBorder="1"/>
    <xf numFmtId="0" fontId="1" fillId="0" borderId="77" xfId="60" applyBorder="1"/>
    <xf numFmtId="0" fontId="1" fillId="0" borderId="0" xfId="60" applyFill="1" applyBorder="1" applyAlignment="1">
      <alignment wrapText="1"/>
    </xf>
    <xf numFmtId="4" fontId="1" fillId="59" borderId="0" xfId="60" applyNumberFormat="1" applyFill="1" applyBorder="1"/>
    <xf numFmtId="0" fontId="1" fillId="0" borderId="0" xfId="60" applyFill="1" applyBorder="1" applyAlignment="1"/>
    <xf numFmtId="0" fontId="1" fillId="0" borderId="0" xfId="60" applyBorder="1" applyAlignment="1"/>
    <xf numFmtId="0" fontId="1" fillId="0" borderId="78" xfId="60" applyBorder="1"/>
    <xf numFmtId="0" fontId="1" fillId="0" borderId="73" xfId="60" applyBorder="1" applyAlignment="1"/>
    <xf numFmtId="3" fontId="1" fillId="0" borderId="73" xfId="60" applyNumberFormat="1" applyBorder="1"/>
    <xf numFmtId="4" fontId="1" fillId="59" borderId="73" xfId="60" applyNumberFormat="1" applyFill="1" applyBorder="1"/>
    <xf numFmtId="0" fontId="1" fillId="0" borderId="0" xfId="60" applyFill="1"/>
    <xf numFmtId="0" fontId="1" fillId="0" borderId="0" xfId="60" applyFill="1" applyBorder="1"/>
    <xf numFmtId="3" fontId="13" fillId="2" borderId="69" xfId="60" applyNumberFormat="1" applyFont="1" applyFill="1" applyBorder="1" applyAlignment="1">
      <alignment horizontal="right" wrapText="1"/>
    </xf>
    <xf numFmtId="0" fontId="13" fillId="0" borderId="0" xfId="60" applyFont="1" applyFill="1" applyBorder="1" applyAlignment="1">
      <alignment wrapText="1"/>
    </xf>
    <xf numFmtId="4" fontId="1" fillId="0" borderId="0" xfId="60" applyNumberFormat="1" applyFill="1" applyBorder="1"/>
    <xf numFmtId="4" fontId="1" fillId="0" borderId="94" xfId="60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1" xfId="0" applyNumberFormat="1" applyFont="1" applyFill="1" applyBorder="1"/>
    <xf numFmtId="3" fontId="1" fillId="12" borderId="112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4" xfId="0" applyFont="1" applyFill="1" applyBorder="1"/>
    <xf numFmtId="0" fontId="0" fillId="47" borderId="114" xfId="0" applyFont="1" applyFill="1" applyBorder="1" applyAlignment="1"/>
    <xf numFmtId="10" fontId="0" fillId="47" borderId="114" xfId="0" applyNumberFormat="1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50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0" xfId="58" applyNumberFormat="1" applyFont="1" applyFill="1" applyBorder="1" applyAlignment="1">
      <alignment horizontal="left" wrapText="1"/>
    </xf>
    <xf numFmtId="3" fontId="9" fillId="0" borderId="0" xfId="59" applyNumberFormat="1" applyFont="1" applyFill="1" applyBorder="1" applyAlignment="1">
      <alignment vertical="center"/>
    </xf>
    <xf numFmtId="3" fontId="9" fillId="0" borderId="49" xfId="59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59" applyNumberFormat="1" applyFont="1" applyFill="1" applyBorder="1" applyAlignment="1">
      <alignment vertical="center"/>
    </xf>
    <xf numFmtId="3" fontId="1" fillId="0" borderId="49" xfId="59" applyNumberFormat="1" applyFont="1" applyFill="1" applyBorder="1" applyAlignment="1">
      <alignment vertical="center"/>
    </xf>
    <xf numFmtId="3" fontId="1" fillId="0" borderId="51" xfId="59" applyNumberFormat="1" applyFont="1" applyFill="1" applyBorder="1" applyAlignment="1">
      <alignment vertical="center"/>
    </xf>
    <xf numFmtId="3" fontId="1" fillId="0" borderId="52" xfId="59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59" applyNumberFormat="1" applyFont="1" applyFill="1" applyBorder="1" applyAlignment="1">
      <alignment vertical="center"/>
    </xf>
    <xf numFmtId="170" fontId="16" fillId="0" borderId="49" xfId="59" applyNumberFormat="1" applyFont="1" applyFill="1" applyBorder="1" applyAlignment="1">
      <alignment vertical="center"/>
    </xf>
    <xf numFmtId="170" fontId="15" fillId="0" borderId="0" xfId="59" applyNumberFormat="1" applyFont="1" applyFill="1" applyBorder="1" applyAlignment="1">
      <alignment vertical="center"/>
    </xf>
    <xf numFmtId="170" fontId="15" fillId="0" borderId="49" xfId="59" applyNumberFormat="1" applyFont="1" applyFill="1" applyBorder="1" applyAlignment="1">
      <alignment vertical="center"/>
    </xf>
    <xf numFmtId="170" fontId="15" fillId="0" borderId="51" xfId="59" applyNumberFormat="1" applyFont="1" applyFill="1" applyBorder="1" applyAlignment="1">
      <alignment vertical="center"/>
    </xf>
    <xf numFmtId="170" fontId="15" fillId="0" borderId="52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1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59" applyNumberFormat="1" applyFont="1" applyFill="1" applyBorder="1" applyAlignment="1">
      <alignment vertical="center"/>
    </xf>
    <xf numFmtId="3" fontId="1" fillId="61" borderId="49" xfId="59" applyNumberFormat="1" applyFont="1" applyFill="1" applyBorder="1" applyAlignment="1">
      <alignment vertical="center"/>
    </xf>
    <xf numFmtId="0" fontId="1" fillId="61" borderId="108" xfId="57" applyFont="1" applyFill="1" applyBorder="1" applyAlignment="1">
      <alignment vertical="center"/>
    </xf>
    <xf numFmtId="3" fontId="1" fillId="61" borderId="51" xfId="59" applyNumberFormat="1" applyFont="1" applyFill="1" applyBorder="1" applyAlignment="1">
      <alignment vertical="center"/>
    </xf>
    <xf numFmtId="3" fontId="1" fillId="61" borderId="52" xfId="59" applyNumberFormat="1" applyFont="1" applyFill="1" applyBorder="1" applyAlignment="1">
      <alignment vertical="center"/>
    </xf>
    <xf numFmtId="170" fontId="15" fillId="61" borderId="0" xfId="59" applyNumberFormat="1" applyFont="1" applyFill="1" applyBorder="1" applyAlignment="1">
      <alignment vertical="center"/>
    </xf>
    <xf numFmtId="170" fontId="15" fillId="61" borderId="49" xfId="59" applyNumberFormat="1" applyFont="1" applyFill="1" applyBorder="1" applyAlignment="1">
      <alignment vertical="center"/>
    </xf>
    <xf numFmtId="170" fontId="15" fillId="61" borderId="51" xfId="59" applyNumberFormat="1" applyFont="1" applyFill="1" applyBorder="1" applyAlignment="1">
      <alignment vertical="center"/>
    </xf>
    <xf numFmtId="170" fontId="15" fillId="61" borderId="52" xfId="59" applyNumberFormat="1" applyFont="1" applyFill="1" applyBorder="1" applyAlignment="1">
      <alignment vertical="center"/>
    </xf>
    <xf numFmtId="4" fontId="9" fillId="61" borderId="120" xfId="58" applyNumberFormat="1" applyFont="1" applyFill="1" applyBorder="1" applyAlignment="1">
      <alignment horizontal="left" wrapText="1"/>
    </xf>
    <xf numFmtId="3" fontId="9" fillId="61" borderId="0" xfId="59" applyNumberFormat="1" applyFont="1" applyFill="1" applyBorder="1" applyAlignment="1">
      <alignment vertical="center"/>
    </xf>
    <xf numFmtId="3" fontId="9" fillId="61" borderId="49" xfId="59" applyNumberFormat="1" applyFont="1" applyFill="1" applyBorder="1" applyAlignment="1">
      <alignment vertical="center"/>
    </xf>
    <xf numFmtId="4" fontId="1" fillId="0" borderId="120" xfId="58" applyNumberFormat="1" applyFont="1" applyFill="1" applyBorder="1" applyAlignment="1">
      <alignment horizontal="left" wrapText="1"/>
    </xf>
    <xf numFmtId="0" fontId="1" fillId="0" borderId="108" xfId="57" applyFont="1" applyFill="1" applyBorder="1" applyAlignment="1">
      <alignment vertical="center"/>
    </xf>
    <xf numFmtId="4" fontId="1" fillId="61" borderId="120" xfId="58" applyNumberFormat="1" applyFont="1" applyFill="1" applyBorder="1" applyAlignment="1">
      <alignment horizontal="left" wrapText="1"/>
    </xf>
    <xf numFmtId="0" fontId="9" fillId="61" borderId="108" xfId="57" applyFont="1" applyFill="1" applyBorder="1" applyAlignment="1">
      <alignment vertical="center"/>
    </xf>
    <xf numFmtId="3" fontId="9" fillId="61" borderId="51" xfId="59" applyNumberFormat="1" applyFont="1" applyFill="1" applyBorder="1" applyAlignment="1">
      <alignment vertical="center"/>
    </xf>
    <xf numFmtId="3" fontId="9" fillId="61" borderId="52" xfId="59" applyNumberFormat="1" applyFont="1" applyFill="1" applyBorder="1" applyAlignment="1">
      <alignment vertical="center"/>
    </xf>
    <xf numFmtId="0" fontId="9" fillId="0" borderId="108" xfId="57" applyFont="1" applyFill="1" applyBorder="1" applyAlignment="1">
      <alignment vertical="center"/>
    </xf>
    <xf numFmtId="3" fontId="9" fillId="0" borderId="51" xfId="59" applyNumberFormat="1" applyFont="1" applyFill="1" applyBorder="1" applyAlignment="1">
      <alignment vertical="center"/>
    </xf>
    <xf numFmtId="170" fontId="16" fillId="0" borderId="51" xfId="59" applyNumberFormat="1" applyFont="1" applyFill="1" applyBorder="1" applyAlignment="1">
      <alignment vertical="center"/>
    </xf>
    <xf numFmtId="170" fontId="16" fillId="0" borderId="52" xfId="59" applyNumberFormat="1" applyFont="1" applyFill="1" applyBorder="1" applyAlignment="1">
      <alignment vertical="center"/>
    </xf>
    <xf numFmtId="3" fontId="9" fillId="0" borderId="52" xfId="59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3" fontId="1" fillId="4" borderId="10" xfId="0" applyNumberFormat="1" applyFont="1" applyFill="1" applyBorder="1" applyAlignment="1">
      <alignment horizontal="left" vertical="center"/>
    </xf>
    <xf numFmtId="4" fontId="0" fillId="0" borderId="0" xfId="0" applyNumberFormat="1"/>
    <xf numFmtId="3" fontId="0" fillId="0" borderId="0" xfId="0" applyNumberFormat="1"/>
    <xf numFmtId="0" fontId="6" fillId="6" borderId="125" xfId="0" applyFont="1" applyFill="1" applyBorder="1" applyAlignment="1">
      <alignment vertical="center"/>
    </xf>
    <xf numFmtId="3" fontId="54" fillId="4" borderId="18" xfId="0" applyNumberFormat="1" applyFont="1" applyFill="1" applyBorder="1" applyAlignment="1">
      <alignment vertical="center" wrapText="1"/>
    </xf>
    <xf numFmtId="3" fontId="54" fillId="4" borderId="20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0" fontId="55" fillId="6" borderId="2" xfId="0" applyFont="1" applyFill="1" applyBorder="1" applyAlignment="1">
      <alignment horizontal="right" vertical="center"/>
    </xf>
    <xf numFmtId="10" fontId="1" fillId="12" borderId="112" xfId="0" applyNumberFormat="1" applyFont="1" applyFill="1" applyBorder="1"/>
    <xf numFmtId="165" fontId="0" fillId="0" borderId="0" xfId="0" applyNumberFormat="1" applyAlignment="1">
      <alignment horizontal="right"/>
    </xf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3" xfId="57" applyFont="1" applyFill="1" applyBorder="1" applyAlignment="1">
      <alignment horizontal="center" vertical="center" wrapText="1"/>
    </xf>
    <xf numFmtId="0" fontId="6" fillId="2" borderId="114" xfId="57" applyFont="1" applyFill="1" applyBorder="1" applyAlignment="1">
      <alignment horizontal="center" vertical="center" wrapText="1"/>
    </xf>
    <xf numFmtId="3" fontId="6" fillId="2" borderId="117" xfId="59" applyNumberFormat="1" applyFont="1" applyFill="1" applyBorder="1" applyAlignment="1">
      <alignment horizontal="center" vertical="center"/>
    </xf>
    <xf numFmtId="3" fontId="6" fillId="2" borderId="118" xfId="59" applyNumberFormat="1" applyFont="1" applyFill="1" applyBorder="1" applyAlignment="1">
      <alignment horizontal="center" vertical="center"/>
    </xf>
    <xf numFmtId="3" fontId="6" fillId="2" borderId="119" xfId="59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51" fillId="50" borderId="0" xfId="0" applyFont="1" applyFill="1" applyAlignment="1">
      <alignment horizontal="center"/>
    </xf>
    <xf numFmtId="0" fontId="45" fillId="50" borderId="0" xfId="0" applyFont="1" applyFill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44" fillId="46" borderId="25" xfId="0" applyFont="1" applyFill="1" applyBorder="1" applyAlignment="1">
      <alignment horizontal="center" vertical="center"/>
    </xf>
    <xf numFmtId="0" fontId="44" fillId="46" borderId="27" xfId="0" applyFont="1" applyFill="1" applyBorder="1" applyAlignment="1">
      <alignment horizontal="center" vertical="center"/>
    </xf>
    <xf numFmtId="0" fontId="43" fillId="45" borderId="0" xfId="0" applyFont="1" applyFill="1" applyBorder="1" applyAlignment="1">
      <alignment horizontal="center" vertical="center" wrapText="1"/>
    </xf>
    <xf numFmtId="0" fontId="43" fillId="45" borderId="27" xfId="0" applyFont="1" applyFill="1" applyBorder="1" applyAlignment="1">
      <alignment horizontal="center" vertical="center" wrapText="1"/>
    </xf>
    <xf numFmtId="0" fontId="43" fillId="45" borderId="124" xfId="0" applyFont="1" applyFill="1" applyBorder="1" applyAlignment="1">
      <alignment horizontal="center" vertical="center" wrapText="1"/>
    </xf>
    <xf numFmtId="0" fontId="43" fillId="45" borderId="26" xfId="0" applyFont="1" applyFill="1" applyBorder="1" applyAlignment="1">
      <alignment horizontal="center" vertical="center" wrapText="1"/>
    </xf>
    <xf numFmtId="0" fontId="44" fillId="46" borderId="21" xfId="0" applyFont="1" applyFill="1" applyBorder="1" applyAlignment="1">
      <alignment horizontal="center" vertical="center"/>
    </xf>
    <xf numFmtId="0" fontId="44" fillId="46" borderId="22" xfId="0" applyFont="1" applyFill="1" applyBorder="1" applyAlignment="1">
      <alignment horizontal="center" vertical="center"/>
    </xf>
    <xf numFmtId="0" fontId="44" fillId="46" borderId="26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4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0" xfId="4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0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8"/>
    <cellStyle name="Normal_SCOTFCST" xfId="3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59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7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3B9946"/>
      <color rgb="FF808080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4.9874592912381756E-2</c:v>
                </c:pt>
                <c:pt idx="1">
                  <c:v>0.95012540708761828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0.1123224953752935"/>
                  <c:y val="-0.1291328962079222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5003.6361629534185</c:v>
                </c:pt>
                <c:pt idx="1">
                  <c:v>3684.781989997864</c:v>
                </c:pt>
                <c:pt idx="2">
                  <c:v>272.86767274351803</c:v>
                </c:pt>
                <c:pt idx="3">
                  <c:v>120.78946469546001</c:v>
                </c:pt>
                <c:pt idx="4">
                  <c:v>60.815100267485022</c:v>
                </c:pt>
                <c:pt idx="5">
                  <c:v>58.763812664694001</c:v>
                </c:pt>
                <c:pt idx="6">
                  <c:v>513.27474061658506</c:v>
                </c:pt>
                <c:pt idx="7">
                  <c:v>2.6246663271799999</c:v>
                </c:pt>
                <c:pt idx="8">
                  <c:v>0</c:v>
                </c:pt>
                <c:pt idx="9">
                  <c:v>13.992575135540061</c:v>
                </c:pt>
                <c:pt idx="10">
                  <c:v>24.9011244361742</c:v>
                </c:pt>
                <c:pt idx="11">
                  <c:v>18.909289425474597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28477.86877883206</c:v>
                </c:pt>
                <c:pt idx="1">
                  <c:v>5493.7379438069875</c:v>
                </c:pt>
                <c:pt idx="2">
                  <c:v>183.10293239144107</c:v>
                </c:pt>
                <c:pt idx="3">
                  <c:v>404.83295305797003</c:v>
                </c:pt>
                <c:pt idx="4">
                  <c:v>539.99350568239595</c:v>
                </c:pt>
                <c:pt idx="5">
                  <c:v>727.92640011583001</c:v>
                </c:pt>
                <c:pt idx="6">
                  <c:v>2832.8508875665439</c:v>
                </c:pt>
                <c:pt idx="7">
                  <c:v>78.378522322724905</c:v>
                </c:pt>
                <c:pt idx="8">
                  <c:v>0</c:v>
                </c:pt>
                <c:pt idx="9">
                  <c:v>153.04109375147681</c:v>
                </c:pt>
                <c:pt idx="10">
                  <c:v>1312.1050626885765</c:v>
                </c:pt>
                <c:pt idx="11">
                  <c:v>134.79627877152026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8.5769999999999999E-2</c:v>
                </c:pt>
                <c:pt idx="1">
                  <c:v>5.57E-2</c:v>
                </c:pt>
                <c:pt idx="2">
                  <c:v>8.0680000000000002E-2</c:v>
                </c:pt>
                <c:pt idx="3">
                  <c:v>0.2235</c:v>
                </c:pt>
                <c:pt idx="4">
                  <c:v>0.22971</c:v>
                </c:pt>
                <c:pt idx="5">
                  <c:v>0.11109000000000001</c:v>
                </c:pt>
                <c:pt idx="6">
                  <c:v>6.7920000000000008E-2</c:v>
                </c:pt>
                <c:pt idx="7">
                  <c:v>5.62E-3</c:v>
                </c:pt>
                <c:pt idx="8">
                  <c:v>3.9399999999999999E-3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0.16166137</c:v>
                  </c:pt>
                  <c:pt idx="1">
                    <c:v>0.18097665299999999</c:v>
                  </c:pt>
                  <c:pt idx="2">
                    <c:v>0.20173850199999996</c:v>
                  </c:pt>
                  <c:pt idx="3">
                    <c:v>0.18364811399999997</c:v>
                  </c:pt>
                  <c:pt idx="4">
                    <c:v>0.498634146</c:v>
                  </c:pt>
                  <c:pt idx="5">
                    <c:v>0.310726104</c:v>
                  </c:pt>
                  <c:pt idx="6">
                    <c:v>0.26827172399999999</c:v>
                  </c:pt>
                  <c:pt idx="7">
                    <c:v>0.17556368</c:v>
                  </c:pt>
                  <c:pt idx="8">
                    <c:v>0.18181135699999998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0.16166137</c:v>
                  </c:pt>
                  <c:pt idx="1">
                    <c:v>0.18097665299999999</c:v>
                  </c:pt>
                  <c:pt idx="2">
                    <c:v>0.20173850199999996</c:v>
                  </c:pt>
                  <c:pt idx="3">
                    <c:v>0.18364811399999997</c:v>
                  </c:pt>
                  <c:pt idx="4">
                    <c:v>0.498634146</c:v>
                  </c:pt>
                  <c:pt idx="5">
                    <c:v>0.310726104</c:v>
                  </c:pt>
                  <c:pt idx="6">
                    <c:v>0.26827172399999999</c:v>
                  </c:pt>
                  <c:pt idx="7">
                    <c:v>0.17556368</c:v>
                  </c:pt>
                  <c:pt idx="8">
                    <c:v>0.18181135699999998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0.39729999999999999</c:v>
                </c:pt>
                <c:pt idx="1">
                  <c:v>0.81411</c:v>
                </c:pt>
                <c:pt idx="2">
                  <c:v>0.76012999999999997</c:v>
                </c:pt>
                <c:pt idx="3">
                  <c:v>0.45981</c:v>
                </c:pt>
                <c:pt idx="4">
                  <c:v>1.8738599999999999</c:v>
                </c:pt>
                <c:pt idx="5">
                  <c:v>0.95992</c:v>
                </c:pt>
                <c:pt idx="6">
                  <c:v>0.50163000000000002</c:v>
                </c:pt>
                <c:pt idx="7">
                  <c:v>0.34944999999999998</c:v>
                </c:pt>
                <c:pt idx="8">
                  <c:v>0.18822999999999998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601856"/>
        <c:axId val="168611840"/>
      </c:barChart>
      <c:catAx>
        <c:axId val="1686018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611840"/>
        <c:crosses val="autoZero"/>
        <c:auto val="1"/>
        <c:lblAlgn val="ctr"/>
        <c:lblOffset val="100"/>
        <c:noMultiLvlLbl val="0"/>
      </c:catAx>
      <c:valAx>
        <c:axId val="1686118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86018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0.47199999999999998</c:v>
                </c:pt>
                <c:pt idx="2">
                  <c:v>3.0649999999999999</c:v>
                </c:pt>
                <c:pt idx="3">
                  <c:v>25.683</c:v>
                </c:pt>
                <c:pt idx="4">
                  <c:v>69.959000000000003</c:v>
                </c:pt>
                <c:pt idx="5">
                  <c:v>27.274000000000001</c:v>
                </c:pt>
                <c:pt idx="6">
                  <c:v>3.831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3.5790299999999997E-2</c:v>
                  </c:pt>
                  <c:pt idx="1">
                    <c:v>13.006169700000001</c:v>
                  </c:pt>
                  <c:pt idx="2">
                    <c:v>26.855044359755226</c:v>
                  </c:pt>
                  <c:pt idx="3">
                    <c:v>138.1793934936822</c:v>
                  </c:pt>
                  <c:pt idx="4">
                    <c:v>172.5705944</c:v>
                  </c:pt>
                  <c:pt idx="5">
                    <c:v>244.55310879999996</c:v>
                  </c:pt>
                  <c:pt idx="6">
                    <c:v>114.81344349999999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3.5790299999999997E-2</c:v>
                  </c:pt>
                  <c:pt idx="1">
                    <c:v>13.006169700000001</c:v>
                  </c:pt>
                  <c:pt idx="2">
                    <c:v>26.855044359755226</c:v>
                  </c:pt>
                  <c:pt idx="3">
                    <c:v>138.1793934936822</c:v>
                  </c:pt>
                  <c:pt idx="4">
                    <c:v>172.5705944</c:v>
                  </c:pt>
                  <c:pt idx="5">
                    <c:v>244.55310879999996</c:v>
                  </c:pt>
                  <c:pt idx="6">
                    <c:v>114.81344349999999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5.7000000000000002E-2</c:v>
                </c:pt>
                <c:pt idx="1">
                  <c:v>48.877000000000002</c:v>
                </c:pt>
                <c:pt idx="2">
                  <c:v>101.03400000000001</c:v>
                </c:pt>
                <c:pt idx="3">
                  <c:v>497.34800000000001</c:v>
                </c:pt>
                <c:pt idx="4">
                  <c:v>702.649</c:v>
                </c:pt>
                <c:pt idx="5">
                  <c:v>401.10399999999998</c:v>
                </c:pt>
                <c:pt idx="6">
                  <c:v>178.86500000000001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696064"/>
        <c:axId val="168710144"/>
      </c:barChart>
      <c:catAx>
        <c:axId val="1686960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710144"/>
        <c:crosses val="autoZero"/>
        <c:auto val="1"/>
        <c:lblAlgn val="ctr"/>
        <c:lblOffset val="100"/>
        <c:noMultiLvlLbl val="0"/>
      </c:catAx>
      <c:valAx>
        <c:axId val="1687101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6960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0.47199999999999998</c:v>
                </c:pt>
                <c:pt idx="2">
                  <c:v>3.0649999999999999</c:v>
                </c:pt>
                <c:pt idx="3">
                  <c:v>25.683</c:v>
                </c:pt>
                <c:pt idx="4">
                  <c:v>69.959000000000003</c:v>
                </c:pt>
                <c:pt idx="5">
                  <c:v>27.274000000000001</c:v>
                </c:pt>
                <c:pt idx="6">
                  <c:v>3.831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3.5790299999999997E-2</c:v>
                  </c:pt>
                  <c:pt idx="1">
                    <c:v>13.006169700000001</c:v>
                  </c:pt>
                  <c:pt idx="2">
                    <c:v>26.855044359755226</c:v>
                  </c:pt>
                  <c:pt idx="3">
                    <c:v>138.1793934936822</c:v>
                  </c:pt>
                  <c:pt idx="4">
                    <c:v>172.5705944</c:v>
                  </c:pt>
                  <c:pt idx="5">
                    <c:v>244.55310879999996</c:v>
                  </c:pt>
                  <c:pt idx="6">
                    <c:v>114.81344349999999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3.5790299999999997E-2</c:v>
                  </c:pt>
                  <c:pt idx="1">
                    <c:v>13.006169700000001</c:v>
                  </c:pt>
                  <c:pt idx="2">
                    <c:v>26.855044359755226</c:v>
                  </c:pt>
                  <c:pt idx="3">
                    <c:v>138.1793934936822</c:v>
                  </c:pt>
                  <c:pt idx="4">
                    <c:v>172.5705944</c:v>
                  </c:pt>
                  <c:pt idx="5">
                    <c:v>244.55310879999996</c:v>
                  </c:pt>
                  <c:pt idx="6">
                    <c:v>114.81344349999999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5.7000000000000002E-2</c:v>
                </c:pt>
                <c:pt idx="1">
                  <c:v>48.877000000000002</c:v>
                </c:pt>
                <c:pt idx="2">
                  <c:v>101.03400000000001</c:v>
                </c:pt>
                <c:pt idx="3">
                  <c:v>497.34800000000001</c:v>
                </c:pt>
                <c:pt idx="4">
                  <c:v>702.649</c:v>
                </c:pt>
                <c:pt idx="5">
                  <c:v>401.10399999999998</c:v>
                </c:pt>
                <c:pt idx="6">
                  <c:v>178.86500000000001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527296"/>
        <c:axId val="183528832"/>
      </c:barChart>
      <c:catAx>
        <c:axId val="1835272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528832"/>
        <c:crosses val="autoZero"/>
        <c:auto val="1"/>
        <c:lblAlgn val="ctr"/>
        <c:lblOffset val="100"/>
        <c:noMultiLvlLbl val="0"/>
      </c:catAx>
      <c:valAx>
        <c:axId val="1835288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m3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5272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7.2999999999999995E-2</c:v>
                </c:pt>
                <c:pt idx="1">
                  <c:v>0.86199999999999999</c:v>
                </c:pt>
                <c:pt idx="2">
                  <c:v>12.394</c:v>
                </c:pt>
                <c:pt idx="3">
                  <c:v>47.366999999999997</c:v>
                </c:pt>
                <c:pt idx="4">
                  <c:v>43.045000000000002</c:v>
                </c:pt>
                <c:pt idx="5">
                  <c:v>15.62</c:v>
                </c:pt>
                <c:pt idx="6">
                  <c:v>9.4529999999999994</c:v>
                </c:pt>
                <c:pt idx="7">
                  <c:v>0.81499999999999995</c:v>
                </c:pt>
                <c:pt idx="8">
                  <c:v>0.65600000000000003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2.3629085999999999</c:v>
                  </c:pt>
                  <c:pt idx="1">
                    <c:v>7.5666994000000001</c:v>
                  </c:pt>
                  <c:pt idx="2">
                    <c:v>15.3319394</c:v>
                  </c:pt>
                  <c:pt idx="3">
                    <c:v>32.2720299</c:v>
                  </c:pt>
                  <c:pt idx="4">
                    <c:v>150.09594179999999</c:v>
                  </c:pt>
                  <c:pt idx="5">
                    <c:v>164.90103570000002</c:v>
                  </c:pt>
                  <c:pt idx="6">
                    <c:v>96.01623459999999</c:v>
                  </c:pt>
                  <c:pt idx="7">
                    <c:v>121.11414479999999</c:v>
                  </c:pt>
                  <c:pt idx="8">
                    <c:v>224.98612110000002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2.3629085999999999</c:v>
                  </c:pt>
                  <c:pt idx="1">
                    <c:v>7.5666994000000001</c:v>
                  </c:pt>
                  <c:pt idx="2">
                    <c:v>15.3319394</c:v>
                  </c:pt>
                  <c:pt idx="3">
                    <c:v>32.2720299</c:v>
                  </c:pt>
                  <c:pt idx="4">
                    <c:v>150.09594179999999</c:v>
                  </c:pt>
                  <c:pt idx="5">
                    <c:v>164.90103570000002</c:v>
                  </c:pt>
                  <c:pt idx="6">
                    <c:v>96.01623459999999</c:v>
                  </c:pt>
                  <c:pt idx="7">
                    <c:v>121.11414479999999</c:v>
                  </c:pt>
                  <c:pt idx="8">
                    <c:v>224.98612110000002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3.7709999999999999</c:v>
                </c:pt>
                <c:pt idx="1">
                  <c:v>21.478000000000002</c:v>
                </c:pt>
                <c:pt idx="2">
                  <c:v>56.805999999999997</c:v>
                </c:pt>
                <c:pt idx="3">
                  <c:v>87.057000000000002</c:v>
                </c:pt>
                <c:pt idx="4">
                  <c:v>619.71900000000005</c:v>
                </c:pt>
                <c:pt idx="5">
                  <c:v>490.923</c:v>
                </c:pt>
                <c:pt idx="6">
                  <c:v>197.483</c:v>
                </c:pt>
                <c:pt idx="7">
                  <c:v>219.768</c:v>
                </c:pt>
                <c:pt idx="8">
                  <c:v>232.929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621504"/>
        <c:axId val="183623040"/>
      </c:barChart>
      <c:catAx>
        <c:axId val="183621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623040"/>
        <c:crosses val="autoZero"/>
        <c:auto val="1"/>
        <c:lblAlgn val="ctr"/>
        <c:lblOffset val="100"/>
        <c:noMultiLvlLbl val="0"/>
      </c:catAx>
      <c:valAx>
        <c:axId val="1836230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6215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7.2999999999999995E-2</c:v>
                </c:pt>
                <c:pt idx="1">
                  <c:v>0.86199999999999999</c:v>
                </c:pt>
                <c:pt idx="2">
                  <c:v>12.394</c:v>
                </c:pt>
                <c:pt idx="3">
                  <c:v>47.366999999999997</c:v>
                </c:pt>
                <c:pt idx="4">
                  <c:v>43.045000000000002</c:v>
                </c:pt>
                <c:pt idx="5">
                  <c:v>15.62</c:v>
                </c:pt>
                <c:pt idx="6">
                  <c:v>9.4529999999999994</c:v>
                </c:pt>
                <c:pt idx="7">
                  <c:v>0.81499999999999995</c:v>
                </c:pt>
                <c:pt idx="8">
                  <c:v>0.65600000000000003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2.3629085999999999</c:v>
                  </c:pt>
                  <c:pt idx="1">
                    <c:v>7.5666994000000001</c:v>
                  </c:pt>
                  <c:pt idx="2">
                    <c:v>15.3319394</c:v>
                  </c:pt>
                  <c:pt idx="3">
                    <c:v>32.2720299</c:v>
                  </c:pt>
                  <c:pt idx="4">
                    <c:v>150.09594179999999</c:v>
                  </c:pt>
                  <c:pt idx="5">
                    <c:v>164.90103570000002</c:v>
                  </c:pt>
                  <c:pt idx="6">
                    <c:v>96.01623459999999</c:v>
                  </c:pt>
                  <c:pt idx="7">
                    <c:v>121.11414479999999</c:v>
                  </c:pt>
                  <c:pt idx="8">
                    <c:v>224.98612110000002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2.3629085999999999</c:v>
                  </c:pt>
                  <c:pt idx="1">
                    <c:v>7.5666994000000001</c:v>
                  </c:pt>
                  <c:pt idx="2">
                    <c:v>15.3319394</c:v>
                  </c:pt>
                  <c:pt idx="3">
                    <c:v>32.2720299</c:v>
                  </c:pt>
                  <c:pt idx="4">
                    <c:v>150.09594179999999</c:v>
                  </c:pt>
                  <c:pt idx="5">
                    <c:v>164.90103570000002</c:v>
                  </c:pt>
                  <c:pt idx="6">
                    <c:v>96.01623459999999</c:v>
                  </c:pt>
                  <c:pt idx="7">
                    <c:v>121.11414479999999</c:v>
                  </c:pt>
                  <c:pt idx="8">
                    <c:v>224.98612110000002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3.7709999999999999</c:v>
                </c:pt>
                <c:pt idx="1">
                  <c:v>21.478000000000002</c:v>
                </c:pt>
                <c:pt idx="2">
                  <c:v>56.805999999999997</c:v>
                </c:pt>
                <c:pt idx="3">
                  <c:v>87.057000000000002</c:v>
                </c:pt>
                <c:pt idx="4">
                  <c:v>619.71900000000005</c:v>
                </c:pt>
                <c:pt idx="5">
                  <c:v>490.923</c:v>
                </c:pt>
                <c:pt idx="6">
                  <c:v>197.483</c:v>
                </c:pt>
                <c:pt idx="7">
                  <c:v>219.768</c:v>
                </c:pt>
                <c:pt idx="8">
                  <c:v>232.929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666176"/>
        <c:axId val="183667712"/>
      </c:barChart>
      <c:catAx>
        <c:axId val="1836661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667712"/>
        <c:crosses val="autoZero"/>
        <c:auto val="1"/>
        <c:lblAlgn val="ctr"/>
        <c:lblOffset val="100"/>
        <c:noMultiLvlLbl val="0"/>
      </c:catAx>
      <c:valAx>
        <c:axId val="1836677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6661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131.17099999999999</c:v>
                </c:pt>
                <c:pt idx="2">
                  <c:v>67.843999999999994</c:v>
                </c:pt>
                <c:pt idx="3">
                  <c:v>210.76400000000001</c:v>
                </c:pt>
                <c:pt idx="4">
                  <c:v>386.92599999999999</c:v>
                </c:pt>
                <c:pt idx="5">
                  <c:v>124.48</c:v>
                </c:pt>
                <c:pt idx="6">
                  <c:v>18.559000000000001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37.175348800000002</c:v>
                  </c:pt>
                  <c:pt idx="1">
                    <c:v>574.21509449999996</c:v>
                  </c:pt>
                  <c:pt idx="2">
                    <c:v>260.58436085824513</c:v>
                  </c:pt>
                  <c:pt idx="3">
                    <c:v>274.44618469365867</c:v>
                  </c:pt>
                  <c:pt idx="4">
                    <c:v>208.8115162</c:v>
                  </c:pt>
                  <c:pt idx="5">
                    <c:v>103.5548936</c:v>
                  </c:pt>
                  <c:pt idx="6">
                    <c:v>32.374753600000005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37.175348800000002</c:v>
                  </c:pt>
                  <c:pt idx="1">
                    <c:v>574.21509449999996</c:v>
                  </c:pt>
                  <c:pt idx="2">
                    <c:v>260.58436085824513</c:v>
                  </c:pt>
                  <c:pt idx="3">
                    <c:v>274.44618469365867</c:v>
                  </c:pt>
                  <c:pt idx="4">
                    <c:v>208.8115162</c:v>
                  </c:pt>
                  <c:pt idx="5">
                    <c:v>103.5548936</c:v>
                  </c:pt>
                  <c:pt idx="6">
                    <c:v>32.374753600000005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55.304000000000002</c:v>
                </c:pt>
                <c:pt idx="1">
                  <c:v>2506.395</c:v>
                </c:pt>
                <c:pt idx="2">
                  <c:v>1072.4659999999999</c:v>
                </c:pt>
                <c:pt idx="3">
                  <c:v>1055.124</c:v>
                </c:pt>
                <c:pt idx="4">
                  <c:v>854.73400000000004</c:v>
                </c:pt>
                <c:pt idx="5">
                  <c:v>206.40799999999999</c:v>
                </c:pt>
                <c:pt idx="6">
                  <c:v>51.015999999999998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182848"/>
        <c:axId val="183184384"/>
      </c:barChart>
      <c:catAx>
        <c:axId val="1831828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184384"/>
        <c:crosses val="autoZero"/>
        <c:auto val="1"/>
        <c:lblAlgn val="ctr"/>
        <c:lblOffset val="100"/>
        <c:noMultiLvlLbl val="0"/>
      </c:catAx>
      <c:valAx>
        <c:axId val="1831843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1828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131.17099999999999</c:v>
                </c:pt>
                <c:pt idx="2">
                  <c:v>67.843999999999994</c:v>
                </c:pt>
                <c:pt idx="3">
                  <c:v>210.76400000000001</c:v>
                </c:pt>
                <c:pt idx="4">
                  <c:v>386.92599999999999</c:v>
                </c:pt>
                <c:pt idx="5">
                  <c:v>124.48</c:v>
                </c:pt>
                <c:pt idx="6">
                  <c:v>18.559000000000001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37.175348800000002</c:v>
                  </c:pt>
                  <c:pt idx="1">
                    <c:v>574.21509449999996</c:v>
                  </c:pt>
                  <c:pt idx="2">
                    <c:v>260.58436085824513</c:v>
                  </c:pt>
                  <c:pt idx="3">
                    <c:v>274.44618469365867</c:v>
                  </c:pt>
                  <c:pt idx="4">
                    <c:v>208.8115162</c:v>
                  </c:pt>
                  <c:pt idx="5">
                    <c:v>103.5548936</c:v>
                  </c:pt>
                  <c:pt idx="6">
                    <c:v>32.374753600000005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37.175348800000002</c:v>
                  </c:pt>
                  <c:pt idx="1">
                    <c:v>574.21509449999996</c:v>
                  </c:pt>
                  <c:pt idx="2">
                    <c:v>260.58436085824513</c:v>
                  </c:pt>
                  <c:pt idx="3">
                    <c:v>274.44618469365867</c:v>
                  </c:pt>
                  <c:pt idx="4">
                    <c:v>208.8115162</c:v>
                  </c:pt>
                  <c:pt idx="5">
                    <c:v>103.5548936</c:v>
                  </c:pt>
                  <c:pt idx="6">
                    <c:v>32.374753600000005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55.304000000000002</c:v>
                </c:pt>
                <c:pt idx="1">
                  <c:v>2506.395</c:v>
                </c:pt>
                <c:pt idx="2">
                  <c:v>1072.4659999999999</c:v>
                </c:pt>
                <c:pt idx="3">
                  <c:v>1055.124</c:v>
                </c:pt>
                <c:pt idx="4">
                  <c:v>854.73400000000004</c:v>
                </c:pt>
                <c:pt idx="5">
                  <c:v>206.40799999999999</c:v>
                </c:pt>
                <c:pt idx="6">
                  <c:v>51.015999999999998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264384"/>
        <c:axId val="183265920"/>
      </c:barChart>
      <c:catAx>
        <c:axId val="1832643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265920"/>
        <c:crosses val="autoZero"/>
        <c:auto val="1"/>
        <c:lblAlgn val="ctr"/>
        <c:lblOffset val="100"/>
        <c:noMultiLvlLbl val="0"/>
      </c:catAx>
      <c:valAx>
        <c:axId val="1832659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2643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46.67</c:v>
                </c:pt>
                <c:pt idx="1">
                  <c:v>114.617</c:v>
                </c:pt>
                <c:pt idx="2">
                  <c:v>192.56</c:v>
                </c:pt>
                <c:pt idx="3">
                  <c:v>400.52699999999999</c:v>
                </c:pt>
                <c:pt idx="4">
                  <c:v>153.22900000000001</c:v>
                </c:pt>
                <c:pt idx="5">
                  <c:v>25.875</c:v>
                </c:pt>
                <c:pt idx="6">
                  <c:v>5.79</c:v>
                </c:pt>
                <c:pt idx="7">
                  <c:v>0.33500000000000002</c:v>
                </c:pt>
                <c:pt idx="8">
                  <c:v>0.14199999999999999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350.15574090000001</c:v>
                  </c:pt>
                  <c:pt idx="1">
                    <c:v>459.91896119999996</c:v>
                  </c:pt>
                  <c:pt idx="2">
                    <c:v>239.18995860000004</c:v>
                  </c:pt>
                  <c:pt idx="3">
                    <c:v>163.82626500000001</c:v>
                  </c:pt>
                  <c:pt idx="4">
                    <c:v>280.19374670000002</c:v>
                  </c:pt>
                  <c:pt idx="5">
                    <c:v>143.67128700000001</c:v>
                  </c:pt>
                  <c:pt idx="6">
                    <c:v>47.228484799999997</c:v>
                  </c:pt>
                  <c:pt idx="7">
                    <c:v>33.440256600000005</c:v>
                  </c:pt>
                  <c:pt idx="8">
                    <c:v>26.198105699999999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350.15574090000001</c:v>
                  </c:pt>
                  <c:pt idx="1">
                    <c:v>459.91896119999996</c:v>
                  </c:pt>
                  <c:pt idx="2">
                    <c:v>239.18995860000004</c:v>
                  </c:pt>
                  <c:pt idx="3">
                    <c:v>163.82626500000001</c:v>
                  </c:pt>
                  <c:pt idx="4">
                    <c:v>280.19374670000002</c:v>
                  </c:pt>
                  <c:pt idx="5">
                    <c:v>143.67128700000001</c:v>
                  </c:pt>
                  <c:pt idx="6">
                    <c:v>47.228484799999997</c:v>
                  </c:pt>
                  <c:pt idx="7">
                    <c:v>33.440256600000005</c:v>
                  </c:pt>
                  <c:pt idx="8">
                    <c:v>26.198105699999999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555.89099999999996</c:v>
                </c:pt>
                <c:pt idx="1">
                  <c:v>1958.769</c:v>
                </c:pt>
                <c:pt idx="2">
                  <c:v>969.55799999999999</c:v>
                </c:pt>
                <c:pt idx="3">
                  <c:v>449.82499999999999</c:v>
                </c:pt>
                <c:pt idx="4">
                  <c:v>1239.2470000000001</c:v>
                </c:pt>
                <c:pt idx="5">
                  <c:v>444.39</c:v>
                </c:pt>
                <c:pt idx="6">
                  <c:v>97.257999999999996</c:v>
                </c:pt>
                <c:pt idx="7">
                  <c:v>59.386000000000003</c:v>
                </c:pt>
                <c:pt idx="8">
                  <c:v>27.123000000000001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350400"/>
        <c:axId val="183351936"/>
      </c:barChart>
      <c:catAx>
        <c:axId val="1833504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351936"/>
        <c:crosses val="autoZero"/>
        <c:auto val="1"/>
        <c:lblAlgn val="ctr"/>
        <c:lblOffset val="100"/>
        <c:noMultiLvlLbl val="0"/>
      </c:catAx>
      <c:valAx>
        <c:axId val="1833519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3504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46.67</c:v>
                </c:pt>
                <c:pt idx="1">
                  <c:v>114.617</c:v>
                </c:pt>
                <c:pt idx="2">
                  <c:v>192.56</c:v>
                </c:pt>
                <c:pt idx="3">
                  <c:v>400.52699999999999</c:v>
                </c:pt>
                <c:pt idx="4">
                  <c:v>153.22900000000001</c:v>
                </c:pt>
                <c:pt idx="5">
                  <c:v>25.875</c:v>
                </c:pt>
                <c:pt idx="6">
                  <c:v>5.79</c:v>
                </c:pt>
                <c:pt idx="7">
                  <c:v>0.33500000000000002</c:v>
                </c:pt>
                <c:pt idx="8">
                  <c:v>0.14199999999999999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350.15574090000001</c:v>
                  </c:pt>
                  <c:pt idx="1">
                    <c:v>459.91896119999996</c:v>
                  </c:pt>
                  <c:pt idx="2">
                    <c:v>239.18995860000004</c:v>
                  </c:pt>
                  <c:pt idx="3">
                    <c:v>163.82626500000001</c:v>
                  </c:pt>
                  <c:pt idx="4">
                    <c:v>280.19374670000002</c:v>
                  </c:pt>
                  <c:pt idx="5">
                    <c:v>143.67128700000001</c:v>
                  </c:pt>
                  <c:pt idx="6">
                    <c:v>47.228484799999997</c:v>
                  </c:pt>
                  <c:pt idx="7">
                    <c:v>33.440256600000005</c:v>
                  </c:pt>
                  <c:pt idx="8">
                    <c:v>26.198105699999999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350.15574090000001</c:v>
                  </c:pt>
                  <c:pt idx="1">
                    <c:v>459.91896119999996</c:v>
                  </c:pt>
                  <c:pt idx="2">
                    <c:v>239.18995860000004</c:v>
                  </c:pt>
                  <c:pt idx="3">
                    <c:v>163.82626500000001</c:v>
                  </c:pt>
                  <c:pt idx="4">
                    <c:v>280.19374670000002</c:v>
                  </c:pt>
                  <c:pt idx="5">
                    <c:v>143.67128700000001</c:v>
                  </c:pt>
                  <c:pt idx="6">
                    <c:v>47.228484799999997</c:v>
                  </c:pt>
                  <c:pt idx="7">
                    <c:v>33.440256600000005</c:v>
                  </c:pt>
                  <c:pt idx="8">
                    <c:v>26.198105699999999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555.89099999999996</c:v>
                </c:pt>
                <c:pt idx="1">
                  <c:v>1958.769</c:v>
                </c:pt>
                <c:pt idx="2">
                  <c:v>969.55799999999999</c:v>
                </c:pt>
                <c:pt idx="3">
                  <c:v>449.82499999999999</c:v>
                </c:pt>
                <c:pt idx="4">
                  <c:v>1239.2470000000001</c:v>
                </c:pt>
                <c:pt idx="5">
                  <c:v>444.39</c:v>
                </c:pt>
                <c:pt idx="6">
                  <c:v>97.257999999999996</c:v>
                </c:pt>
                <c:pt idx="7">
                  <c:v>59.386000000000003</c:v>
                </c:pt>
                <c:pt idx="8">
                  <c:v>27.123000000000001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185600"/>
        <c:axId val="184187136"/>
      </c:barChart>
      <c:catAx>
        <c:axId val="1841856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187136"/>
        <c:crosses val="autoZero"/>
        <c:auto val="1"/>
        <c:lblAlgn val="ctr"/>
        <c:lblOffset val="100"/>
        <c:noMultiLvlLbl val="0"/>
      </c:catAx>
      <c:valAx>
        <c:axId val="1841871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1856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7.1684000000000001</c:v>
                </c:pt>
                <c:pt idx="1">
                  <c:v>2060.2179999999998</c:v>
                </c:pt>
                <c:pt idx="2">
                  <c:v>6741.192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31.589210000000001</c:v>
                </c:pt>
                <c:pt idx="1">
                  <c:v>5344.5739999999996</c:v>
                </c:pt>
                <c:pt idx="2">
                  <c:v>39440.556999999993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8.10684</c:v>
                </c:pt>
                <c:pt idx="1">
                  <c:v>1863.3899999999999</c:v>
                </c:pt>
                <c:pt idx="2">
                  <c:v>6499.9409999999998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907648"/>
        <c:axId val="182909184"/>
      </c:barChart>
      <c:catAx>
        <c:axId val="182907648"/>
        <c:scaling>
          <c:orientation val="maxMin"/>
        </c:scaling>
        <c:delete val="0"/>
        <c:axPos val="l"/>
        <c:majorTickMark val="out"/>
        <c:minorTickMark val="none"/>
        <c:tickLblPos val="nextTo"/>
        <c:crossAx val="182909184"/>
        <c:crosses val="autoZero"/>
        <c:auto val="1"/>
        <c:lblAlgn val="ctr"/>
        <c:lblOffset val="100"/>
        <c:noMultiLvlLbl val="0"/>
      </c:catAx>
      <c:valAx>
        <c:axId val="18290918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29076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7705.6699421930844</c:v>
                </c:pt>
                <c:pt idx="1">
                  <c:v>11961.780806729888</c:v>
                </c:pt>
                <c:pt idx="2">
                  <c:v>4936.7342120090507</c:v>
                </c:pt>
                <c:pt idx="3">
                  <c:v>6714.4825573025637</c:v>
                </c:pt>
                <c:pt idx="4">
                  <c:v>5683.1852604465003</c:v>
                </c:pt>
                <c:pt idx="5">
                  <c:v>11876.397075061052</c:v>
                </c:pt>
                <c:pt idx="6">
                  <c:v>1235.7411551350001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180032"/>
        <c:axId val="153182592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7757</c:v>
                </c:pt>
                <c:pt idx="1">
                  <c:v>3009</c:v>
                </c:pt>
                <c:pt idx="2">
                  <c:v>370</c:v>
                </c:pt>
                <c:pt idx="3">
                  <c:v>229</c:v>
                </c:pt>
                <c:pt idx="4">
                  <c:v>82</c:v>
                </c:pt>
                <c:pt idx="5">
                  <c:v>67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80032"/>
        <c:axId val="153182592"/>
      </c:lineChart>
      <c:catAx>
        <c:axId val="15318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18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1825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1800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7.1684000000000001</c:v>
                </c:pt>
                <c:pt idx="1">
                  <c:v>2060.2179999999998</c:v>
                </c:pt>
                <c:pt idx="2">
                  <c:v>6741.192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31.589210000000001</c:v>
                </c:pt>
                <c:pt idx="1">
                  <c:v>5344.5739999999996</c:v>
                </c:pt>
                <c:pt idx="2">
                  <c:v>39440.556999999993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8.10684</c:v>
                </c:pt>
                <c:pt idx="1">
                  <c:v>1863.3899999999999</c:v>
                </c:pt>
                <c:pt idx="2">
                  <c:v>6499.9409999999998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972800"/>
        <c:axId val="182974336"/>
      </c:barChart>
      <c:catAx>
        <c:axId val="182972800"/>
        <c:scaling>
          <c:orientation val="maxMin"/>
        </c:scaling>
        <c:delete val="0"/>
        <c:axPos val="l"/>
        <c:majorTickMark val="out"/>
        <c:minorTickMark val="none"/>
        <c:tickLblPos val="nextTo"/>
        <c:crossAx val="182974336"/>
        <c:crosses val="autoZero"/>
        <c:auto val="1"/>
        <c:lblAlgn val="ctr"/>
        <c:lblOffset val="100"/>
        <c:noMultiLvlLbl val="0"/>
      </c:catAx>
      <c:valAx>
        <c:axId val="1829743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29728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4.394E-2</c:v>
                </c:pt>
                <c:pt idx="1">
                  <c:v>0.20115</c:v>
                </c:pt>
                <c:pt idx="2">
                  <c:v>0.25295000000000001</c:v>
                </c:pt>
                <c:pt idx="3">
                  <c:v>0.45921000000000001</c:v>
                </c:pt>
                <c:pt idx="4">
                  <c:v>1.1975499999999999</c:v>
                </c:pt>
                <c:pt idx="5">
                  <c:v>0.49118000000000001</c:v>
                </c:pt>
                <c:pt idx="6">
                  <c:v>0.20518999999999996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0.11308984299999998</c:v>
                  </c:pt>
                  <c:pt idx="1">
                    <c:v>0.20634101700000002</c:v>
                  </c:pt>
                  <c:pt idx="2">
                    <c:v>0.23828211507167296</c:v>
                  </c:pt>
                  <c:pt idx="3">
                    <c:v>0.29891665867115191</c:v>
                  </c:pt>
                  <c:pt idx="4">
                    <c:v>0.153693566</c:v>
                  </c:pt>
                  <c:pt idx="5">
                    <c:v>0.26679015000000006</c:v>
                  </c:pt>
                  <c:pt idx="6">
                    <c:v>0.29899549113874396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0.11308984299999998</c:v>
                  </c:pt>
                  <c:pt idx="1">
                    <c:v>0.20634101700000002</c:v>
                  </c:pt>
                  <c:pt idx="2">
                    <c:v>0.23828211507167296</c:v>
                  </c:pt>
                  <c:pt idx="3">
                    <c:v>0.29891665867115191</c:v>
                  </c:pt>
                  <c:pt idx="4">
                    <c:v>0.153693566</c:v>
                  </c:pt>
                  <c:pt idx="5">
                    <c:v>0.26679015000000006</c:v>
                  </c:pt>
                  <c:pt idx="6">
                    <c:v>0.29899549113874396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0.24262999999999998</c:v>
                </c:pt>
                <c:pt idx="1">
                  <c:v>0.87026999999999999</c:v>
                </c:pt>
                <c:pt idx="2">
                  <c:v>0.70164000000000004</c:v>
                </c:pt>
                <c:pt idx="3">
                  <c:v>1.10263</c:v>
                </c:pt>
                <c:pt idx="4">
                  <c:v>0.39338000000000001</c:v>
                </c:pt>
                <c:pt idx="5">
                  <c:v>0.53897000000000006</c:v>
                </c:pt>
                <c:pt idx="6">
                  <c:v>0.83079000000000003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034432"/>
        <c:axId val="184035968"/>
      </c:barChart>
      <c:catAx>
        <c:axId val="1840344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035968"/>
        <c:crosses val="autoZero"/>
        <c:auto val="1"/>
        <c:lblAlgn val="ctr"/>
        <c:lblOffset val="100"/>
        <c:noMultiLvlLbl val="0"/>
      </c:catAx>
      <c:valAx>
        <c:axId val="1840359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40344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4.394E-2</c:v>
                </c:pt>
                <c:pt idx="1">
                  <c:v>0.20115</c:v>
                </c:pt>
                <c:pt idx="2">
                  <c:v>0.25295000000000001</c:v>
                </c:pt>
                <c:pt idx="3">
                  <c:v>0.45921000000000001</c:v>
                </c:pt>
                <c:pt idx="4">
                  <c:v>1.1975499999999999</c:v>
                </c:pt>
                <c:pt idx="5">
                  <c:v>0.49118000000000001</c:v>
                </c:pt>
                <c:pt idx="6">
                  <c:v>0.20518999999999996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0.11308984299999998</c:v>
                  </c:pt>
                  <c:pt idx="1">
                    <c:v>0.20634101700000002</c:v>
                  </c:pt>
                  <c:pt idx="2">
                    <c:v>0.23828211507167296</c:v>
                  </c:pt>
                  <c:pt idx="3">
                    <c:v>0.29891665867115191</c:v>
                  </c:pt>
                  <c:pt idx="4">
                    <c:v>0.153693566</c:v>
                  </c:pt>
                  <c:pt idx="5">
                    <c:v>0.26679015000000006</c:v>
                  </c:pt>
                  <c:pt idx="6">
                    <c:v>0.29899549113874396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0.11308984299999998</c:v>
                  </c:pt>
                  <c:pt idx="1">
                    <c:v>0.20634101700000002</c:v>
                  </c:pt>
                  <c:pt idx="2">
                    <c:v>0.23828211507167296</c:v>
                  </c:pt>
                  <c:pt idx="3">
                    <c:v>0.29891665867115191</c:v>
                  </c:pt>
                  <c:pt idx="4">
                    <c:v>0.153693566</c:v>
                  </c:pt>
                  <c:pt idx="5">
                    <c:v>0.26679015000000006</c:v>
                  </c:pt>
                  <c:pt idx="6">
                    <c:v>0.29899549113874396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0.24262999999999998</c:v>
                </c:pt>
                <c:pt idx="1">
                  <c:v>0.87026999999999999</c:v>
                </c:pt>
                <c:pt idx="2">
                  <c:v>0.70164000000000004</c:v>
                </c:pt>
                <c:pt idx="3">
                  <c:v>1.10263</c:v>
                </c:pt>
                <c:pt idx="4">
                  <c:v>0.39338000000000001</c:v>
                </c:pt>
                <c:pt idx="5">
                  <c:v>0.53897000000000006</c:v>
                </c:pt>
                <c:pt idx="6">
                  <c:v>0.83079000000000003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705792"/>
        <c:axId val="184707328"/>
      </c:barChart>
      <c:catAx>
        <c:axId val="184705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707328"/>
        <c:crosses val="autoZero"/>
        <c:auto val="1"/>
        <c:lblAlgn val="ctr"/>
        <c:lblOffset val="100"/>
        <c:noMultiLvlLbl val="0"/>
      </c:catAx>
      <c:valAx>
        <c:axId val="1847073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47057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0.22137999999999999</c:v>
                </c:pt>
                <c:pt idx="1">
                  <c:v>0.24938999999999997</c:v>
                </c:pt>
                <c:pt idx="2">
                  <c:v>0.33538000000000001</c:v>
                </c:pt>
                <c:pt idx="3">
                  <c:v>0.90185000000000004</c:v>
                </c:pt>
                <c:pt idx="4">
                  <c:v>0.73148000000000002</c:v>
                </c:pt>
                <c:pt idx="5">
                  <c:v>0.30137999999999998</c:v>
                </c:pt>
                <c:pt idx="6">
                  <c:v>0.10807</c:v>
                </c:pt>
                <c:pt idx="7">
                  <c:v>2.2499999999999998E-3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0.19875933000000001</c:v>
                  </c:pt>
                  <c:pt idx="1">
                    <c:v>9.9387939999999994E-2</c:v>
                  </c:pt>
                  <c:pt idx="2">
                    <c:v>0.129683616</c:v>
                  </c:pt>
                  <c:pt idx="3">
                    <c:v>0.23301284599999994</c:v>
                  </c:pt>
                  <c:pt idx="4">
                    <c:v>0.28286746399999996</c:v>
                  </c:pt>
                  <c:pt idx="5">
                    <c:v>0.282311861</c:v>
                  </c:pt>
                  <c:pt idx="6">
                    <c:v>0.18458087400000001</c:v>
                  </c:pt>
                  <c:pt idx="7">
                    <c:v>3.9979104000000008E-2</c:v>
                  </c:pt>
                  <c:pt idx="8">
                    <c:v>0.26638667999999999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0.19875933000000001</c:v>
                  </c:pt>
                  <c:pt idx="1">
                    <c:v>9.9387939999999994E-2</c:v>
                  </c:pt>
                  <c:pt idx="2">
                    <c:v>0.129683616</c:v>
                  </c:pt>
                  <c:pt idx="3">
                    <c:v>0.23301284599999994</c:v>
                  </c:pt>
                  <c:pt idx="4">
                    <c:v>0.28286746399999996</c:v>
                  </c:pt>
                  <c:pt idx="5">
                    <c:v>0.282311861</c:v>
                  </c:pt>
                  <c:pt idx="6">
                    <c:v>0.18458087400000001</c:v>
                  </c:pt>
                  <c:pt idx="7">
                    <c:v>3.9979104000000008E-2</c:v>
                  </c:pt>
                  <c:pt idx="8">
                    <c:v>0.26638667999999999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0.76152999999999993</c:v>
                </c:pt>
                <c:pt idx="1">
                  <c:v>0.29614999999999997</c:v>
                </c:pt>
                <c:pt idx="2">
                  <c:v>0.31143999999999999</c:v>
                </c:pt>
                <c:pt idx="3">
                  <c:v>0.50676999999999994</c:v>
                </c:pt>
                <c:pt idx="4">
                  <c:v>1.0722799999999999</c:v>
                </c:pt>
                <c:pt idx="5">
                  <c:v>0.54701</c:v>
                </c:pt>
                <c:pt idx="6">
                  <c:v>0.51834000000000002</c:v>
                </c:pt>
                <c:pt idx="7">
                  <c:v>6.6810000000000008E-2</c:v>
                </c:pt>
                <c:pt idx="8">
                  <c:v>0.59997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795904"/>
        <c:axId val="184797440"/>
      </c:barChart>
      <c:catAx>
        <c:axId val="1847959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797440"/>
        <c:crosses val="autoZero"/>
        <c:auto val="1"/>
        <c:lblAlgn val="ctr"/>
        <c:lblOffset val="100"/>
        <c:noMultiLvlLbl val="0"/>
      </c:catAx>
      <c:valAx>
        <c:axId val="1847974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47959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0.22137999999999999</c:v>
                </c:pt>
                <c:pt idx="1">
                  <c:v>0.24938999999999997</c:v>
                </c:pt>
                <c:pt idx="2">
                  <c:v>0.33538000000000001</c:v>
                </c:pt>
                <c:pt idx="3">
                  <c:v>0.90185000000000004</c:v>
                </c:pt>
                <c:pt idx="4">
                  <c:v>0.73148000000000002</c:v>
                </c:pt>
                <c:pt idx="5">
                  <c:v>0.30137999999999998</c:v>
                </c:pt>
                <c:pt idx="6">
                  <c:v>0.10807</c:v>
                </c:pt>
                <c:pt idx="7">
                  <c:v>2.2499999999999998E-3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0.19875933000000001</c:v>
                  </c:pt>
                  <c:pt idx="1">
                    <c:v>9.9387939999999994E-2</c:v>
                  </c:pt>
                  <c:pt idx="2">
                    <c:v>0.129683616</c:v>
                  </c:pt>
                  <c:pt idx="3">
                    <c:v>0.23301284599999994</c:v>
                  </c:pt>
                  <c:pt idx="4">
                    <c:v>0.28286746399999996</c:v>
                  </c:pt>
                  <c:pt idx="5">
                    <c:v>0.282311861</c:v>
                  </c:pt>
                  <c:pt idx="6">
                    <c:v>0.18458087400000001</c:v>
                  </c:pt>
                  <c:pt idx="7">
                    <c:v>3.9979104000000008E-2</c:v>
                  </c:pt>
                  <c:pt idx="8">
                    <c:v>0.26638667999999999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0.19875933000000001</c:v>
                  </c:pt>
                  <c:pt idx="1">
                    <c:v>9.9387939999999994E-2</c:v>
                  </c:pt>
                  <c:pt idx="2">
                    <c:v>0.129683616</c:v>
                  </c:pt>
                  <c:pt idx="3">
                    <c:v>0.23301284599999994</c:v>
                  </c:pt>
                  <c:pt idx="4">
                    <c:v>0.28286746399999996</c:v>
                  </c:pt>
                  <c:pt idx="5">
                    <c:v>0.282311861</c:v>
                  </c:pt>
                  <c:pt idx="6">
                    <c:v>0.18458087400000001</c:v>
                  </c:pt>
                  <c:pt idx="7">
                    <c:v>3.9979104000000008E-2</c:v>
                  </c:pt>
                  <c:pt idx="8">
                    <c:v>0.26638667999999999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0.76152999999999993</c:v>
                </c:pt>
                <c:pt idx="1">
                  <c:v>0.29614999999999997</c:v>
                </c:pt>
                <c:pt idx="2">
                  <c:v>0.31143999999999999</c:v>
                </c:pt>
                <c:pt idx="3">
                  <c:v>0.50676999999999994</c:v>
                </c:pt>
                <c:pt idx="4">
                  <c:v>1.0722799999999999</c:v>
                </c:pt>
                <c:pt idx="5">
                  <c:v>0.54701</c:v>
                </c:pt>
                <c:pt idx="6">
                  <c:v>0.51834000000000002</c:v>
                </c:pt>
                <c:pt idx="7">
                  <c:v>6.6810000000000008E-2</c:v>
                </c:pt>
                <c:pt idx="8">
                  <c:v>0.59997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730560"/>
        <c:axId val="183732096"/>
      </c:barChart>
      <c:catAx>
        <c:axId val="1837305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732096"/>
        <c:crosses val="autoZero"/>
        <c:auto val="1"/>
        <c:lblAlgn val="ctr"/>
        <c:lblOffset val="100"/>
        <c:noMultiLvlLbl val="0"/>
      </c:catAx>
      <c:valAx>
        <c:axId val="1837320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7305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0.71499999999999997</c:v>
                </c:pt>
                <c:pt idx="2">
                  <c:v>11.339</c:v>
                </c:pt>
                <c:pt idx="3">
                  <c:v>65.117999999999995</c:v>
                </c:pt>
                <c:pt idx="4">
                  <c:v>222.98099999999999</c:v>
                </c:pt>
                <c:pt idx="5">
                  <c:v>105.593</c:v>
                </c:pt>
                <c:pt idx="6">
                  <c:v>58.491999999999997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11.494089199999998</c:v>
                  </c:pt>
                  <c:pt idx="2">
                    <c:v>22.045978518271166</c:v>
                  </c:pt>
                  <c:pt idx="3">
                    <c:v>86.983711201269088</c:v>
                  </c:pt>
                  <c:pt idx="4">
                    <c:v>18.75488</c:v>
                  </c:pt>
                  <c:pt idx="5">
                    <c:v>105.75124800000002</c:v>
                  </c:pt>
                  <c:pt idx="6">
                    <c:v>153.26202134262076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11.494089199999998</c:v>
                  </c:pt>
                  <c:pt idx="2">
                    <c:v>22.045978518271166</c:v>
                  </c:pt>
                  <c:pt idx="3">
                    <c:v>86.983711201269088</c:v>
                  </c:pt>
                  <c:pt idx="4">
                    <c:v>18.75488</c:v>
                  </c:pt>
                  <c:pt idx="5">
                    <c:v>105.75124800000002</c:v>
                  </c:pt>
                  <c:pt idx="6">
                    <c:v>153.26202134262076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33.835999999999999</c:v>
                </c:pt>
                <c:pt idx="2">
                  <c:v>75.659000000000006</c:v>
                </c:pt>
                <c:pt idx="3">
                  <c:v>293.14699999999999</c:v>
                </c:pt>
                <c:pt idx="4">
                  <c:v>54.52</c:v>
                </c:pt>
                <c:pt idx="5">
                  <c:v>268.06400000000002</c:v>
                </c:pt>
                <c:pt idx="6">
                  <c:v>495.23700000000002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328448"/>
        <c:axId val="170329984"/>
      </c:barChart>
      <c:catAx>
        <c:axId val="170328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329984"/>
        <c:crosses val="autoZero"/>
        <c:auto val="1"/>
        <c:lblAlgn val="ctr"/>
        <c:lblOffset val="100"/>
        <c:noMultiLvlLbl val="0"/>
      </c:catAx>
      <c:valAx>
        <c:axId val="1703299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3284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0.71499999999999997</c:v>
                </c:pt>
                <c:pt idx="2">
                  <c:v>11.339</c:v>
                </c:pt>
                <c:pt idx="3">
                  <c:v>65.117999999999995</c:v>
                </c:pt>
                <c:pt idx="4">
                  <c:v>222.98099999999999</c:v>
                </c:pt>
                <c:pt idx="5">
                  <c:v>105.593</c:v>
                </c:pt>
                <c:pt idx="6">
                  <c:v>58.491999999999997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11.494089199999998</c:v>
                  </c:pt>
                  <c:pt idx="2">
                    <c:v>22.045978518271166</c:v>
                  </c:pt>
                  <c:pt idx="3">
                    <c:v>86.983711201269088</c:v>
                  </c:pt>
                  <c:pt idx="4">
                    <c:v>18.75488</c:v>
                  </c:pt>
                  <c:pt idx="5">
                    <c:v>105.75124800000002</c:v>
                  </c:pt>
                  <c:pt idx="6">
                    <c:v>153.26202134262076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11.494089199999998</c:v>
                  </c:pt>
                  <c:pt idx="2">
                    <c:v>22.045978518271166</c:v>
                  </c:pt>
                  <c:pt idx="3">
                    <c:v>86.983711201269088</c:v>
                  </c:pt>
                  <c:pt idx="4">
                    <c:v>18.75488</c:v>
                  </c:pt>
                  <c:pt idx="5">
                    <c:v>105.75124800000002</c:v>
                  </c:pt>
                  <c:pt idx="6">
                    <c:v>153.26202134262076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33.835999999999999</c:v>
                </c:pt>
                <c:pt idx="2">
                  <c:v>75.659000000000006</c:v>
                </c:pt>
                <c:pt idx="3">
                  <c:v>293.14699999999999</c:v>
                </c:pt>
                <c:pt idx="4">
                  <c:v>54.52</c:v>
                </c:pt>
                <c:pt idx="5">
                  <c:v>268.06400000000002</c:v>
                </c:pt>
                <c:pt idx="6">
                  <c:v>495.23700000000002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422272"/>
        <c:axId val="170423808"/>
      </c:barChart>
      <c:catAx>
        <c:axId val="170422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423808"/>
        <c:crosses val="autoZero"/>
        <c:auto val="1"/>
        <c:lblAlgn val="ctr"/>
        <c:lblOffset val="100"/>
        <c:noMultiLvlLbl val="0"/>
      </c:catAx>
      <c:valAx>
        <c:axId val="1704238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4222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0.92500000000000004</c:v>
                </c:pt>
                <c:pt idx="1">
                  <c:v>9.1240000000000006</c:v>
                </c:pt>
                <c:pt idx="2">
                  <c:v>54.231000000000002</c:v>
                </c:pt>
                <c:pt idx="3">
                  <c:v>196.46799999999999</c:v>
                </c:pt>
                <c:pt idx="4">
                  <c:v>133.64500000000001</c:v>
                </c:pt>
                <c:pt idx="5">
                  <c:v>50.639000000000003</c:v>
                </c:pt>
                <c:pt idx="6">
                  <c:v>18.885000000000002</c:v>
                </c:pt>
                <c:pt idx="7">
                  <c:v>0.32100000000000001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6.5742583999999997</c:v>
                  </c:pt>
                  <c:pt idx="1">
                    <c:v>7.7318290000000003</c:v>
                  </c:pt>
                  <c:pt idx="2">
                    <c:v>11.974473</c:v>
                  </c:pt>
                  <c:pt idx="3">
                    <c:v>22.748685200000004</c:v>
                  </c:pt>
                  <c:pt idx="4">
                    <c:v>78.045516000000006</c:v>
                  </c:pt>
                  <c:pt idx="5">
                    <c:v>70.330727999999993</c:v>
                  </c:pt>
                  <c:pt idx="6">
                    <c:v>104.8794657</c:v>
                  </c:pt>
                  <c:pt idx="7">
                    <c:v>35.455726800000001</c:v>
                  </c:pt>
                  <c:pt idx="8">
                    <c:v>136.66896299999999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6.5742583999999997</c:v>
                  </c:pt>
                  <c:pt idx="1">
                    <c:v>7.7318290000000003</c:v>
                  </c:pt>
                  <c:pt idx="2">
                    <c:v>11.974473</c:v>
                  </c:pt>
                  <c:pt idx="3">
                    <c:v>22.748685200000004</c:v>
                  </c:pt>
                  <c:pt idx="4">
                    <c:v>78.045516000000006</c:v>
                  </c:pt>
                  <c:pt idx="5">
                    <c:v>70.330727999999993</c:v>
                  </c:pt>
                  <c:pt idx="6">
                    <c:v>104.8794657</c:v>
                  </c:pt>
                  <c:pt idx="7">
                    <c:v>35.455726800000001</c:v>
                  </c:pt>
                  <c:pt idx="8">
                    <c:v>136.66896299999999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13.319000000000001</c:v>
                </c:pt>
                <c:pt idx="1">
                  <c:v>15.557</c:v>
                </c:pt>
                <c:pt idx="2">
                  <c:v>30.17</c:v>
                </c:pt>
                <c:pt idx="3">
                  <c:v>58.676000000000002</c:v>
                </c:pt>
                <c:pt idx="4">
                  <c:v>252.08500000000001</c:v>
                </c:pt>
                <c:pt idx="5">
                  <c:v>134.94</c:v>
                </c:pt>
                <c:pt idx="6">
                  <c:v>285.85300000000001</c:v>
                </c:pt>
                <c:pt idx="7">
                  <c:v>58.277000000000001</c:v>
                </c:pt>
                <c:pt idx="8">
                  <c:v>371.58499999999998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569728"/>
        <c:axId val="170571264"/>
      </c:barChart>
      <c:catAx>
        <c:axId val="1705697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571264"/>
        <c:crosses val="autoZero"/>
        <c:auto val="1"/>
        <c:lblAlgn val="ctr"/>
        <c:lblOffset val="100"/>
        <c:noMultiLvlLbl val="0"/>
      </c:catAx>
      <c:valAx>
        <c:axId val="1705712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5697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0.92500000000000004</c:v>
                </c:pt>
                <c:pt idx="1">
                  <c:v>9.1240000000000006</c:v>
                </c:pt>
                <c:pt idx="2">
                  <c:v>54.231000000000002</c:v>
                </c:pt>
                <c:pt idx="3">
                  <c:v>196.46799999999999</c:v>
                </c:pt>
                <c:pt idx="4">
                  <c:v>133.64500000000001</c:v>
                </c:pt>
                <c:pt idx="5">
                  <c:v>50.639000000000003</c:v>
                </c:pt>
                <c:pt idx="6">
                  <c:v>18.885000000000002</c:v>
                </c:pt>
                <c:pt idx="7">
                  <c:v>0.32100000000000001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6.5742583999999997</c:v>
                  </c:pt>
                  <c:pt idx="1">
                    <c:v>7.7318290000000003</c:v>
                  </c:pt>
                  <c:pt idx="2">
                    <c:v>11.974473</c:v>
                  </c:pt>
                  <c:pt idx="3">
                    <c:v>22.748685200000004</c:v>
                  </c:pt>
                  <c:pt idx="4">
                    <c:v>78.045516000000006</c:v>
                  </c:pt>
                  <c:pt idx="5">
                    <c:v>70.330727999999993</c:v>
                  </c:pt>
                  <c:pt idx="6">
                    <c:v>104.8794657</c:v>
                  </c:pt>
                  <c:pt idx="7">
                    <c:v>35.455726800000001</c:v>
                  </c:pt>
                  <c:pt idx="8">
                    <c:v>136.66896299999999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6.5742583999999997</c:v>
                  </c:pt>
                  <c:pt idx="1">
                    <c:v>7.7318290000000003</c:v>
                  </c:pt>
                  <c:pt idx="2">
                    <c:v>11.974473</c:v>
                  </c:pt>
                  <c:pt idx="3">
                    <c:v>22.748685200000004</c:v>
                  </c:pt>
                  <c:pt idx="4">
                    <c:v>78.045516000000006</c:v>
                  </c:pt>
                  <c:pt idx="5">
                    <c:v>70.330727999999993</c:v>
                  </c:pt>
                  <c:pt idx="6">
                    <c:v>104.8794657</c:v>
                  </c:pt>
                  <c:pt idx="7">
                    <c:v>35.455726800000001</c:v>
                  </c:pt>
                  <c:pt idx="8">
                    <c:v>136.66896299999999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13.319000000000001</c:v>
                </c:pt>
                <c:pt idx="1">
                  <c:v>15.557</c:v>
                </c:pt>
                <c:pt idx="2">
                  <c:v>30.17</c:v>
                </c:pt>
                <c:pt idx="3">
                  <c:v>58.676000000000002</c:v>
                </c:pt>
                <c:pt idx="4">
                  <c:v>252.08500000000001</c:v>
                </c:pt>
                <c:pt idx="5">
                  <c:v>134.94</c:v>
                </c:pt>
                <c:pt idx="6">
                  <c:v>285.85300000000001</c:v>
                </c:pt>
                <c:pt idx="7">
                  <c:v>58.277000000000001</c:v>
                </c:pt>
                <c:pt idx="8">
                  <c:v>371.58499999999998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774592"/>
        <c:axId val="183792768"/>
      </c:barChart>
      <c:catAx>
        <c:axId val="1837745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792768"/>
        <c:crosses val="autoZero"/>
        <c:auto val="1"/>
        <c:lblAlgn val="ctr"/>
        <c:lblOffset val="100"/>
        <c:noMultiLvlLbl val="0"/>
      </c:catAx>
      <c:valAx>
        <c:axId val="1837927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7745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26.007999999999999</c:v>
                </c:pt>
                <c:pt idx="1">
                  <c:v>161.72</c:v>
                </c:pt>
                <c:pt idx="2">
                  <c:v>1079.7270000000001</c:v>
                </c:pt>
                <c:pt idx="3">
                  <c:v>799.08100000000002</c:v>
                </c:pt>
                <c:pt idx="4">
                  <c:v>1334.318</c:v>
                </c:pt>
                <c:pt idx="5">
                  <c:v>473.00799999999998</c:v>
                </c:pt>
                <c:pt idx="6">
                  <c:v>176.02699999999999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788.2068544</c:v>
                  </c:pt>
                  <c:pt idx="2">
                    <c:v>312.72788921893954</c:v>
                  </c:pt>
                  <c:pt idx="3">
                    <c:v>143.22572771160719</c:v>
                  </c:pt>
                  <c:pt idx="4">
                    <c:v>44.088935800000002</c:v>
                  </c:pt>
                  <c:pt idx="5">
                    <c:v>59.441685</c:v>
                  </c:pt>
                  <c:pt idx="6">
                    <c:v>115.6396237995406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788.2068544</c:v>
                  </c:pt>
                  <c:pt idx="2">
                    <c:v>312.72788921893954</c:v>
                  </c:pt>
                  <c:pt idx="3">
                    <c:v>143.22572771160719</c:v>
                  </c:pt>
                  <c:pt idx="4">
                    <c:v>44.088935800000002</c:v>
                  </c:pt>
                  <c:pt idx="5">
                    <c:v>59.441685</c:v>
                  </c:pt>
                  <c:pt idx="6">
                    <c:v>115.6396237995406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2630.864</c:v>
                </c:pt>
                <c:pt idx="2">
                  <c:v>983.69</c:v>
                </c:pt>
                <c:pt idx="3">
                  <c:v>596.40099999999995</c:v>
                </c:pt>
                <c:pt idx="4">
                  <c:v>116.20699999999999</c:v>
                </c:pt>
                <c:pt idx="5">
                  <c:v>138.85</c:v>
                </c:pt>
                <c:pt idx="6">
                  <c:v>194.02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404032"/>
        <c:axId val="101430400"/>
      </c:barChart>
      <c:catAx>
        <c:axId val="1014040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1430400"/>
        <c:crosses val="autoZero"/>
        <c:auto val="1"/>
        <c:lblAlgn val="ctr"/>
        <c:lblOffset val="100"/>
        <c:noMultiLvlLbl val="0"/>
      </c:catAx>
      <c:valAx>
        <c:axId val="1014304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14040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7705.6699421930844</c:v>
                </c:pt>
                <c:pt idx="1">
                  <c:v>11961.780806729888</c:v>
                </c:pt>
                <c:pt idx="2">
                  <c:v>4936.7342120090507</c:v>
                </c:pt>
                <c:pt idx="3">
                  <c:v>6714.4825573025637</c:v>
                </c:pt>
                <c:pt idx="4">
                  <c:v>5683.1852604465003</c:v>
                </c:pt>
                <c:pt idx="5">
                  <c:v>11876.397075061052</c:v>
                </c:pt>
                <c:pt idx="6">
                  <c:v>1235.7411551350001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236992"/>
        <c:axId val="153247744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7757</c:v>
                </c:pt>
                <c:pt idx="1">
                  <c:v>3009</c:v>
                </c:pt>
                <c:pt idx="2">
                  <c:v>370</c:v>
                </c:pt>
                <c:pt idx="3">
                  <c:v>229</c:v>
                </c:pt>
                <c:pt idx="4">
                  <c:v>82</c:v>
                </c:pt>
                <c:pt idx="5">
                  <c:v>67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236992"/>
        <c:axId val="153247744"/>
      </c:lineChart>
      <c:catAx>
        <c:axId val="15323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24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2477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2369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26.007999999999999</c:v>
                </c:pt>
                <c:pt idx="1">
                  <c:v>161.72</c:v>
                </c:pt>
                <c:pt idx="2">
                  <c:v>1079.7270000000001</c:v>
                </c:pt>
                <c:pt idx="3">
                  <c:v>799.08100000000002</c:v>
                </c:pt>
                <c:pt idx="4">
                  <c:v>1334.318</c:v>
                </c:pt>
                <c:pt idx="5">
                  <c:v>473.00799999999998</c:v>
                </c:pt>
                <c:pt idx="6">
                  <c:v>176.02699999999999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788.2068544</c:v>
                  </c:pt>
                  <c:pt idx="2">
                    <c:v>312.72788921893954</c:v>
                  </c:pt>
                  <c:pt idx="3">
                    <c:v>143.22572771160719</c:v>
                  </c:pt>
                  <c:pt idx="4">
                    <c:v>44.088935800000002</c:v>
                  </c:pt>
                  <c:pt idx="5">
                    <c:v>59.441685</c:v>
                  </c:pt>
                  <c:pt idx="6">
                    <c:v>115.6396237995406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788.2068544</c:v>
                  </c:pt>
                  <c:pt idx="2">
                    <c:v>312.72788921893954</c:v>
                  </c:pt>
                  <c:pt idx="3">
                    <c:v>143.22572771160719</c:v>
                  </c:pt>
                  <c:pt idx="4">
                    <c:v>44.088935800000002</c:v>
                  </c:pt>
                  <c:pt idx="5">
                    <c:v>59.441685</c:v>
                  </c:pt>
                  <c:pt idx="6">
                    <c:v>115.6396237995406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2630.864</c:v>
                </c:pt>
                <c:pt idx="2">
                  <c:v>983.69</c:v>
                </c:pt>
                <c:pt idx="3">
                  <c:v>596.40099999999995</c:v>
                </c:pt>
                <c:pt idx="4">
                  <c:v>116.20699999999999</c:v>
                </c:pt>
                <c:pt idx="5">
                  <c:v>138.85</c:v>
                </c:pt>
                <c:pt idx="6">
                  <c:v>194.02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313536"/>
        <c:axId val="101450496"/>
      </c:barChart>
      <c:catAx>
        <c:axId val="1013135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1450496"/>
        <c:crosses val="autoZero"/>
        <c:auto val="1"/>
        <c:lblAlgn val="ctr"/>
        <c:lblOffset val="100"/>
        <c:noMultiLvlLbl val="0"/>
      </c:catAx>
      <c:valAx>
        <c:axId val="1014504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13135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181.45699999999999</c:v>
                </c:pt>
                <c:pt idx="1">
                  <c:v>1066.8109999999999</c:v>
                </c:pt>
                <c:pt idx="2">
                  <c:v>839.476</c:v>
                </c:pt>
                <c:pt idx="3">
                  <c:v>1419.713</c:v>
                </c:pt>
                <c:pt idx="4">
                  <c:v>457.125</c:v>
                </c:pt>
                <c:pt idx="5">
                  <c:v>73.278000000000006</c:v>
                </c:pt>
                <c:pt idx="6">
                  <c:v>11.909000000000001</c:v>
                </c:pt>
                <c:pt idx="7">
                  <c:v>0.11899999999999999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725.22580770000002</c:v>
                  </c:pt>
                  <c:pt idx="1">
                    <c:v>368.87811519999997</c:v>
                  </c:pt>
                  <c:pt idx="2">
                    <c:v>283.60090880000001</c:v>
                  </c:pt>
                  <c:pt idx="3">
                    <c:v>205.79116140000002</c:v>
                  </c:pt>
                  <c:pt idx="4">
                    <c:v>156.36647400000001</c:v>
                  </c:pt>
                  <c:pt idx="5">
                    <c:v>58.407272000000006</c:v>
                  </c:pt>
                  <c:pt idx="6">
                    <c:v>48.921137999999999</c:v>
                  </c:pt>
                  <c:pt idx="7">
                    <c:v>9.0915695999999997</c:v>
                  </c:pt>
                  <c:pt idx="8">
                    <c:v>18.612364800000002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725.22580770000002</c:v>
                  </c:pt>
                  <c:pt idx="1">
                    <c:v>368.87811519999997</c:v>
                  </c:pt>
                  <c:pt idx="2">
                    <c:v>283.60090880000001</c:v>
                  </c:pt>
                  <c:pt idx="3">
                    <c:v>205.79116140000002</c:v>
                  </c:pt>
                  <c:pt idx="4">
                    <c:v>156.36647400000001</c:v>
                  </c:pt>
                  <c:pt idx="5">
                    <c:v>58.407272000000006</c:v>
                  </c:pt>
                  <c:pt idx="6">
                    <c:v>48.921137999999999</c:v>
                  </c:pt>
                  <c:pt idx="7">
                    <c:v>9.0915695999999997</c:v>
                  </c:pt>
                  <c:pt idx="8">
                    <c:v>18.612364800000002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1802.6990000000001</c:v>
                </c:pt>
                <c:pt idx="1">
                  <c:v>918.06399999999996</c:v>
                </c:pt>
                <c:pt idx="2">
                  <c:v>591.32799999999997</c:v>
                </c:pt>
                <c:pt idx="3">
                  <c:v>451.89100000000002</c:v>
                </c:pt>
                <c:pt idx="4">
                  <c:v>566.34</c:v>
                </c:pt>
                <c:pt idx="5">
                  <c:v>125.23</c:v>
                </c:pt>
                <c:pt idx="6">
                  <c:v>137.03399999999999</c:v>
                </c:pt>
                <c:pt idx="7">
                  <c:v>15.398999999999999</c:v>
                </c:pt>
                <c:pt idx="8">
                  <c:v>52.048000000000002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5790464"/>
        <c:axId val="105796352"/>
      </c:barChart>
      <c:catAx>
        <c:axId val="1057904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5796352"/>
        <c:crosses val="autoZero"/>
        <c:auto val="1"/>
        <c:lblAlgn val="ctr"/>
        <c:lblOffset val="100"/>
        <c:noMultiLvlLbl val="0"/>
      </c:catAx>
      <c:valAx>
        <c:axId val="1057963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57904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181.45699999999999</c:v>
                </c:pt>
                <c:pt idx="1">
                  <c:v>1066.8109999999999</c:v>
                </c:pt>
                <c:pt idx="2">
                  <c:v>839.476</c:v>
                </c:pt>
                <c:pt idx="3">
                  <c:v>1419.713</c:v>
                </c:pt>
                <c:pt idx="4">
                  <c:v>457.125</c:v>
                </c:pt>
                <c:pt idx="5">
                  <c:v>73.278000000000006</c:v>
                </c:pt>
                <c:pt idx="6">
                  <c:v>11.909000000000001</c:v>
                </c:pt>
                <c:pt idx="7">
                  <c:v>0.11899999999999999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725.22580770000002</c:v>
                  </c:pt>
                  <c:pt idx="1">
                    <c:v>368.87811519999997</c:v>
                  </c:pt>
                  <c:pt idx="2">
                    <c:v>283.60090880000001</c:v>
                  </c:pt>
                  <c:pt idx="3">
                    <c:v>205.79116140000002</c:v>
                  </c:pt>
                  <c:pt idx="4">
                    <c:v>156.36647400000001</c:v>
                  </c:pt>
                  <c:pt idx="5">
                    <c:v>58.407272000000006</c:v>
                  </c:pt>
                  <c:pt idx="6">
                    <c:v>48.921137999999999</c:v>
                  </c:pt>
                  <c:pt idx="7">
                    <c:v>9.0915695999999997</c:v>
                  </c:pt>
                  <c:pt idx="8">
                    <c:v>18.612364800000002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725.22580770000002</c:v>
                  </c:pt>
                  <c:pt idx="1">
                    <c:v>368.87811519999997</c:v>
                  </c:pt>
                  <c:pt idx="2">
                    <c:v>283.60090880000001</c:v>
                  </c:pt>
                  <c:pt idx="3">
                    <c:v>205.79116140000002</c:v>
                  </c:pt>
                  <c:pt idx="4">
                    <c:v>156.36647400000001</c:v>
                  </c:pt>
                  <c:pt idx="5">
                    <c:v>58.407272000000006</c:v>
                  </c:pt>
                  <c:pt idx="6">
                    <c:v>48.921137999999999</c:v>
                  </c:pt>
                  <c:pt idx="7">
                    <c:v>9.0915695999999997</c:v>
                  </c:pt>
                  <c:pt idx="8">
                    <c:v>18.612364800000002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1802.6990000000001</c:v>
                </c:pt>
                <c:pt idx="1">
                  <c:v>918.06399999999996</c:v>
                </c:pt>
                <c:pt idx="2">
                  <c:v>591.32799999999997</c:v>
                </c:pt>
                <c:pt idx="3">
                  <c:v>451.89100000000002</c:v>
                </c:pt>
                <c:pt idx="4">
                  <c:v>566.34</c:v>
                </c:pt>
                <c:pt idx="5">
                  <c:v>125.23</c:v>
                </c:pt>
                <c:pt idx="6">
                  <c:v>137.03399999999999</c:v>
                </c:pt>
                <c:pt idx="7">
                  <c:v>15.398999999999999</c:v>
                </c:pt>
                <c:pt idx="8">
                  <c:v>52.048000000000002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5822848"/>
        <c:axId val="105922944"/>
      </c:barChart>
      <c:catAx>
        <c:axId val="1058228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5922944"/>
        <c:crosses val="autoZero"/>
        <c:auto val="1"/>
        <c:lblAlgn val="ctr"/>
        <c:lblOffset val="100"/>
        <c:noMultiLvlLbl val="0"/>
      </c:catAx>
      <c:valAx>
        <c:axId val="1059229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58228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7.5314700000000006</c:v>
                </c:pt>
                <c:pt idx="1">
                  <c:v>1684.7</c:v>
                </c:pt>
                <c:pt idx="2">
                  <c:v>8709.9210000000003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31.226140000000001</c:v>
                </c:pt>
                <c:pt idx="1">
                  <c:v>5720.0919999999996</c:v>
                </c:pt>
                <c:pt idx="2">
                  <c:v>37471.827999999994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8.10684</c:v>
                </c:pt>
                <c:pt idx="1">
                  <c:v>1863.3899999999999</c:v>
                </c:pt>
                <c:pt idx="2">
                  <c:v>6499.9409999999998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994880"/>
        <c:axId val="106000768"/>
      </c:barChart>
      <c:catAx>
        <c:axId val="105994880"/>
        <c:scaling>
          <c:orientation val="maxMin"/>
        </c:scaling>
        <c:delete val="0"/>
        <c:axPos val="l"/>
        <c:majorTickMark val="out"/>
        <c:minorTickMark val="none"/>
        <c:tickLblPos val="nextTo"/>
        <c:crossAx val="106000768"/>
        <c:crosses val="autoZero"/>
        <c:auto val="1"/>
        <c:lblAlgn val="ctr"/>
        <c:lblOffset val="100"/>
        <c:noMultiLvlLbl val="0"/>
      </c:catAx>
      <c:valAx>
        <c:axId val="10600076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0599488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7.5314700000000006</c:v>
                </c:pt>
                <c:pt idx="1">
                  <c:v>1684.7</c:v>
                </c:pt>
                <c:pt idx="2">
                  <c:v>8709.9210000000003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31.226140000000001</c:v>
                </c:pt>
                <c:pt idx="1">
                  <c:v>5720.0919999999996</c:v>
                </c:pt>
                <c:pt idx="2">
                  <c:v>37471.827999999994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8.10684</c:v>
                </c:pt>
                <c:pt idx="1">
                  <c:v>1863.3899999999999</c:v>
                </c:pt>
                <c:pt idx="2">
                  <c:v>6499.9409999999998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371392"/>
        <c:axId val="113385472"/>
      </c:barChart>
      <c:catAx>
        <c:axId val="113371392"/>
        <c:scaling>
          <c:orientation val="maxMin"/>
        </c:scaling>
        <c:delete val="0"/>
        <c:axPos val="l"/>
        <c:majorTickMark val="out"/>
        <c:minorTickMark val="none"/>
        <c:tickLblPos val="nextTo"/>
        <c:crossAx val="113385472"/>
        <c:crosses val="autoZero"/>
        <c:auto val="1"/>
        <c:lblAlgn val="ctr"/>
        <c:lblOffset val="100"/>
        <c:noMultiLvlLbl val="0"/>
      </c:catAx>
      <c:valAx>
        <c:axId val="11338547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33713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4.0999999999999999E-4</c:v>
                </c:pt>
                <c:pt idx="4">
                  <c:v>6.8700000000000002E-3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2.8549708000000003E-2</c:v>
                  </c:pt>
                  <c:pt idx="1">
                    <c:v>0</c:v>
                  </c:pt>
                  <c:pt idx="2">
                    <c:v>1.468117937736029E-2</c:v>
                  </c:pt>
                  <c:pt idx="3">
                    <c:v>0</c:v>
                  </c:pt>
                  <c:pt idx="4">
                    <c:v>3.5101224E-2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2.8549708000000003E-2</c:v>
                  </c:pt>
                  <c:pt idx="1">
                    <c:v>0</c:v>
                  </c:pt>
                  <c:pt idx="2">
                    <c:v>1.468117937736029E-2</c:v>
                  </c:pt>
                  <c:pt idx="3">
                    <c:v>0</c:v>
                  </c:pt>
                  <c:pt idx="4">
                    <c:v>3.5101224E-2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2.6839999999999999E-2</c:v>
                </c:pt>
                <c:pt idx="1">
                  <c:v>0</c:v>
                </c:pt>
                <c:pt idx="2">
                  <c:v>2.282E-2</c:v>
                </c:pt>
                <c:pt idx="3">
                  <c:v>0</c:v>
                </c:pt>
                <c:pt idx="4">
                  <c:v>4.2479999999999997E-2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582144"/>
        <c:axId val="120583680"/>
      </c:barChart>
      <c:catAx>
        <c:axId val="120582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583680"/>
        <c:crosses val="autoZero"/>
        <c:auto val="1"/>
        <c:lblAlgn val="ctr"/>
        <c:lblOffset val="100"/>
        <c:noMultiLvlLbl val="0"/>
      </c:catAx>
      <c:valAx>
        <c:axId val="1205836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1205821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4.0999999999999999E-4</c:v>
                </c:pt>
                <c:pt idx="4">
                  <c:v>6.8700000000000002E-3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2.8549708000000003E-2</c:v>
                  </c:pt>
                  <c:pt idx="1">
                    <c:v>0</c:v>
                  </c:pt>
                  <c:pt idx="2">
                    <c:v>1.468117937736029E-2</c:v>
                  </c:pt>
                  <c:pt idx="3">
                    <c:v>0</c:v>
                  </c:pt>
                  <c:pt idx="4">
                    <c:v>3.5101224E-2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2.8549708000000003E-2</c:v>
                  </c:pt>
                  <c:pt idx="1">
                    <c:v>0</c:v>
                  </c:pt>
                  <c:pt idx="2">
                    <c:v>1.468117937736029E-2</c:v>
                  </c:pt>
                  <c:pt idx="3">
                    <c:v>0</c:v>
                  </c:pt>
                  <c:pt idx="4">
                    <c:v>3.5101224E-2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2.6839999999999999E-2</c:v>
                </c:pt>
                <c:pt idx="1">
                  <c:v>0</c:v>
                </c:pt>
                <c:pt idx="2">
                  <c:v>2.282E-2</c:v>
                </c:pt>
                <c:pt idx="3">
                  <c:v>0</c:v>
                </c:pt>
                <c:pt idx="4">
                  <c:v>4.2479999999999997E-2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630656"/>
        <c:axId val="120362112"/>
      </c:barChart>
      <c:catAx>
        <c:axId val="1206306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1206306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3.5999999999999997E-4</c:v>
                </c:pt>
                <c:pt idx="2">
                  <c:v>8.8000000000000003E-4</c:v>
                </c:pt>
                <c:pt idx="3">
                  <c:v>1.4999999999999999E-4</c:v>
                </c:pt>
                <c:pt idx="4">
                  <c:v>5.9000000000000007E-3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2.8549708000000003E-2</c:v>
                  </c:pt>
                  <c:pt idx="1">
                    <c:v>1.1103288000000003E-2</c:v>
                  </c:pt>
                  <c:pt idx="2">
                    <c:v>5.0624979999999995E-3</c:v>
                  </c:pt>
                  <c:pt idx="3">
                    <c:v>0</c:v>
                  </c:pt>
                  <c:pt idx="4">
                    <c:v>0</c:v>
                  </c:pt>
                  <c:pt idx="5">
                    <c:v>8.2921049999999993E-3</c:v>
                  </c:pt>
                  <c:pt idx="6">
                    <c:v>3.5101224E-2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2.8549708000000003E-2</c:v>
                  </c:pt>
                  <c:pt idx="1">
                    <c:v>1.1103288000000003E-2</c:v>
                  </c:pt>
                  <c:pt idx="2">
                    <c:v>5.0624979999999995E-3</c:v>
                  </c:pt>
                  <c:pt idx="3">
                    <c:v>0</c:v>
                  </c:pt>
                  <c:pt idx="4">
                    <c:v>0</c:v>
                  </c:pt>
                  <c:pt idx="5">
                    <c:v>8.2921049999999993E-3</c:v>
                  </c:pt>
                  <c:pt idx="6">
                    <c:v>3.5101224E-2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2.6839999999999999E-2</c:v>
                </c:pt>
                <c:pt idx="1">
                  <c:v>1.0320000000000001E-2</c:v>
                </c:pt>
                <c:pt idx="2">
                  <c:v>4.7800000000000004E-3</c:v>
                </c:pt>
                <c:pt idx="3">
                  <c:v>0</c:v>
                </c:pt>
                <c:pt idx="4">
                  <c:v>0</c:v>
                </c:pt>
                <c:pt idx="5">
                  <c:v>7.7099999999999998E-3</c:v>
                </c:pt>
                <c:pt idx="6">
                  <c:v>4.2479999999999997E-2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301760"/>
        <c:axId val="115315840"/>
      </c:barChart>
      <c:catAx>
        <c:axId val="1153017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5315840"/>
        <c:crosses val="autoZero"/>
        <c:auto val="1"/>
        <c:lblAlgn val="ctr"/>
        <c:lblOffset val="100"/>
        <c:noMultiLvlLbl val="0"/>
      </c:catAx>
      <c:valAx>
        <c:axId val="1153158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153017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3.5999999999999997E-4</c:v>
                </c:pt>
                <c:pt idx="2">
                  <c:v>8.8000000000000003E-4</c:v>
                </c:pt>
                <c:pt idx="3">
                  <c:v>1.4999999999999999E-4</c:v>
                </c:pt>
                <c:pt idx="4">
                  <c:v>5.9000000000000007E-3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2.8549708000000003E-2</c:v>
                  </c:pt>
                  <c:pt idx="1">
                    <c:v>1.1103288000000003E-2</c:v>
                  </c:pt>
                  <c:pt idx="2">
                    <c:v>5.0624979999999995E-3</c:v>
                  </c:pt>
                  <c:pt idx="3">
                    <c:v>0</c:v>
                  </c:pt>
                  <c:pt idx="4">
                    <c:v>0</c:v>
                  </c:pt>
                  <c:pt idx="5">
                    <c:v>8.2921049999999993E-3</c:v>
                  </c:pt>
                  <c:pt idx="6">
                    <c:v>3.5101224E-2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2.8549708000000003E-2</c:v>
                  </c:pt>
                  <c:pt idx="1">
                    <c:v>1.1103288000000003E-2</c:v>
                  </c:pt>
                  <c:pt idx="2">
                    <c:v>5.0624979999999995E-3</c:v>
                  </c:pt>
                  <c:pt idx="3">
                    <c:v>0</c:v>
                  </c:pt>
                  <c:pt idx="4">
                    <c:v>0</c:v>
                  </c:pt>
                  <c:pt idx="5">
                    <c:v>8.2921049999999993E-3</c:v>
                  </c:pt>
                  <c:pt idx="6">
                    <c:v>3.5101224E-2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2.6839999999999999E-2</c:v>
                </c:pt>
                <c:pt idx="1">
                  <c:v>1.0320000000000001E-2</c:v>
                </c:pt>
                <c:pt idx="2">
                  <c:v>4.7800000000000004E-3</c:v>
                </c:pt>
                <c:pt idx="3">
                  <c:v>0</c:v>
                </c:pt>
                <c:pt idx="4">
                  <c:v>0</c:v>
                </c:pt>
                <c:pt idx="5">
                  <c:v>7.7099999999999998E-3</c:v>
                </c:pt>
                <c:pt idx="6">
                  <c:v>4.2479999999999997E-2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362816"/>
        <c:axId val="115372800"/>
      </c:barChart>
      <c:catAx>
        <c:axId val="1153628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5372800"/>
        <c:crosses val="autoZero"/>
        <c:auto val="1"/>
        <c:lblAlgn val="ctr"/>
        <c:lblOffset val="100"/>
        <c:noMultiLvlLbl val="0"/>
      </c:catAx>
      <c:valAx>
        <c:axId val="1153728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153628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3.4000000000000002E-2</c:v>
                </c:pt>
                <c:pt idx="4">
                  <c:v>1.02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2.1623845883317077</c:v>
                  </c:pt>
                  <c:pt idx="3">
                    <c:v>0</c:v>
                  </c:pt>
                  <c:pt idx="4">
                    <c:v>11.917290900000001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2.1623845883317077</c:v>
                  </c:pt>
                  <c:pt idx="3">
                    <c:v>0</c:v>
                  </c:pt>
                  <c:pt idx="4">
                    <c:v>11.917290900000001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2.891</c:v>
                </c:pt>
                <c:pt idx="3">
                  <c:v>0</c:v>
                </c:pt>
                <c:pt idx="4">
                  <c:v>14.233000000000001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469312"/>
        <c:axId val="115471104"/>
      </c:barChart>
      <c:catAx>
        <c:axId val="1154693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5471104"/>
        <c:crosses val="autoZero"/>
        <c:auto val="1"/>
        <c:lblAlgn val="ctr"/>
        <c:lblOffset val="100"/>
        <c:noMultiLvlLbl val="0"/>
      </c:catAx>
      <c:valAx>
        <c:axId val="115471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54693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104.0789825782</c:v>
                </c:pt>
                <c:pt idx="1">
                  <c:v>64.999016222654021</c:v>
                </c:pt>
                <c:pt idx="2">
                  <c:v>324.83674940664918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16.925045352450002</c:v>
                </c:pt>
                <c:pt idx="8">
                  <c:v>2.3893266157999999</c:v>
                </c:pt>
                <c:pt idx="9">
                  <c:v>22.916978699799998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5997516634196"/>
          <c:y val="8.5777059392499244E-2"/>
          <c:w val="0.77779404196554813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3.4000000000000002E-2</c:v>
                </c:pt>
                <c:pt idx="4">
                  <c:v>1.02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2.1623845883317077</c:v>
                  </c:pt>
                  <c:pt idx="3">
                    <c:v>0</c:v>
                  </c:pt>
                  <c:pt idx="4">
                    <c:v>11.917290900000001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2.1623845883317077</c:v>
                  </c:pt>
                  <c:pt idx="3">
                    <c:v>0</c:v>
                  </c:pt>
                  <c:pt idx="4">
                    <c:v>11.917290900000001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2.891</c:v>
                </c:pt>
                <c:pt idx="3">
                  <c:v>0</c:v>
                </c:pt>
                <c:pt idx="4">
                  <c:v>14.233000000000001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530368"/>
        <c:axId val="120729984"/>
      </c:barChart>
      <c:catAx>
        <c:axId val="115530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729984"/>
        <c:crosses val="autoZero"/>
        <c:auto val="1"/>
        <c:lblAlgn val="ctr"/>
        <c:lblOffset val="100"/>
        <c:noMultiLvlLbl val="0"/>
      </c:catAx>
      <c:valAx>
        <c:axId val="1207299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5530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2.5999999999999999E-2</c:v>
                </c:pt>
                <c:pt idx="2">
                  <c:v>0.17499999999999999</c:v>
                </c:pt>
                <c:pt idx="3">
                  <c:v>2.9000000000000001E-2</c:v>
                </c:pt>
                <c:pt idx="4">
                  <c:v>0.82499999999999996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0.57991009999999998</c:v>
                  </c:pt>
                  <c:pt idx="2">
                    <c:v>0.49565880000000001</c:v>
                  </c:pt>
                  <c:pt idx="3">
                    <c:v>0</c:v>
                  </c:pt>
                  <c:pt idx="4">
                    <c:v>0</c:v>
                  </c:pt>
                  <c:pt idx="5">
                    <c:v>2.0262419999999999</c:v>
                  </c:pt>
                  <c:pt idx="6">
                    <c:v>11.917290900000001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0.57991009999999998</c:v>
                  </c:pt>
                  <c:pt idx="2">
                    <c:v>0.49565880000000001</c:v>
                  </c:pt>
                  <c:pt idx="3">
                    <c:v>0</c:v>
                  </c:pt>
                  <c:pt idx="4">
                    <c:v>0</c:v>
                  </c:pt>
                  <c:pt idx="5">
                    <c:v>2.0262419999999999</c:v>
                  </c:pt>
                  <c:pt idx="6">
                    <c:v>11.917290900000001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0.53900000000000003</c:v>
                </c:pt>
                <c:pt idx="2">
                  <c:v>0.46800000000000003</c:v>
                </c:pt>
                <c:pt idx="3">
                  <c:v>0</c:v>
                </c:pt>
                <c:pt idx="4">
                  <c:v>0</c:v>
                </c:pt>
                <c:pt idx="5">
                  <c:v>1.8839999999999999</c:v>
                </c:pt>
                <c:pt idx="6">
                  <c:v>14.233000000000001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068160"/>
        <c:axId val="121069952"/>
      </c:barChart>
      <c:catAx>
        <c:axId val="1210681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069952"/>
        <c:crosses val="autoZero"/>
        <c:auto val="1"/>
        <c:lblAlgn val="ctr"/>
        <c:lblOffset val="100"/>
        <c:noMultiLvlLbl val="0"/>
      </c:catAx>
      <c:valAx>
        <c:axId val="1210699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0681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2.5999999999999999E-2</c:v>
                </c:pt>
                <c:pt idx="2">
                  <c:v>0.17499999999999999</c:v>
                </c:pt>
                <c:pt idx="3">
                  <c:v>2.9000000000000001E-2</c:v>
                </c:pt>
                <c:pt idx="4">
                  <c:v>0.82499999999999996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0.57991009999999998</c:v>
                  </c:pt>
                  <c:pt idx="2">
                    <c:v>0.49565880000000001</c:v>
                  </c:pt>
                  <c:pt idx="3">
                    <c:v>0</c:v>
                  </c:pt>
                  <c:pt idx="4">
                    <c:v>0</c:v>
                  </c:pt>
                  <c:pt idx="5">
                    <c:v>2.0262419999999999</c:v>
                  </c:pt>
                  <c:pt idx="6">
                    <c:v>11.917290900000001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0.57991009999999998</c:v>
                  </c:pt>
                  <c:pt idx="2">
                    <c:v>0.49565880000000001</c:v>
                  </c:pt>
                  <c:pt idx="3">
                    <c:v>0</c:v>
                  </c:pt>
                  <c:pt idx="4">
                    <c:v>0</c:v>
                  </c:pt>
                  <c:pt idx="5">
                    <c:v>2.0262419999999999</c:v>
                  </c:pt>
                  <c:pt idx="6">
                    <c:v>11.917290900000001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0.53900000000000003</c:v>
                </c:pt>
                <c:pt idx="2">
                  <c:v>0.46800000000000003</c:v>
                </c:pt>
                <c:pt idx="3">
                  <c:v>0</c:v>
                </c:pt>
                <c:pt idx="4">
                  <c:v>0</c:v>
                </c:pt>
                <c:pt idx="5">
                  <c:v>1.8839999999999999</c:v>
                </c:pt>
                <c:pt idx="6">
                  <c:v>14.233000000000001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154368"/>
        <c:axId val="120160256"/>
      </c:barChart>
      <c:catAx>
        <c:axId val="120154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160256"/>
        <c:crosses val="autoZero"/>
        <c:auto val="1"/>
        <c:lblAlgn val="ctr"/>
        <c:lblOffset val="100"/>
        <c:noMultiLvlLbl val="0"/>
      </c:catAx>
      <c:valAx>
        <c:axId val="1201602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154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1.867</c:v>
                </c:pt>
                <c:pt idx="4">
                  <c:v>4.984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45.508558994747354</c:v>
                  </c:pt>
                  <c:pt idx="3">
                    <c:v>0</c:v>
                  </c:pt>
                  <c:pt idx="4">
                    <c:v>6.9696749999999996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45.508558994747354</c:v>
                  </c:pt>
                  <c:pt idx="3">
                    <c:v>0</c:v>
                  </c:pt>
                  <c:pt idx="4">
                    <c:v>6.9696749999999996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52.472000000000001</c:v>
                </c:pt>
                <c:pt idx="3">
                  <c:v>0</c:v>
                </c:pt>
                <c:pt idx="4">
                  <c:v>8.375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240384"/>
        <c:axId val="120242176"/>
      </c:barChart>
      <c:catAx>
        <c:axId val="1202403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242176"/>
        <c:crosses val="autoZero"/>
        <c:auto val="1"/>
        <c:lblAlgn val="ctr"/>
        <c:lblOffset val="100"/>
        <c:noMultiLvlLbl val="0"/>
      </c:catAx>
      <c:valAx>
        <c:axId val="1202421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2403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1.867</c:v>
                </c:pt>
                <c:pt idx="4">
                  <c:v>4.984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45.508558994747354</c:v>
                  </c:pt>
                  <c:pt idx="3">
                    <c:v>0</c:v>
                  </c:pt>
                  <c:pt idx="4">
                    <c:v>6.9696749999999996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45.508558994747354</c:v>
                  </c:pt>
                  <c:pt idx="3">
                    <c:v>0</c:v>
                  </c:pt>
                  <c:pt idx="4">
                    <c:v>6.9696749999999996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52.472000000000001</c:v>
                </c:pt>
                <c:pt idx="3">
                  <c:v>0</c:v>
                </c:pt>
                <c:pt idx="4">
                  <c:v>8.375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309632"/>
        <c:axId val="120311168"/>
      </c:barChart>
      <c:catAx>
        <c:axId val="1203096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311168"/>
        <c:crosses val="autoZero"/>
        <c:auto val="1"/>
        <c:lblAlgn val="ctr"/>
        <c:lblOffset val="100"/>
        <c:noMultiLvlLbl val="0"/>
      </c:catAx>
      <c:valAx>
        <c:axId val="1203111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3146550310205622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03096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1.825</c:v>
                </c:pt>
                <c:pt idx="2">
                  <c:v>2.0270000000000001</c:v>
                </c:pt>
                <c:pt idx="3">
                  <c:v>0.22800000000000001</c:v>
                </c:pt>
                <c:pt idx="4">
                  <c:v>2.7709999999999999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44.769274899999999</c:v>
                  </c:pt>
                  <c:pt idx="2">
                    <c:v>8.5607053000000004</c:v>
                  </c:pt>
                  <c:pt idx="3">
                    <c:v>0</c:v>
                  </c:pt>
                  <c:pt idx="4">
                    <c:v>0</c:v>
                  </c:pt>
                  <c:pt idx="5">
                    <c:v>2.9877389999999995</c:v>
                  </c:pt>
                  <c:pt idx="6">
                    <c:v>6.9696749999999996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44.769274899999999</c:v>
                  </c:pt>
                  <c:pt idx="2">
                    <c:v>8.5607053000000004</c:v>
                  </c:pt>
                  <c:pt idx="3">
                    <c:v>0</c:v>
                  </c:pt>
                  <c:pt idx="4">
                    <c:v>0</c:v>
                  </c:pt>
                  <c:pt idx="5">
                    <c:v>2.9877389999999995</c:v>
                  </c:pt>
                  <c:pt idx="6">
                    <c:v>6.9696749999999996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41.610999999999997</c:v>
                </c:pt>
                <c:pt idx="2">
                  <c:v>8.0830000000000002</c:v>
                </c:pt>
                <c:pt idx="3">
                  <c:v>0</c:v>
                </c:pt>
                <c:pt idx="4">
                  <c:v>0</c:v>
                </c:pt>
                <c:pt idx="5">
                  <c:v>2.778</c:v>
                </c:pt>
                <c:pt idx="6">
                  <c:v>8.375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845056"/>
        <c:axId val="122846592"/>
      </c:barChart>
      <c:catAx>
        <c:axId val="1228450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846592"/>
        <c:crosses val="autoZero"/>
        <c:auto val="1"/>
        <c:lblAlgn val="ctr"/>
        <c:lblOffset val="100"/>
        <c:noMultiLvlLbl val="0"/>
      </c:catAx>
      <c:valAx>
        <c:axId val="1228465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28450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1.825</c:v>
                </c:pt>
                <c:pt idx="2">
                  <c:v>2.0270000000000001</c:v>
                </c:pt>
                <c:pt idx="3">
                  <c:v>0.22800000000000001</c:v>
                </c:pt>
                <c:pt idx="4">
                  <c:v>2.7709999999999999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44.769274899999999</c:v>
                  </c:pt>
                  <c:pt idx="2">
                    <c:v>8.5607053000000004</c:v>
                  </c:pt>
                  <c:pt idx="3">
                    <c:v>0</c:v>
                  </c:pt>
                  <c:pt idx="4">
                    <c:v>0</c:v>
                  </c:pt>
                  <c:pt idx="5">
                    <c:v>2.9877389999999995</c:v>
                  </c:pt>
                  <c:pt idx="6">
                    <c:v>6.9696749999999996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44.769274899999999</c:v>
                  </c:pt>
                  <c:pt idx="2">
                    <c:v>8.5607053000000004</c:v>
                  </c:pt>
                  <c:pt idx="3">
                    <c:v>0</c:v>
                  </c:pt>
                  <c:pt idx="4">
                    <c:v>0</c:v>
                  </c:pt>
                  <c:pt idx="5">
                    <c:v>2.9877389999999995</c:v>
                  </c:pt>
                  <c:pt idx="6">
                    <c:v>6.9696749999999996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41.610999999999997</c:v>
                </c:pt>
                <c:pt idx="2">
                  <c:v>8.0830000000000002</c:v>
                </c:pt>
                <c:pt idx="3">
                  <c:v>0</c:v>
                </c:pt>
                <c:pt idx="4">
                  <c:v>0</c:v>
                </c:pt>
                <c:pt idx="5">
                  <c:v>2.778</c:v>
                </c:pt>
                <c:pt idx="6">
                  <c:v>8.375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885632"/>
        <c:axId val="122887168"/>
      </c:barChart>
      <c:catAx>
        <c:axId val="1228856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887168"/>
        <c:crosses val="autoZero"/>
        <c:auto val="1"/>
        <c:lblAlgn val="ctr"/>
        <c:lblOffset val="100"/>
        <c:noMultiLvlLbl val="0"/>
      </c:catAx>
      <c:valAx>
        <c:axId val="1228871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28856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9.9430000000000004E-2</c:v>
                </c:pt>
                <c:pt idx="1">
                  <c:v>18.177999999999997</c:v>
                </c:pt>
                <c:pt idx="2">
                  <c:v>67.697000000000003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38.658180000000002</c:v>
                </c:pt>
                <c:pt idx="1">
                  <c:v>7386.6139999999996</c:v>
                </c:pt>
                <c:pt idx="2">
                  <c:v>46114.051999999996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8.10684</c:v>
                </c:pt>
                <c:pt idx="1">
                  <c:v>1863.3899999999999</c:v>
                </c:pt>
                <c:pt idx="2">
                  <c:v>6499.9409999999998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813056"/>
        <c:axId val="120814592"/>
      </c:barChart>
      <c:catAx>
        <c:axId val="120813056"/>
        <c:scaling>
          <c:orientation val="maxMin"/>
        </c:scaling>
        <c:delete val="0"/>
        <c:axPos val="l"/>
        <c:majorTickMark val="out"/>
        <c:minorTickMark val="none"/>
        <c:tickLblPos val="nextTo"/>
        <c:crossAx val="120814592"/>
        <c:crosses val="autoZero"/>
        <c:auto val="1"/>
        <c:lblAlgn val="ctr"/>
        <c:lblOffset val="100"/>
        <c:noMultiLvlLbl val="0"/>
      </c:catAx>
      <c:valAx>
        <c:axId val="1208145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08130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9.9430000000000004E-2</c:v>
                </c:pt>
                <c:pt idx="1">
                  <c:v>18.177999999999997</c:v>
                </c:pt>
                <c:pt idx="2">
                  <c:v>67.697000000000003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38.658180000000002</c:v>
                </c:pt>
                <c:pt idx="1">
                  <c:v>7386.6139999999996</c:v>
                </c:pt>
                <c:pt idx="2">
                  <c:v>46114.051999999996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8.10684</c:v>
                </c:pt>
                <c:pt idx="1">
                  <c:v>1863.3899999999999</c:v>
                </c:pt>
                <c:pt idx="2">
                  <c:v>6499.9409999999998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902784"/>
        <c:axId val="120904320"/>
      </c:barChart>
      <c:catAx>
        <c:axId val="120902784"/>
        <c:scaling>
          <c:orientation val="maxMin"/>
        </c:scaling>
        <c:delete val="0"/>
        <c:axPos val="l"/>
        <c:majorTickMark val="out"/>
        <c:minorTickMark val="none"/>
        <c:tickLblPos val="nextTo"/>
        <c:crossAx val="120904320"/>
        <c:crosses val="autoZero"/>
        <c:auto val="1"/>
        <c:lblAlgn val="ctr"/>
        <c:lblOffset val="100"/>
        <c:noMultiLvlLbl val="0"/>
      </c:catAx>
      <c:valAx>
        <c:axId val="12090432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09027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#,##0.00</c:formatCode>
                <c:ptCount val="7"/>
                <c:pt idx="0">
                  <c:v>6.9199999999999999E-3</c:v>
                </c:pt>
                <c:pt idx="1">
                  <c:v>1.0829999999999999E-2</c:v>
                </c:pt>
                <c:pt idx="2">
                  <c:v>2.5189999999999997E-2</c:v>
                </c:pt>
                <c:pt idx="3">
                  <c:v>2.027E-2</c:v>
                </c:pt>
                <c:pt idx="4">
                  <c:v>4.9400000000000008E-3</c:v>
                </c:pt>
                <c:pt idx="5">
                  <c:v>2.4250000000000001E-2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2.9865359999999997E-3</c:v>
                  </c:pt>
                  <c:pt idx="1">
                    <c:v>0</c:v>
                  </c:pt>
                  <c:pt idx="2">
                    <c:v>0.1111294248290042</c:v>
                  </c:pt>
                  <c:pt idx="3">
                    <c:v>6.6877833673248108E-2</c:v>
                  </c:pt>
                  <c:pt idx="4">
                    <c:v>9.6763437000000008E-2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2.9865359999999997E-3</c:v>
                  </c:pt>
                  <c:pt idx="1">
                    <c:v>0</c:v>
                  </c:pt>
                  <c:pt idx="2">
                    <c:v>0.1111294248290042</c:v>
                  </c:pt>
                  <c:pt idx="3">
                    <c:v>6.6877833673248108E-2</c:v>
                  </c:pt>
                  <c:pt idx="4">
                    <c:v>9.6763437000000008E-2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2.32E-3</c:v>
                </c:pt>
                <c:pt idx="1">
                  <c:v>0</c:v>
                </c:pt>
                <c:pt idx="2">
                  <c:v>0.24279999999999999</c:v>
                </c:pt>
                <c:pt idx="3">
                  <c:v>0.21878</c:v>
                </c:pt>
                <c:pt idx="4">
                  <c:v>0.17307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033856"/>
        <c:axId val="121035392"/>
      </c:barChart>
      <c:catAx>
        <c:axId val="1210338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035392"/>
        <c:crosses val="autoZero"/>
        <c:auto val="1"/>
        <c:lblAlgn val="ctr"/>
        <c:lblOffset val="100"/>
        <c:noMultiLvlLbl val="0"/>
      </c:catAx>
      <c:valAx>
        <c:axId val="1210353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10338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104.0789825782</c:v>
                </c:pt>
                <c:pt idx="1">
                  <c:v>64.999016222654021</c:v>
                </c:pt>
                <c:pt idx="2">
                  <c:v>324.83674940664918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16.925045352450002</c:v>
                </c:pt>
                <c:pt idx="8">
                  <c:v>2.3893266157999999</c:v>
                </c:pt>
                <c:pt idx="9">
                  <c:v>22.916978699799998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#,##0.00</c:formatCode>
                <c:ptCount val="7"/>
                <c:pt idx="0">
                  <c:v>6.9199999999999999E-3</c:v>
                </c:pt>
                <c:pt idx="1">
                  <c:v>1.0829999999999999E-2</c:v>
                </c:pt>
                <c:pt idx="2">
                  <c:v>2.5189999999999997E-2</c:v>
                </c:pt>
                <c:pt idx="3">
                  <c:v>2.027E-2</c:v>
                </c:pt>
                <c:pt idx="4">
                  <c:v>4.9400000000000008E-3</c:v>
                </c:pt>
                <c:pt idx="5">
                  <c:v>2.4250000000000001E-2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2.9865359999999997E-3</c:v>
                  </c:pt>
                  <c:pt idx="1">
                    <c:v>0</c:v>
                  </c:pt>
                  <c:pt idx="2">
                    <c:v>0.1111294248290042</c:v>
                  </c:pt>
                  <c:pt idx="3">
                    <c:v>6.6877833673248108E-2</c:v>
                  </c:pt>
                  <c:pt idx="4">
                    <c:v>9.6763437000000008E-2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2.9865359999999997E-3</c:v>
                  </c:pt>
                  <c:pt idx="1">
                    <c:v>0</c:v>
                  </c:pt>
                  <c:pt idx="2">
                    <c:v>0.1111294248290042</c:v>
                  </c:pt>
                  <c:pt idx="3">
                    <c:v>6.6877833673248108E-2</c:v>
                  </c:pt>
                  <c:pt idx="4">
                    <c:v>9.6763437000000008E-2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2.32E-3</c:v>
                </c:pt>
                <c:pt idx="1">
                  <c:v>0</c:v>
                </c:pt>
                <c:pt idx="2">
                  <c:v>0.24279999999999999</c:v>
                </c:pt>
                <c:pt idx="3">
                  <c:v>0.21878</c:v>
                </c:pt>
                <c:pt idx="4">
                  <c:v>0.17307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749120"/>
        <c:axId val="123750656"/>
      </c:barChart>
      <c:catAx>
        <c:axId val="123749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750656"/>
        <c:crosses val="autoZero"/>
        <c:auto val="1"/>
        <c:lblAlgn val="ctr"/>
        <c:lblOffset val="100"/>
        <c:noMultiLvlLbl val="0"/>
      </c:catAx>
      <c:valAx>
        <c:axId val="1237506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37491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6.9199999999999999E-3</c:v>
                </c:pt>
                <c:pt idx="1">
                  <c:v>1.4199999999999998E-3</c:v>
                </c:pt>
                <c:pt idx="2">
                  <c:v>2.4590000000000001E-2</c:v>
                </c:pt>
                <c:pt idx="3">
                  <c:v>1.294E-2</c:v>
                </c:pt>
                <c:pt idx="4">
                  <c:v>3.2909999999999995E-2</c:v>
                </c:pt>
                <c:pt idx="5">
                  <c:v>1.2199999999999999E-2</c:v>
                </c:pt>
                <c:pt idx="6">
                  <c:v>1.4299999999999998E-3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2.9865359999999997E-3</c:v>
                  </c:pt>
                  <c:pt idx="1">
                    <c:v>0</c:v>
                  </c:pt>
                  <c:pt idx="2">
                    <c:v>1.3522600000000004E-4</c:v>
                  </c:pt>
                  <c:pt idx="3">
                    <c:v>6.0972781999999989E-2</c:v>
                  </c:pt>
                  <c:pt idx="4">
                    <c:v>9.4863024000000018E-2</c:v>
                  </c:pt>
                  <c:pt idx="5">
                    <c:v>0.11415185300000001</c:v>
                  </c:pt>
                  <c:pt idx="6">
                    <c:v>3.9965772000000004E-2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2.9865359999999997E-3</c:v>
                  </c:pt>
                  <c:pt idx="1">
                    <c:v>0</c:v>
                  </c:pt>
                  <c:pt idx="2">
                    <c:v>1.3522600000000004E-4</c:v>
                  </c:pt>
                  <c:pt idx="3">
                    <c:v>6.0972781999999989E-2</c:v>
                  </c:pt>
                  <c:pt idx="4">
                    <c:v>9.4863024000000018E-2</c:v>
                  </c:pt>
                  <c:pt idx="5">
                    <c:v>0.11415185300000001</c:v>
                  </c:pt>
                  <c:pt idx="6">
                    <c:v>3.9965772000000004E-2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2.32E-3</c:v>
                </c:pt>
                <c:pt idx="1">
                  <c:v>0</c:v>
                </c:pt>
                <c:pt idx="2">
                  <c:v>1.4000000000000001E-4</c:v>
                </c:pt>
                <c:pt idx="3">
                  <c:v>0.11985999999999999</c:v>
                </c:pt>
                <c:pt idx="4">
                  <c:v>0.15874000000000002</c:v>
                </c:pt>
                <c:pt idx="5">
                  <c:v>0.29413</c:v>
                </c:pt>
                <c:pt idx="6">
                  <c:v>6.1789999999999998E-2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854848"/>
        <c:axId val="123856384"/>
      </c:barChart>
      <c:catAx>
        <c:axId val="1238548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123856384"/>
        <c:crosses val="autoZero"/>
        <c:auto val="1"/>
        <c:lblAlgn val="ctr"/>
        <c:lblOffset val="100"/>
        <c:noMultiLvlLbl val="0"/>
      </c:catAx>
      <c:valAx>
        <c:axId val="1238563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n-US" sz="1000" baseline="0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23854848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6.9199999999999999E-3</c:v>
                </c:pt>
                <c:pt idx="1">
                  <c:v>1.4199999999999998E-3</c:v>
                </c:pt>
                <c:pt idx="2">
                  <c:v>2.4590000000000001E-2</c:v>
                </c:pt>
                <c:pt idx="3">
                  <c:v>1.294E-2</c:v>
                </c:pt>
                <c:pt idx="4">
                  <c:v>3.2909999999999995E-2</c:v>
                </c:pt>
                <c:pt idx="5">
                  <c:v>1.2199999999999999E-2</c:v>
                </c:pt>
                <c:pt idx="6">
                  <c:v>1.4299999999999998E-3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2.9865359999999997E-3</c:v>
                  </c:pt>
                  <c:pt idx="1">
                    <c:v>0</c:v>
                  </c:pt>
                  <c:pt idx="2">
                    <c:v>1.3522600000000004E-4</c:v>
                  </c:pt>
                  <c:pt idx="3">
                    <c:v>6.0972781999999989E-2</c:v>
                  </c:pt>
                  <c:pt idx="4">
                    <c:v>9.4863024000000018E-2</c:v>
                  </c:pt>
                  <c:pt idx="5">
                    <c:v>0.11415185300000001</c:v>
                  </c:pt>
                  <c:pt idx="6">
                    <c:v>3.9965772000000004E-2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2.9865359999999997E-3</c:v>
                  </c:pt>
                  <c:pt idx="1">
                    <c:v>0</c:v>
                  </c:pt>
                  <c:pt idx="2">
                    <c:v>1.3522600000000004E-4</c:v>
                  </c:pt>
                  <c:pt idx="3">
                    <c:v>6.0972781999999989E-2</c:v>
                  </c:pt>
                  <c:pt idx="4">
                    <c:v>9.4863024000000018E-2</c:v>
                  </c:pt>
                  <c:pt idx="5">
                    <c:v>0.11415185300000001</c:v>
                  </c:pt>
                  <c:pt idx="6">
                    <c:v>3.9965772000000004E-2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2.32E-3</c:v>
                </c:pt>
                <c:pt idx="1">
                  <c:v>0</c:v>
                </c:pt>
                <c:pt idx="2">
                  <c:v>1.4000000000000001E-4</c:v>
                </c:pt>
                <c:pt idx="3">
                  <c:v>0.11985999999999999</c:v>
                </c:pt>
                <c:pt idx="4">
                  <c:v>0.15874000000000002</c:v>
                </c:pt>
                <c:pt idx="5">
                  <c:v>0.29413</c:v>
                </c:pt>
                <c:pt idx="6">
                  <c:v>6.1789999999999998E-2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568064"/>
        <c:axId val="122586240"/>
      </c:barChart>
      <c:catAx>
        <c:axId val="1225680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586240"/>
        <c:crosses val="autoZero"/>
        <c:auto val="1"/>
        <c:lblAlgn val="ctr"/>
        <c:lblOffset val="100"/>
        <c:noMultiLvlLbl val="0"/>
      </c:catAx>
      <c:valAx>
        <c:axId val="1225862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25680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0.66900000000000004</c:v>
                </c:pt>
                <c:pt idx="2">
                  <c:v>2.8929999999999998</c:v>
                </c:pt>
                <c:pt idx="3">
                  <c:v>3.7759999999999998</c:v>
                </c:pt>
                <c:pt idx="4">
                  <c:v>1.147</c:v>
                </c:pt>
                <c:pt idx="5">
                  <c:v>6.9980000000000002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37.067602702771779</c:v>
                  </c:pt>
                  <c:pt idx="3">
                    <c:v>21.406410257921458</c:v>
                  </c:pt>
                  <c:pt idx="4">
                    <c:v>27.373242700000002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37.067602702771779</c:v>
                  </c:pt>
                  <c:pt idx="3">
                    <c:v>21.406410257921458</c:v>
                  </c:pt>
                  <c:pt idx="4">
                    <c:v>27.373242700000002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65.406000000000006</c:v>
                </c:pt>
                <c:pt idx="3">
                  <c:v>67.350999999999999</c:v>
                </c:pt>
                <c:pt idx="4">
                  <c:v>45.767000000000003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665600"/>
        <c:axId val="122667392"/>
      </c:barChart>
      <c:catAx>
        <c:axId val="1226656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667392"/>
        <c:crosses val="autoZero"/>
        <c:auto val="1"/>
        <c:lblAlgn val="ctr"/>
        <c:lblOffset val="100"/>
        <c:noMultiLvlLbl val="0"/>
      </c:catAx>
      <c:valAx>
        <c:axId val="1226673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26656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0.66900000000000004</c:v>
                </c:pt>
                <c:pt idx="2">
                  <c:v>2.8929999999999998</c:v>
                </c:pt>
                <c:pt idx="3">
                  <c:v>3.7759999999999998</c:v>
                </c:pt>
                <c:pt idx="4">
                  <c:v>1.147</c:v>
                </c:pt>
                <c:pt idx="5">
                  <c:v>6.9980000000000002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37.067602702771779</c:v>
                  </c:pt>
                  <c:pt idx="3">
                    <c:v>21.406410257921458</c:v>
                  </c:pt>
                  <c:pt idx="4">
                    <c:v>27.373242700000002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37.067602702771779</c:v>
                  </c:pt>
                  <c:pt idx="3">
                    <c:v>21.406410257921458</c:v>
                  </c:pt>
                  <c:pt idx="4">
                    <c:v>27.373242700000002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65.406000000000006</c:v>
                </c:pt>
                <c:pt idx="3">
                  <c:v>67.350999999999999</c:v>
                </c:pt>
                <c:pt idx="4">
                  <c:v>45.767000000000003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747136"/>
        <c:axId val="123146240"/>
      </c:barChart>
      <c:catAx>
        <c:axId val="1227471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146240"/>
        <c:crosses val="autoZero"/>
        <c:auto val="1"/>
        <c:lblAlgn val="ctr"/>
        <c:lblOffset val="100"/>
        <c:noMultiLvlLbl val="0"/>
      </c:catAx>
      <c:valAx>
        <c:axId val="1231462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27471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2.4E-2</c:v>
                </c:pt>
                <c:pt idx="2">
                  <c:v>2.4689999999999999</c:v>
                </c:pt>
                <c:pt idx="3">
                  <c:v>2.133</c:v>
                </c:pt>
                <c:pt idx="4">
                  <c:v>7.7560000000000002</c:v>
                </c:pt>
                <c:pt idx="5">
                  <c:v>2.7130000000000001</c:v>
                </c:pt>
                <c:pt idx="6">
                  <c:v>0.38900000000000001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1.5454400000000002E-2</c:v>
                  </c:pt>
                  <c:pt idx="3">
                    <c:v>10.426303800000001</c:v>
                  </c:pt>
                  <c:pt idx="4">
                    <c:v>36.414741599999999</c:v>
                  </c:pt>
                  <c:pt idx="5">
                    <c:v>30.103682000000003</c:v>
                  </c:pt>
                  <c:pt idx="6">
                    <c:v>16.557093899999998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1.5454400000000002E-2</c:v>
                  </c:pt>
                  <c:pt idx="3">
                    <c:v>10.426303800000001</c:v>
                  </c:pt>
                  <c:pt idx="4">
                    <c:v>36.414741599999999</c:v>
                  </c:pt>
                  <c:pt idx="5">
                    <c:v>30.103682000000003</c:v>
                  </c:pt>
                  <c:pt idx="6">
                    <c:v>16.557093899999998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1.6E-2</c:v>
                </c:pt>
                <c:pt idx="3">
                  <c:v>23.837</c:v>
                </c:pt>
                <c:pt idx="4">
                  <c:v>56.826999999999998</c:v>
                </c:pt>
                <c:pt idx="5">
                  <c:v>74.147000000000006</c:v>
                </c:pt>
                <c:pt idx="6">
                  <c:v>23.696999999999999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213312"/>
        <c:axId val="123214848"/>
      </c:barChart>
      <c:catAx>
        <c:axId val="1232133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214848"/>
        <c:crosses val="autoZero"/>
        <c:auto val="1"/>
        <c:lblAlgn val="ctr"/>
        <c:lblOffset val="100"/>
        <c:noMultiLvlLbl val="0"/>
      </c:catAx>
      <c:valAx>
        <c:axId val="1232148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21331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2.4E-2</c:v>
                </c:pt>
                <c:pt idx="2">
                  <c:v>2.4689999999999999</c:v>
                </c:pt>
                <c:pt idx="3">
                  <c:v>2.133</c:v>
                </c:pt>
                <c:pt idx="4">
                  <c:v>7.7560000000000002</c:v>
                </c:pt>
                <c:pt idx="5">
                  <c:v>2.7130000000000001</c:v>
                </c:pt>
                <c:pt idx="6">
                  <c:v>0.38900000000000001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1.5454400000000002E-2</c:v>
                  </c:pt>
                  <c:pt idx="3">
                    <c:v>10.426303800000001</c:v>
                  </c:pt>
                  <c:pt idx="4">
                    <c:v>36.414741599999999</c:v>
                  </c:pt>
                  <c:pt idx="5">
                    <c:v>30.103682000000003</c:v>
                  </c:pt>
                  <c:pt idx="6">
                    <c:v>16.557093899999998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1.5454400000000002E-2</c:v>
                  </c:pt>
                  <c:pt idx="3">
                    <c:v>10.426303800000001</c:v>
                  </c:pt>
                  <c:pt idx="4">
                    <c:v>36.414741599999999</c:v>
                  </c:pt>
                  <c:pt idx="5">
                    <c:v>30.103682000000003</c:v>
                  </c:pt>
                  <c:pt idx="6">
                    <c:v>16.557093899999998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1.6E-2</c:v>
                </c:pt>
                <c:pt idx="3">
                  <c:v>23.837</c:v>
                </c:pt>
                <c:pt idx="4">
                  <c:v>56.826999999999998</c:v>
                </c:pt>
                <c:pt idx="5">
                  <c:v>74.147000000000006</c:v>
                </c:pt>
                <c:pt idx="6">
                  <c:v>23.696999999999999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278464"/>
        <c:axId val="123280000"/>
      </c:barChart>
      <c:catAx>
        <c:axId val="1232784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280000"/>
        <c:crosses val="autoZero"/>
        <c:auto val="1"/>
        <c:lblAlgn val="ctr"/>
        <c:lblOffset val="100"/>
        <c:noMultiLvlLbl val="0"/>
      </c:catAx>
      <c:valAx>
        <c:axId val="1232800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2784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29.155999999999999</c:v>
                </c:pt>
                <c:pt idx="2">
                  <c:v>43.44</c:v>
                </c:pt>
                <c:pt idx="3">
                  <c:v>17.071000000000002</c:v>
                </c:pt>
                <c:pt idx="4">
                  <c:v>4.3680000000000003</c:v>
                </c:pt>
                <c:pt idx="5">
                  <c:v>23.372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113.1475340770634</c:v>
                  </c:pt>
                  <c:pt idx="3">
                    <c:v>31.547551679085856</c:v>
                  </c:pt>
                  <c:pt idx="4">
                    <c:v>43.133693300000004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113.1475340770634</c:v>
                  </c:pt>
                  <c:pt idx="3">
                    <c:v>31.547551679085856</c:v>
                  </c:pt>
                  <c:pt idx="4">
                    <c:v>43.133693300000004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251.44</c:v>
                </c:pt>
                <c:pt idx="3">
                  <c:v>93.433000000000007</c:v>
                </c:pt>
                <c:pt idx="4">
                  <c:v>67.009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359616"/>
        <c:axId val="123361152"/>
      </c:barChart>
      <c:catAx>
        <c:axId val="1233596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361152"/>
        <c:crosses val="autoZero"/>
        <c:auto val="1"/>
        <c:lblAlgn val="ctr"/>
        <c:lblOffset val="100"/>
        <c:noMultiLvlLbl val="0"/>
      </c:catAx>
      <c:valAx>
        <c:axId val="1233611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35961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29.155999999999999</c:v>
                </c:pt>
                <c:pt idx="2">
                  <c:v>43.44</c:v>
                </c:pt>
                <c:pt idx="3">
                  <c:v>17.071000000000002</c:v>
                </c:pt>
                <c:pt idx="4">
                  <c:v>4.3680000000000003</c:v>
                </c:pt>
                <c:pt idx="5">
                  <c:v>23.372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113.1475340770634</c:v>
                  </c:pt>
                  <c:pt idx="3">
                    <c:v>31.547551679085856</c:v>
                  </c:pt>
                  <c:pt idx="4">
                    <c:v>43.133693300000004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113.1475340770634</c:v>
                  </c:pt>
                  <c:pt idx="3">
                    <c:v>31.547551679085856</c:v>
                  </c:pt>
                  <c:pt idx="4">
                    <c:v>43.133693300000004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251.44</c:v>
                </c:pt>
                <c:pt idx="3">
                  <c:v>93.433000000000007</c:v>
                </c:pt>
                <c:pt idx="4">
                  <c:v>67.009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465728"/>
        <c:axId val="123467264"/>
      </c:barChart>
      <c:catAx>
        <c:axId val="1234657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467264"/>
        <c:crosses val="autoZero"/>
        <c:auto val="1"/>
        <c:lblAlgn val="ctr"/>
        <c:lblOffset val="100"/>
        <c:noMultiLvlLbl val="0"/>
      </c:catAx>
      <c:valAx>
        <c:axId val="1234672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4657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2.5230000000000001</c:v>
                </c:pt>
                <c:pt idx="2">
                  <c:v>65.730999999999995</c:v>
                </c:pt>
                <c:pt idx="3">
                  <c:v>17.753</c:v>
                </c:pt>
                <c:pt idx="4">
                  <c:v>28.045999999999999</c:v>
                </c:pt>
                <c:pt idx="5">
                  <c:v>3.097</c:v>
                </c:pt>
                <c:pt idx="6">
                  <c:v>0.25600000000000001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0.26175890000000002</c:v>
                  </c:pt>
                  <c:pt idx="3">
                    <c:v>68.715410399999996</c:v>
                  </c:pt>
                  <c:pt idx="4">
                    <c:v>93.592826799999997</c:v>
                  </c:pt>
                  <c:pt idx="5">
                    <c:v>46.149035400000002</c:v>
                  </c:pt>
                  <c:pt idx="6">
                    <c:v>8.5962464999999995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0.26175890000000002</c:v>
                  </c:pt>
                  <c:pt idx="3">
                    <c:v>68.715410399999996</c:v>
                  </c:pt>
                  <c:pt idx="4">
                    <c:v>93.592826799999997</c:v>
                  </c:pt>
                  <c:pt idx="5">
                    <c:v>46.149035400000002</c:v>
                  </c:pt>
                  <c:pt idx="6">
                    <c:v>8.5962464999999995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0.27100000000000002</c:v>
                </c:pt>
                <c:pt idx="3">
                  <c:v>151.489</c:v>
                </c:pt>
                <c:pt idx="4">
                  <c:v>144.12200000000001</c:v>
                </c:pt>
                <c:pt idx="5">
                  <c:v>102.258</c:v>
                </c:pt>
                <c:pt idx="6">
                  <c:v>13.743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870208"/>
        <c:axId val="123876096"/>
      </c:barChart>
      <c:catAx>
        <c:axId val="1238702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876096"/>
        <c:crosses val="autoZero"/>
        <c:auto val="1"/>
        <c:lblAlgn val="ctr"/>
        <c:lblOffset val="100"/>
        <c:noMultiLvlLbl val="0"/>
      </c:catAx>
      <c:valAx>
        <c:axId val="1238760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87020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1.4459999999999999E-2</c:v>
                </c:pt>
                <c:pt idx="1">
                  <c:v>2.4499300000000002</c:v>
                </c:pt>
                <c:pt idx="2">
                  <c:v>2.1594699999999998</c:v>
                </c:pt>
                <c:pt idx="3">
                  <c:v>1.7774399999999999</c:v>
                </c:pt>
                <c:pt idx="4">
                  <c:v>0.72938999999999998</c:v>
                </c:pt>
                <c:pt idx="5">
                  <c:v>0.29263</c:v>
                </c:pt>
                <c:pt idx="6">
                  <c:v>7.7999999999999999E-4</c:v>
                </c:pt>
                <c:pt idx="7">
                  <c:v>0.68274000000000001</c:v>
                </c:pt>
                <c:pt idx="8">
                  <c:v>7.5314700000000006</c:v>
                </c:pt>
                <c:pt idx="9">
                  <c:v>1.3538000000000001</c:v>
                </c:pt>
                <c:pt idx="10">
                  <c:v>4.8204199999999995</c:v>
                </c:pt>
                <c:pt idx="11">
                  <c:v>7.1684000000000001</c:v>
                </c:pt>
                <c:pt idx="12">
                  <c:v>2.7314600000000002</c:v>
                </c:pt>
                <c:pt idx="13">
                  <c:v>9.9430000000000004E-2</c:v>
                </c:pt>
                <c:pt idx="14">
                  <c:v>1.9076</c:v>
                </c:pt>
                <c:pt idx="15">
                  <c:v>3.71746</c:v>
                </c:pt>
                <c:pt idx="16">
                  <c:v>0.52363999999999999</c:v>
                </c:pt>
                <c:pt idx="17">
                  <c:v>1.60941</c:v>
                </c:pt>
                <c:pt idx="18">
                  <c:v>7.3982400000000004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002496"/>
        <c:axId val="43000576"/>
      </c:barChart>
      <c:valAx>
        <c:axId val="43000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002496"/>
        <c:crosses val="max"/>
        <c:crossBetween val="between"/>
      </c:valAx>
      <c:catAx>
        <c:axId val="43002496"/>
        <c:scaling>
          <c:orientation val="maxMin"/>
        </c:scaling>
        <c:delete val="0"/>
        <c:axPos val="l"/>
        <c:majorTickMark val="out"/>
        <c:minorTickMark val="none"/>
        <c:tickLblPos val="nextTo"/>
        <c:crossAx val="430005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2.5230000000000001</c:v>
                </c:pt>
                <c:pt idx="2">
                  <c:v>65.730999999999995</c:v>
                </c:pt>
                <c:pt idx="3">
                  <c:v>17.753</c:v>
                </c:pt>
                <c:pt idx="4">
                  <c:v>28.045999999999999</c:v>
                </c:pt>
                <c:pt idx="5">
                  <c:v>3.097</c:v>
                </c:pt>
                <c:pt idx="6">
                  <c:v>0.25600000000000001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0.26175890000000002</c:v>
                  </c:pt>
                  <c:pt idx="3">
                    <c:v>68.715410399999996</c:v>
                  </c:pt>
                  <c:pt idx="4">
                    <c:v>93.592826799999997</c:v>
                  </c:pt>
                  <c:pt idx="5">
                    <c:v>46.149035400000002</c:v>
                  </c:pt>
                  <c:pt idx="6">
                    <c:v>8.5962464999999995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0.26175890000000002</c:v>
                  </c:pt>
                  <c:pt idx="3">
                    <c:v>68.715410399999996</c:v>
                  </c:pt>
                  <c:pt idx="4">
                    <c:v>93.592826799999997</c:v>
                  </c:pt>
                  <c:pt idx="5">
                    <c:v>46.149035400000002</c:v>
                  </c:pt>
                  <c:pt idx="6">
                    <c:v>8.5962464999999995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0.27100000000000002</c:v>
                </c:pt>
                <c:pt idx="3">
                  <c:v>151.489</c:v>
                </c:pt>
                <c:pt idx="4">
                  <c:v>144.12200000000001</c:v>
                </c:pt>
                <c:pt idx="5">
                  <c:v>102.258</c:v>
                </c:pt>
                <c:pt idx="6">
                  <c:v>13.743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009088"/>
        <c:axId val="124010880"/>
      </c:barChart>
      <c:catAx>
        <c:axId val="1240090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010880"/>
        <c:crosses val="autoZero"/>
        <c:auto val="1"/>
        <c:lblAlgn val="ctr"/>
        <c:lblOffset val="100"/>
        <c:noMultiLvlLbl val="0"/>
      </c:catAx>
      <c:valAx>
        <c:axId val="1240108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00908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0.72938999999999998</c:v>
                </c:pt>
                <c:pt idx="1">
                  <c:v>194.00700000000001</c:v>
                </c:pt>
                <c:pt idx="2">
                  <c:v>529.28800000000001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7.3774499999999996</c:v>
                </c:pt>
                <c:pt idx="1">
                  <c:v>1669.3829999999998</c:v>
                </c:pt>
                <c:pt idx="2">
                  <c:v>5970.6530000000002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38.75761</c:v>
                </c:pt>
                <c:pt idx="1">
                  <c:v>7404.7919999999995</c:v>
                </c:pt>
                <c:pt idx="2">
                  <c:v>46181.748999999996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074240"/>
        <c:axId val="124080128"/>
      </c:barChart>
      <c:catAx>
        <c:axId val="124074240"/>
        <c:scaling>
          <c:orientation val="maxMin"/>
        </c:scaling>
        <c:delete val="0"/>
        <c:axPos val="l"/>
        <c:majorTickMark val="out"/>
        <c:minorTickMark val="none"/>
        <c:tickLblPos val="nextTo"/>
        <c:crossAx val="124080128"/>
        <c:crosses val="autoZero"/>
        <c:auto val="1"/>
        <c:lblAlgn val="ctr"/>
        <c:lblOffset val="100"/>
        <c:noMultiLvlLbl val="0"/>
      </c:catAx>
      <c:valAx>
        <c:axId val="12408012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407424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0.72938999999999998</c:v>
                </c:pt>
                <c:pt idx="1">
                  <c:v>194.00700000000001</c:v>
                </c:pt>
                <c:pt idx="2">
                  <c:v>529.28800000000001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7.3774499999999996</c:v>
                </c:pt>
                <c:pt idx="1">
                  <c:v>1669.3829999999998</c:v>
                </c:pt>
                <c:pt idx="2">
                  <c:v>5970.6530000000002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38.75761</c:v>
                </c:pt>
                <c:pt idx="1">
                  <c:v>7404.7919999999995</c:v>
                </c:pt>
                <c:pt idx="2">
                  <c:v>46181.748999999996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147584"/>
        <c:axId val="124149120"/>
      </c:barChart>
      <c:catAx>
        <c:axId val="124147584"/>
        <c:scaling>
          <c:orientation val="maxMin"/>
        </c:scaling>
        <c:delete val="0"/>
        <c:axPos val="l"/>
        <c:majorTickMark val="out"/>
        <c:minorTickMark val="none"/>
        <c:tickLblPos val="nextTo"/>
        <c:crossAx val="124149120"/>
        <c:crosses val="autoZero"/>
        <c:auto val="1"/>
        <c:lblAlgn val="ctr"/>
        <c:lblOffset val="100"/>
        <c:noMultiLvlLbl val="0"/>
      </c:catAx>
      <c:valAx>
        <c:axId val="12414912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41475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1.4459999999999999E-2</c:v>
                </c:pt>
                <c:pt idx="1">
                  <c:v>2.4499300000000002</c:v>
                </c:pt>
                <c:pt idx="2">
                  <c:v>2.1594699999999998</c:v>
                </c:pt>
                <c:pt idx="3">
                  <c:v>1.7774399999999999</c:v>
                </c:pt>
                <c:pt idx="4">
                  <c:v>0.72938999999999998</c:v>
                </c:pt>
                <c:pt idx="5">
                  <c:v>0.29263</c:v>
                </c:pt>
                <c:pt idx="6">
                  <c:v>7.7999999999999999E-4</c:v>
                </c:pt>
                <c:pt idx="7">
                  <c:v>0.68274000000000001</c:v>
                </c:pt>
                <c:pt idx="8">
                  <c:v>7.5314700000000006</c:v>
                </c:pt>
                <c:pt idx="9">
                  <c:v>1.3538000000000001</c:v>
                </c:pt>
                <c:pt idx="10">
                  <c:v>4.8204199999999995</c:v>
                </c:pt>
                <c:pt idx="11">
                  <c:v>7.1684000000000001</c:v>
                </c:pt>
                <c:pt idx="12">
                  <c:v>2.7314600000000002</c:v>
                </c:pt>
                <c:pt idx="13">
                  <c:v>9.9430000000000004E-2</c:v>
                </c:pt>
                <c:pt idx="14">
                  <c:v>1.9076</c:v>
                </c:pt>
                <c:pt idx="15">
                  <c:v>3.71746</c:v>
                </c:pt>
                <c:pt idx="16">
                  <c:v>0.52363999999999999</c:v>
                </c:pt>
                <c:pt idx="17">
                  <c:v>1.60941</c:v>
                </c:pt>
                <c:pt idx="18">
                  <c:v>7.3982400000000004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110400"/>
        <c:axId val="43108224"/>
      </c:barChart>
      <c:valAx>
        <c:axId val="43108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3110400"/>
        <c:crosses val="max"/>
        <c:crossBetween val="between"/>
      </c:valAx>
      <c:catAx>
        <c:axId val="431104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3108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1.4459999999999999E-2</c:v>
                </c:pt>
                <c:pt idx="1">
                  <c:v>2.4499300000000002</c:v>
                </c:pt>
                <c:pt idx="2">
                  <c:v>2.1594699999999998</c:v>
                </c:pt>
                <c:pt idx="3">
                  <c:v>1.7774399999999999</c:v>
                </c:pt>
                <c:pt idx="4">
                  <c:v>0.72938999999999998</c:v>
                </c:pt>
                <c:pt idx="5">
                  <c:v>0.29263</c:v>
                </c:pt>
                <c:pt idx="6">
                  <c:v>7.7999999999999999E-4</c:v>
                </c:pt>
                <c:pt idx="7">
                  <c:v>0.68274000000000001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1.4459999999999999E-2</c:v>
                </c:pt>
                <c:pt idx="1">
                  <c:v>2.4499300000000002</c:v>
                </c:pt>
                <c:pt idx="2">
                  <c:v>2.1594699999999998</c:v>
                </c:pt>
                <c:pt idx="3">
                  <c:v>1.7774399999999999</c:v>
                </c:pt>
                <c:pt idx="4">
                  <c:v>0.72938999999999998</c:v>
                </c:pt>
                <c:pt idx="5">
                  <c:v>0.29263</c:v>
                </c:pt>
                <c:pt idx="6">
                  <c:v>7.7999999999999999E-4</c:v>
                </c:pt>
                <c:pt idx="7">
                  <c:v>0.68274000000000001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7.5314700000000006</c:v>
                </c:pt>
                <c:pt idx="1">
                  <c:v>1.3538000000000001</c:v>
                </c:pt>
                <c:pt idx="2">
                  <c:v>4.8204199999999995</c:v>
                </c:pt>
                <c:pt idx="3">
                  <c:v>7.1684000000000001</c:v>
                </c:pt>
                <c:pt idx="4">
                  <c:v>2.7314600000000002</c:v>
                </c:pt>
                <c:pt idx="5">
                  <c:v>9.9430000000000004E-2</c:v>
                </c:pt>
                <c:pt idx="6">
                  <c:v>1.9076</c:v>
                </c:pt>
                <c:pt idx="7">
                  <c:v>3.71746</c:v>
                </c:pt>
                <c:pt idx="8">
                  <c:v>0.52363999999999999</c:v>
                </c:pt>
                <c:pt idx="9">
                  <c:v>1.60941</c:v>
                </c:pt>
                <c:pt idx="10">
                  <c:v>7.3982400000000004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4.9874592912381756E-2</c:v>
                </c:pt>
                <c:pt idx="1">
                  <c:v>0.95012540708761828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7.5314700000000006</c:v>
                </c:pt>
                <c:pt idx="1">
                  <c:v>1.3538000000000001</c:v>
                </c:pt>
                <c:pt idx="2">
                  <c:v>4.8204199999999995</c:v>
                </c:pt>
                <c:pt idx="3">
                  <c:v>7.1684000000000001</c:v>
                </c:pt>
                <c:pt idx="4">
                  <c:v>2.7314600000000002</c:v>
                </c:pt>
                <c:pt idx="5">
                  <c:v>9.9430000000000004E-2</c:v>
                </c:pt>
                <c:pt idx="6">
                  <c:v>1.9076</c:v>
                </c:pt>
                <c:pt idx="7">
                  <c:v>3.71746</c:v>
                </c:pt>
                <c:pt idx="8">
                  <c:v>0.52363999999999999</c:v>
                </c:pt>
                <c:pt idx="9">
                  <c:v>1.60941</c:v>
                </c:pt>
                <c:pt idx="10">
                  <c:v>7.3982400000000004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0.15137999999999999</c:v>
                </c:pt>
                <c:pt idx="1">
                  <c:v>0.33162999999999998</c:v>
                </c:pt>
                <c:pt idx="2">
                  <c:v>0.52854000000000001</c:v>
                </c:pt>
                <c:pt idx="3">
                  <c:v>1.34981</c:v>
                </c:pt>
                <c:pt idx="4">
                  <c:v>0.56346000000000007</c:v>
                </c:pt>
                <c:pt idx="5">
                  <c:v>7.5719999999999996E-2</c:v>
                </c:pt>
                <c:pt idx="6">
                  <c:v>3.6600000000000001E-3</c:v>
                </c:pt>
                <c:pt idx="8">
                  <c:v>0.40743000000000001</c:v>
                </c:pt>
                <c:pt idx="9">
                  <c:v>0.60101000000000004</c:v>
                </c:pt>
                <c:pt idx="10">
                  <c:v>0.57003999999999999</c:v>
                </c:pt>
                <c:pt idx="11">
                  <c:v>1.1461599999999998</c:v>
                </c:pt>
                <c:pt idx="12">
                  <c:v>2.0117599999999998</c:v>
                </c:pt>
                <c:pt idx="13">
                  <c:v>0.70816999999999997</c:v>
                </c:pt>
                <c:pt idx="14">
                  <c:v>0.24803999999999998</c:v>
                </c:pt>
                <c:pt idx="16">
                  <c:v>0.55880999999999992</c:v>
                </c:pt>
                <c:pt idx="17">
                  <c:v>0.93264000000000002</c:v>
                </c:pt>
                <c:pt idx="18">
                  <c:v>1.09859</c:v>
                </c:pt>
                <c:pt idx="19">
                  <c:v>2.4959700000000002</c:v>
                </c:pt>
                <c:pt idx="20">
                  <c:v>2.5752199999999998</c:v>
                </c:pt>
                <c:pt idx="21">
                  <c:v>0.78388999999999998</c:v>
                </c:pt>
                <c:pt idx="22">
                  <c:v>0.25169999999999998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6.8943149999999998E-3</c:v>
                  </c:pt>
                  <c:pt idx="1">
                    <c:v>0.21682083099999999</c:v>
                  </c:pt>
                  <c:pt idx="2">
                    <c:v>0.46366545955226895</c:v>
                  </c:pt>
                  <c:pt idx="3">
                    <c:v>0.41113590725906135</c:v>
                  </c:pt>
                  <c:pt idx="4">
                    <c:v>0.16520124500000002</c:v>
                  </c:pt>
                  <c:pt idx="5">
                    <c:v>7.7996425000000008E-2</c:v>
                  </c:pt>
                  <c:pt idx="6">
                    <c:v>0.15841728000000002</c:v>
                  </c:pt>
                  <c:pt idx="8">
                    <c:v>0.53356654999999986</c:v>
                  </c:pt>
                  <c:pt idx="9">
                    <c:v>0.80611425299999995</c:v>
                  </c:pt>
                  <c:pt idx="10">
                    <c:v>0.9361421418123389</c:v>
                  </c:pt>
                  <c:pt idx="11">
                    <c:v>1.0609573379197221</c:v>
                  </c:pt>
                  <c:pt idx="12">
                    <c:v>0.66730305600000006</c:v>
                  </c:pt>
                  <c:pt idx="13">
                    <c:v>0.54192974899999991</c:v>
                  </c:pt>
                  <c:pt idx="14">
                    <c:v>0.52514708200216953</c:v>
                  </c:pt>
                  <c:pt idx="16">
                    <c:v>0.53394348000000003</c:v>
                  </c:pt>
                  <c:pt idx="17">
                    <c:v>0.84943336199999986</c:v>
                  </c:pt>
                  <c:pt idx="18">
                    <c:v>1.0617857175404779</c:v>
                  </c:pt>
                  <c:pt idx="19">
                    <c:v>1.1545822002581458</c:v>
                  </c:pt>
                  <c:pt idx="20">
                    <c:v>0.68417815199999987</c:v>
                  </c:pt>
                  <c:pt idx="21">
                    <c:v>0.55549163999999995</c:v>
                  </c:pt>
                  <c:pt idx="22">
                    <c:v>0.57449954872601094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6.8943149999999998E-3</c:v>
                  </c:pt>
                  <c:pt idx="1">
                    <c:v>0.21682083099999999</c:v>
                  </c:pt>
                  <c:pt idx="2">
                    <c:v>0.46366545955226895</c:v>
                  </c:pt>
                  <c:pt idx="3">
                    <c:v>0.41113590725906135</c:v>
                  </c:pt>
                  <c:pt idx="4">
                    <c:v>0.16520124500000002</c:v>
                  </c:pt>
                  <c:pt idx="5">
                    <c:v>7.7996425000000008E-2</c:v>
                  </c:pt>
                  <c:pt idx="6">
                    <c:v>0.15841728000000002</c:v>
                  </c:pt>
                  <c:pt idx="8">
                    <c:v>0.53356654999999986</c:v>
                  </c:pt>
                  <c:pt idx="9">
                    <c:v>0.80611425299999995</c:v>
                  </c:pt>
                  <c:pt idx="10">
                    <c:v>0.9361421418123389</c:v>
                  </c:pt>
                  <c:pt idx="11">
                    <c:v>1.0609573379197221</c:v>
                  </c:pt>
                  <c:pt idx="12">
                    <c:v>0.66730305600000006</c:v>
                  </c:pt>
                  <c:pt idx="13">
                    <c:v>0.54192974899999991</c:v>
                  </c:pt>
                  <c:pt idx="14">
                    <c:v>0.52514708200216953</c:v>
                  </c:pt>
                  <c:pt idx="16">
                    <c:v>0.53394348000000003</c:v>
                  </c:pt>
                  <c:pt idx="17">
                    <c:v>0.84943336199999986</c:v>
                  </c:pt>
                  <c:pt idx="18">
                    <c:v>1.0617857175404779</c:v>
                  </c:pt>
                  <c:pt idx="19">
                    <c:v>1.1545822002581458</c:v>
                  </c:pt>
                  <c:pt idx="20">
                    <c:v>0.68417815199999987</c:v>
                  </c:pt>
                  <c:pt idx="21">
                    <c:v>0.55549163999999995</c:v>
                  </c:pt>
                  <c:pt idx="22">
                    <c:v>0.57449954872601094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7.8300000000000002E-3</c:v>
                </c:pt>
                <c:pt idx="1">
                  <c:v>0.37441000000000002</c:v>
                </c:pt>
                <c:pt idx="2">
                  <c:v>1.82318</c:v>
                </c:pt>
                <c:pt idx="3">
                  <c:v>2.1612300000000002</c:v>
                </c:pt>
                <c:pt idx="4">
                  <c:v>0.38020999999999999</c:v>
                </c:pt>
                <c:pt idx="5">
                  <c:v>8.0750000000000002E-2</c:v>
                </c:pt>
                <c:pt idx="6">
                  <c:v>0.27503</c:v>
                </c:pt>
                <c:pt idx="8">
                  <c:v>2.5529499999999996</c:v>
                </c:pt>
                <c:pt idx="9">
                  <c:v>6.0655700000000001</c:v>
                </c:pt>
                <c:pt idx="10">
                  <c:v>8.6351800000000001</c:v>
                </c:pt>
                <c:pt idx="11">
                  <c:v>7.0280699999999996</c:v>
                </c:pt>
                <c:pt idx="12">
                  <c:v>4.5057600000000004</c:v>
                </c:pt>
                <c:pt idx="13">
                  <c:v>2.2146699999999999</c:v>
                </c:pt>
                <c:pt idx="14">
                  <c:v>2.0628000000000002</c:v>
                </c:pt>
                <c:pt idx="16">
                  <c:v>2.56088</c:v>
                </c:pt>
                <c:pt idx="17">
                  <c:v>6.4399799999999994</c:v>
                </c:pt>
                <c:pt idx="18">
                  <c:v>10.49044</c:v>
                </c:pt>
                <c:pt idx="19">
                  <c:v>9.2124199999999998</c:v>
                </c:pt>
                <c:pt idx="20">
                  <c:v>4.8904799999999993</c:v>
                </c:pt>
                <c:pt idx="21">
                  <c:v>2.29542</c:v>
                </c:pt>
                <c:pt idx="22">
                  <c:v>2.3381699999999999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84832"/>
        <c:axId val="43790720"/>
      </c:barChart>
      <c:catAx>
        <c:axId val="437848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790720"/>
        <c:crosses val="autoZero"/>
        <c:auto val="1"/>
        <c:lblAlgn val="ctr"/>
        <c:lblOffset val="100"/>
        <c:noMultiLvlLbl val="0"/>
      </c:catAx>
      <c:valAx>
        <c:axId val="43790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7848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0.15137999999999999</c:v>
                </c:pt>
                <c:pt idx="1">
                  <c:v>0.33162999999999998</c:v>
                </c:pt>
                <c:pt idx="2">
                  <c:v>0.52854000000000001</c:v>
                </c:pt>
                <c:pt idx="3">
                  <c:v>1.34981</c:v>
                </c:pt>
                <c:pt idx="4">
                  <c:v>0.56346000000000007</c:v>
                </c:pt>
                <c:pt idx="5">
                  <c:v>7.5719999999999996E-2</c:v>
                </c:pt>
                <c:pt idx="6">
                  <c:v>3.6600000000000001E-3</c:v>
                </c:pt>
                <c:pt idx="8">
                  <c:v>0.40743000000000001</c:v>
                </c:pt>
                <c:pt idx="9">
                  <c:v>0.60101000000000004</c:v>
                </c:pt>
                <c:pt idx="10">
                  <c:v>0.57003999999999999</c:v>
                </c:pt>
                <c:pt idx="11">
                  <c:v>1.1461599999999998</c:v>
                </c:pt>
                <c:pt idx="12">
                  <c:v>2.0117599999999998</c:v>
                </c:pt>
                <c:pt idx="13">
                  <c:v>0.70816999999999997</c:v>
                </c:pt>
                <c:pt idx="14">
                  <c:v>0.24803999999999998</c:v>
                </c:pt>
                <c:pt idx="16">
                  <c:v>0.55880999999999992</c:v>
                </c:pt>
                <c:pt idx="17">
                  <c:v>0.93264000000000002</c:v>
                </c:pt>
                <c:pt idx="18">
                  <c:v>1.09859</c:v>
                </c:pt>
                <c:pt idx="19">
                  <c:v>2.4959700000000002</c:v>
                </c:pt>
                <c:pt idx="20">
                  <c:v>2.5752199999999998</c:v>
                </c:pt>
                <c:pt idx="21">
                  <c:v>0.78388999999999998</c:v>
                </c:pt>
                <c:pt idx="22">
                  <c:v>0.25169999999999998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6.8943149999999998E-3</c:v>
                  </c:pt>
                  <c:pt idx="1">
                    <c:v>0.21682083099999999</c:v>
                  </c:pt>
                  <c:pt idx="2">
                    <c:v>0.46366545955226895</c:v>
                  </c:pt>
                  <c:pt idx="3">
                    <c:v>0.41113590725906135</c:v>
                  </c:pt>
                  <c:pt idx="4">
                    <c:v>0.16520124500000002</c:v>
                  </c:pt>
                  <c:pt idx="5">
                    <c:v>7.7996425000000008E-2</c:v>
                  </c:pt>
                  <c:pt idx="6">
                    <c:v>0.15841728000000002</c:v>
                  </c:pt>
                  <c:pt idx="8">
                    <c:v>0.53356654999999986</c:v>
                  </c:pt>
                  <c:pt idx="9">
                    <c:v>0.80611425299999995</c:v>
                  </c:pt>
                  <c:pt idx="10">
                    <c:v>0.9361421418123389</c:v>
                  </c:pt>
                  <c:pt idx="11">
                    <c:v>1.0609573379197221</c:v>
                  </c:pt>
                  <c:pt idx="12">
                    <c:v>0.66730305600000006</c:v>
                  </c:pt>
                  <c:pt idx="13">
                    <c:v>0.54192974899999991</c:v>
                  </c:pt>
                  <c:pt idx="14">
                    <c:v>0.52514708200216953</c:v>
                  </c:pt>
                  <c:pt idx="16">
                    <c:v>0.53394348000000003</c:v>
                  </c:pt>
                  <c:pt idx="17">
                    <c:v>0.84943336199999986</c:v>
                  </c:pt>
                  <c:pt idx="18">
                    <c:v>1.0617857175404779</c:v>
                  </c:pt>
                  <c:pt idx="19">
                    <c:v>1.1545822002581458</c:v>
                  </c:pt>
                  <c:pt idx="20">
                    <c:v>0.68417815199999987</c:v>
                  </c:pt>
                  <c:pt idx="21">
                    <c:v>0.55549163999999995</c:v>
                  </c:pt>
                  <c:pt idx="22">
                    <c:v>0.57449954872601094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6.8943149999999998E-3</c:v>
                  </c:pt>
                  <c:pt idx="1">
                    <c:v>0.21682083099999999</c:v>
                  </c:pt>
                  <c:pt idx="2">
                    <c:v>0.46366545955226895</c:v>
                  </c:pt>
                  <c:pt idx="3">
                    <c:v>0.41113590725906135</c:v>
                  </c:pt>
                  <c:pt idx="4">
                    <c:v>0.16520124500000002</c:v>
                  </c:pt>
                  <c:pt idx="5">
                    <c:v>7.7996425000000008E-2</c:v>
                  </c:pt>
                  <c:pt idx="6">
                    <c:v>0.15841728000000002</c:v>
                  </c:pt>
                  <c:pt idx="8">
                    <c:v>0.53356654999999986</c:v>
                  </c:pt>
                  <c:pt idx="9">
                    <c:v>0.80611425299999995</c:v>
                  </c:pt>
                  <c:pt idx="10">
                    <c:v>0.9361421418123389</c:v>
                  </c:pt>
                  <c:pt idx="11">
                    <c:v>1.0609573379197221</c:v>
                  </c:pt>
                  <c:pt idx="12">
                    <c:v>0.66730305600000006</c:v>
                  </c:pt>
                  <c:pt idx="13">
                    <c:v>0.54192974899999991</c:v>
                  </c:pt>
                  <c:pt idx="14">
                    <c:v>0.52514708200216953</c:v>
                  </c:pt>
                  <c:pt idx="16">
                    <c:v>0.53394348000000003</c:v>
                  </c:pt>
                  <c:pt idx="17">
                    <c:v>0.84943336199999986</c:v>
                  </c:pt>
                  <c:pt idx="18">
                    <c:v>1.0617857175404779</c:v>
                  </c:pt>
                  <c:pt idx="19">
                    <c:v>1.1545822002581458</c:v>
                  </c:pt>
                  <c:pt idx="20">
                    <c:v>0.68417815199999987</c:v>
                  </c:pt>
                  <c:pt idx="21">
                    <c:v>0.55549163999999995</c:v>
                  </c:pt>
                  <c:pt idx="22">
                    <c:v>0.57449954872601094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7.8300000000000002E-3</c:v>
                </c:pt>
                <c:pt idx="1">
                  <c:v>0.37441000000000002</c:v>
                </c:pt>
                <c:pt idx="2">
                  <c:v>1.82318</c:v>
                </c:pt>
                <c:pt idx="3">
                  <c:v>2.1612300000000002</c:v>
                </c:pt>
                <c:pt idx="4">
                  <c:v>0.38020999999999999</c:v>
                </c:pt>
                <c:pt idx="5">
                  <c:v>8.0750000000000002E-2</c:v>
                </c:pt>
                <c:pt idx="6">
                  <c:v>0.27503</c:v>
                </c:pt>
                <c:pt idx="8">
                  <c:v>2.5529499999999996</c:v>
                </c:pt>
                <c:pt idx="9">
                  <c:v>6.0655700000000001</c:v>
                </c:pt>
                <c:pt idx="10">
                  <c:v>8.6351800000000001</c:v>
                </c:pt>
                <c:pt idx="11">
                  <c:v>7.0280699999999996</c:v>
                </c:pt>
                <c:pt idx="12">
                  <c:v>4.5057600000000004</c:v>
                </c:pt>
                <c:pt idx="13">
                  <c:v>2.2146699999999999</c:v>
                </c:pt>
                <c:pt idx="14">
                  <c:v>2.0628000000000002</c:v>
                </c:pt>
                <c:pt idx="16">
                  <c:v>2.56088</c:v>
                </c:pt>
                <c:pt idx="17">
                  <c:v>6.4399799999999994</c:v>
                </c:pt>
                <c:pt idx="18">
                  <c:v>10.49044</c:v>
                </c:pt>
                <c:pt idx="19">
                  <c:v>9.2124199999999998</c:v>
                </c:pt>
                <c:pt idx="20">
                  <c:v>4.8904799999999993</c:v>
                </c:pt>
                <c:pt idx="21">
                  <c:v>2.29542</c:v>
                </c:pt>
                <c:pt idx="22">
                  <c:v>2.3381699999999999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78656"/>
        <c:axId val="43888640"/>
      </c:barChart>
      <c:catAx>
        <c:axId val="438786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43888640"/>
        <c:crosses val="autoZero"/>
        <c:auto val="1"/>
        <c:lblAlgn val="ctr"/>
        <c:lblOffset val="100"/>
        <c:noMultiLvlLbl val="0"/>
      </c:catAx>
      <c:valAx>
        <c:axId val="43888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38786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0.24621000000000001</c:v>
                </c:pt>
                <c:pt idx="1">
                  <c:v>0.16894999999999999</c:v>
                </c:pt>
                <c:pt idx="2">
                  <c:v>0.20566999999999999</c:v>
                </c:pt>
                <c:pt idx="3">
                  <c:v>0.30047000000000001</c:v>
                </c:pt>
                <c:pt idx="4">
                  <c:v>0.82945000000000002</c:v>
                </c:pt>
                <c:pt idx="5">
                  <c:v>0.64336000000000004</c:v>
                </c:pt>
                <c:pt idx="6">
                  <c:v>0.59986000000000006</c:v>
                </c:pt>
                <c:pt idx="7">
                  <c:v>2.2799999999999999E-3</c:v>
                </c:pt>
                <c:pt idx="8">
                  <c:v>7.9500000000000005E-3</c:v>
                </c:pt>
                <c:pt idx="10">
                  <c:v>0.66959000000000002</c:v>
                </c:pt>
                <c:pt idx="11">
                  <c:v>0.71811000000000003</c:v>
                </c:pt>
                <c:pt idx="12">
                  <c:v>0.80016999999999994</c:v>
                </c:pt>
                <c:pt idx="13">
                  <c:v>1.3687799999999999</c:v>
                </c:pt>
                <c:pt idx="14">
                  <c:v>1.3758299999999999</c:v>
                </c:pt>
                <c:pt idx="15">
                  <c:v>0.54774</c:v>
                </c:pt>
                <c:pt idx="16">
                  <c:v>0.19038999999999998</c:v>
                </c:pt>
                <c:pt idx="17">
                  <c:v>1.763E-2</c:v>
                </c:pt>
                <c:pt idx="18">
                  <c:v>4.3699999999999998E-3</c:v>
                </c:pt>
                <c:pt idx="20">
                  <c:v>0.9158099999999999</c:v>
                </c:pt>
                <c:pt idx="21">
                  <c:v>0.88705999999999996</c:v>
                </c:pt>
                <c:pt idx="22">
                  <c:v>1.0058500000000001</c:v>
                </c:pt>
                <c:pt idx="23">
                  <c:v>1.6692499999999999</c:v>
                </c:pt>
                <c:pt idx="24">
                  <c:v>2.2052800000000001</c:v>
                </c:pt>
                <c:pt idx="25">
                  <c:v>1.1910999999999998</c:v>
                </c:pt>
                <c:pt idx="26">
                  <c:v>0.79025000000000001</c:v>
                </c:pt>
                <c:pt idx="27">
                  <c:v>1.9910000000000001E-2</c:v>
                </c:pt>
                <c:pt idx="28">
                  <c:v>1.2320000000000001E-2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0.16468063199999999</c:v>
                  </c:pt>
                  <c:pt idx="1">
                    <c:v>9.7254755999999998E-2</c:v>
                  </c:pt>
                  <c:pt idx="2">
                    <c:v>0.157217775</c:v>
                  </c:pt>
                  <c:pt idx="3">
                    <c:v>0.40962830100000003</c:v>
                  </c:pt>
                  <c:pt idx="4">
                    <c:v>0.32153236499999999</c:v>
                  </c:pt>
                  <c:pt idx="5">
                    <c:v>0.29385180000000005</c:v>
                  </c:pt>
                  <c:pt idx="6">
                    <c:v>0.20385434000000002</c:v>
                  </c:pt>
                  <c:pt idx="7">
                    <c:v>0.10774567700000003</c:v>
                  </c:pt>
                  <c:pt idx="8">
                    <c:v>0.12919460399999999</c:v>
                  </c:pt>
                  <c:pt idx="10">
                    <c:v>0.63550986200000004</c:v>
                  </c:pt>
                  <c:pt idx="11">
                    <c:v>0.706598956</c:v>
                  </c:pt>
                  <c:pt idx="12">
                    <c:v>0.60015163199999999</c:v>
                  </c:pt>
                  <c:pt idx="13">
                    <c:v>0.47337961000000001</c:v>
                  </c:pt>
                  <c:pt idx="14">
                    <c:v>0.89538102299999989</c:v>
                  </c:pt>
                  <c:pt idx="15">
                    <c:v>0.49815091200000011</c:v>
                  </c:pt>
                  <c:pt idx="16">
                    <c:v>0.57953704800000005</c:v>
                  </c:pt>
                  <c:pt idx="17">
                    <c:v>0.38431326700000007</c:v>
                  </c:pt>
                  <c:pt idx="18">
                    <c:v>0.42933195199999991</c:v>
                  </c:pt>
                  <c:pt idx="20">
                    <c:v>0.65043900600000004</c:v>
                  </c:pt>
                  <c:pt idx="21">
                    <c:v>0.72441524400000001</c:v>
                  </c:pt>
                  <c:pt idx="22">
                    <c:v>0.631897708</c:v>
                  </c:pt>
                  <c:pt idx="23">
                    <c:v>0.61175431800000002</c:v>
                  </c:pt>
                  <c:pt idx="24">
                    <c:v>0.94949335999999984</c:v>
                  </c:pt>
                  <c:pt idx="25">
                    <c:v>0.60441269600000003</c:v>
                  </c:pt>
                  <c:pt idx="26">
                    <c:v>0.60149698399999996</c:v>
                  </c:pt>
                  <c:pt idx="27">
                    <c:v>0.40291344000000001</c:v>
                  </c:pt>
                  <c:pt idx="28">
                    <c:v>0.44834443000000002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0.16468063199999999</c:v>
                  </c:pt>
                  <c:pt idx="1">
                    <c:v>9.7254755999999998E-2</c:v>
                  </c:pt>
                  <c:pt idx="2">
                    <c:v>0.157217775</c:v>
                  </c:pt>
                  <c:pt idx="3">
                    <c:v>0.40962830100000003</c:v>
                  </c:pt>
                  <c:pt idx="4">
                    <c:v>0.32153236499999999</c:v>
                  </c:pt>
                  <c:pt idx="5">
                    <c:v>0.29385180000000005</c:v>
                  </c:pt>
                  <c:pt idx="6">
                    <c:v>0.20385434000000002</c:v>
                  </c:pt>
                  <c:pt idx="7">
                    <c:v>0.10774567700000003</c:v>
                  </c:pt>
                  <c:pt idx="8">
                    <c:v>0.12919460399999999</c:v>
                  </c:pt>
                  <c:pt idx="10">
                    <c:v>0.63550986200000004</c:v>
                  </c:pt>
                  <c:pt idx="11">
                    <c:v>0.706598956</c:v>
                  </c:pt>
                  <c:pt idx="12">
                    <c:v>0.60015163199999999</c:v>
                  </c:pt>
                  <c:pt idx="13">
                    <c:v>0.47337961000000001</c:v>
                  </c:pt>
                  <c:pt idx="14">
                    <c:v>0.89538102299999989</c:v>
                  </c:pt>
                  <c:pt idx="15">
                    <c:v>0.49815091200000011</c:v>
                  </c:pt>
                  <c:pt idx="16">
                    <c:v>0.57953704800000005</c:v>
                  </c:pt>
                  <c:pt idx="17">
                    <c:v>0.38431326700000007</c:v>
                  </c:pt>
                  <c:pt idx="18">
                    <c:v>0.42933195199999991</c:v>
                  </c:pt>
                  <c:pt idx="20">
                    <c:v>0.65043900600000004</c:v>
                  </c:pt>
                  <c:pt idx="21">
                    <c:v>0.72441524400000001</c:v>
                  </c:pt>
                  <c:pt idx="22">
                    <c:v>0.631897708</c:v>
                  </c:pt>
                  <c:pt idx="23">
                    <c:v>0.61175431800000002</c:v>
                  </c:pt>
                  <c:pt idx="24">
                    <c:v>0.94949335999999984</c:v>
                  </c:pt>
                  <c:pt idx="25">
                    <c:v>0.60441269600000003</c:v>
                  </c:pt>
                  <c:pt idx="26">
                    <c:v>0.60149698399999996</c:v>
                  </c:pt>
                  <c:pt idx="27">
                    <c:v>0.40291344000000001</c:v>
                  </c:pt>
                  <c:pt idx="28">
                    <c:v>0.44834443000000002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0.25397999999999998</c:v>
                </c:pt>
                <c:pt idx="1">
                  <c:v>0.17657</c:v>
                </c:pt>
                <c:pt idx="2">
                  <c:v>0.22605</c:v>
                </c:pt>
                <c:pt idx="3">
                  <c:v>1.2991700000000002</c:v>
                </c:pt>
                <c:pt idx="4">
                  <c:v>1.1930699999999999</c:v>
                </c:pt>
                <c:pt idx="5">
                  <c:v>1.1220000000000001</c:v>
                </c:pt>
                <c:pt idx="6">
                  <c:v>0.53660000000000008</c:v>
                </c:pt>
                <c:pt idx="7">
                  <c:v>0.15727000000000002</c:v>
                </c:pt>
                <c:pt idx="8">
                  <c:v>0.13794000000000001</c:v>
                </c:pt>
                <c:pt idx="10">
                  <c:v>4.7214700000000001</c:v>
                </c:pt>
                <c:pt idx="11">
                  <c:v>6.78118</c:v>
                </c:pt>
                <c:pt idx="12">
                  <c:v>4.5569600000000001</c:v>
                </c:pt>
                <c:pt idx="13">
                  <c:v>2.7764199999999999</c:v>
                </c:pt>
                <c:pt idx="14">
                  <c:v>5.9652299999999991</c:v>
                </c:pt>
                <c:pt idx="15">
                  <c:v>2.7798600000000002</c:v>
                </c:pt>
                <c:pt idx="16">
                  <c:v>3.0566300000000002</c:v>
                </c:pt>
                <c:pt idx="17">
                  <c:v>1.1441300000000001</c:v>
                </c:pt>
                <c:pt idx="18">
                  <c:v>1.2831199999999998</c:v>
                </c:pt>
                <c:pt idx="20">
                  <c:v>4.9765800000000002</c:v>
                </c:pt>
                <c:pt idx="21">
                  <c:v>6.9588400000000004</c:v>
                </c:pt>
                <c:pt idx="22">
                  <c:v>4.78348</c:v>
                </c:pt>
                <c:pt idx="23">
                  <c:v>4.1029799999999996</c:v>
                </c:pt>
                <c:pt idx="24">
                  <c:v>7.1713999999999993</c:v>
                </c:pt>
                <c:pt idx="25">
                  <c:v>3.91459</c:v>
                </c:pt>
                <c:pt idx="26">
                  <c:v>3.5974699999999999</c:v>
                </c:pt>
                <c:pt idx="27">
                  <c:v>1.3014000000000001</c:v>
                </c:pt>
                <c:pt idx="28">
                  <c:v>1.42106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35776"/>
        <c:axId val="43837312"/>
      </c:barChart>
      <c:catAx>
        <c:axId val="438357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837312"/>
        <c:crosses val="autoZero"/>
        <c:auto val="1"/>
        <c:lblAlgn val="ctr"/>
        <c:lblOffset val="100"/>
        <c:noMultiLvlLbl val="0"/>
      </c:catAx>
      <c:valAx>
        <c:axId val="438373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8357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0.24621000000000001</c:v>
                </c:pt>
                <c:pt idx="1">
                  <c:v>0.16894999999999999</c:v>
                </c:pt>
                <c:pt idx="2">
                  <c:v>0.20566999999999999</c:v>
                </c:pt>
                <c:pt idx="3">
                  <c:v>0.30047000000000001</c:v>
                </c:pt>
                <c:pt idx="4">
                  <c:v>0.82945000000000002</c:v>
                </c:pt>
                <c:pt idx="5">
                  <c:v>0.64336000000000004</c:v>
                </c:pt>
                <c:pt idx="6">
                  <c:v>0.59986000000000006</c:v>
                </c:pt>
                <c:pt idx="7">
                  <c:v>2.2799999999999999E-3</c:v>
                </c:pt>
                <c:pt idx="8">
                  <c:v>7.9500000000000005E-3</c:v>
                </c:pt>
                <c:pt idx="10">
                  <c:v>0.66959000000000002</c:v>
                </c:pt>
                <c:pt idx="11">
                  <c:v>0.71811000000000003</c:v>
                </c:pt>
                <c:pt idx="12">
                  <c:v>0.80016999999999994</c:v>
                </c:pt>
                <c:pt idx="13">
                  <c:v>1.3687799999999999</c:v>
                </c:pt>
                <c:pt idx="14">
                  <c:v>1.3758299999999999</c:v>
                </c:pt>
                <c:pt idx="15">
                  <c:v>0.54774</c:v>
                </c:pt>
                <c:pt idx="16">
                  <c:v>0.19038999999999998</c:v>
                </c:pt>
                <c:pt idx="17">
                  <c:v>1.763E-2</c:v>
                </c:pt>
                <c:pt idx="18">
                  <c:v>4.3699999999999998E-3</c:v>
                </c:pt>
                <c:pt idx="20">
                  <c:v>0.9158099999999999</c:v>
                </c:pt>
                <c:pt idx="21">
                  <c:v>0.88705999999999996</c:v>
                </c:pt>
                <c:pt idx="22">
                  <c:v>1.0058500000000001</c:v>
                </c:pt>
                <c:pt idx="23">
                  <c:v>1.6692499999999999</c:v>
                </c:pt>
                <c:pt idx="24">
                  <c:v>2.2052800000000001</c:v>
                </c:pt>
                <c:pt idx="25">
                  <c:v>1.1910999999999998</c:v>
                </c:pt>
                <c:pt idx="26">
                  <c:v>0.79025000000000001</c:v>
                </c:pt>
                <c:pt idx="27">
                  <c:v>1.9910000000000001E-2</c:v>
                </c:pt>
                <c:pt idx="28">
                  <c:v>1.2320000000000001E-2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0.16468063199999999</c:v>
                  </c:pt>
                  <c:pt idx="1">
                    <c:v>9.7254755999999998E-2</c:v>
                  </c:pt>
                  <c:pt idx="2">
                    <c:v>0.157217775</c:v>
                  </c:pt>
                  <c:pt idx="3">
                    <c:v>0.40962830100000003</c:v>
                  </c:pt>
                  <c:pt idx="4">
                    <c:v>0.32153236499999999</c:v>
                  </c:pt>
                  <c:pt idx="5">
                    <c:v>0.29385180000000005</c:v>
                  </c:pt>
                  <c:pt idx="6">
                    <c:v>0.20385434000000002</c:v>
                  </c:pt>
                  <c:pt idx="7">
                    <c:v>0.10774567700000003</c:v>
                  </c:pt>
                  <c:pt idx="8">
                    <c:v>0.12919460399999999</c:v>
                  </c:pt>
                  <c:pt idx="10">
                    <c:v>0.63550986200000004</c:v>
                  </c:pt>
                  <c:pt idx="11">
                    <c:v>0.706598956</c:v>
                  </c:pt>
                  <c:pt idx="12">
                    <c:v>0.60015163199999999</c:v>
                  </c:pt>
                  <c:pt idx="13">
                    <c:v>0.47337961000000001</c:v>
                  </c:pt>
                  <c:pt idx="14">
                    <c:v>0.89538102299999989</c:v>
                  </c:pt>
                  <c:pt idx="15">
                    <c:v>0.49815091200000011</c:v>
                  </c:pt>
                  <c:pt idx="16">
                    <c:v>0.57953704800000005</c:v>
                  </c:pt>
                  <c:pt idx="17">
                    <c:v>0.38431326700000007</c:v>
                  </c:pt>
                  <c:pt idx="18">
                    <c:v>0.42933195199999991</c:v>
                  </c:pt>
                  <c:pt idx="20">
                    <c:v>0.65043900600000004</c:v>
                  </c:pt>
                  <c:pt idx="21">
                    <c:v>0.72441524400000001</c:v>
                  </c:pt>
                  <c:pt idx="22">
                    <c:v>0.631897708</c:v>
                  </c:pt>
                  <c:pt idx="23">
                    <c:v>0.61175431800000002</c:v>
                  </c:pt>
                  <c:pt idx="24">
                    <c:v>0.94949335999999984</c:v>
                  </c:pt>
                  <c:pt idx="25">
                    <c:v>0.60441269600000003</c:v>
                  </c:pt>
                  <c:pt idx="26">
                    <c:v>0.60149698399999996</c:v>
                  </c:pt>
                  <c:pt idx="27">
                    <c:v>0.40291344000000001</c:v>
                  </c:pt>
                  <c:pt idx="28">
                    <c:v>0.44834443000000002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0.16468063199999999</c:v>
                  </c:pt>
                  <c:pt idx="1">
                    <c:v>9.7254755999999998E-2</c:v>
                  </c:pt>
                  <c:pt idx="2">
                    <c:v>0.157217775</c:v>
                  </c:pt>
                  <c:pt idx="3">
                    <c:v>0.40962830100000003</c:v>
                  </c:pt>
                  <c:pt idx="4">
                    <c:v>0.32153236499999999</c:v>
                  </c:pt>
                  <c:pt idx="5">
                    <c:v>0.29385180000000005</c:v>
                  </c:pt>
                  <c:pt idx="6">
                    <c:v>0.20385434000000002</c:v>
                  </c:pt>
                  <c:pt idx="7">
                    <c:v>0.10774567700000003</c:v>
                  </c:pt>
                  <c:pt idx="8">
                    <c:v>0.12919460399999999</c:v>
                  </c:pt>
                  <c:pt idx="10">
                    <c:v>0.63550986200000004</c:v>
                  </c:pt>
                  <c:pt idx="11">
                    <c:v>0.706598956</c:v>
                  </c:pt>
                  <c:pt idx="12">
                    <c:v>0.60015163199999999</c:v>
                  </c:pt>
                  <c:pt idx="13">
                    <c:v>0.47337961000000001</c:v>
                  </c:pt>
                  <c:pt idx="14">
                    <c:v>0.89538102299999989</c:v>
                  </c:pt>
                  <c:pt idx="15">
                    <c:v>0.49815091200000011</c:v>
                  </c:pt>
                  <c:pt idx="16">
                    <c:v>0.57953704800000005</c:v>
                  </c:pt>
                  <c:pt idx="17">
                    <c:v>0.38431326700000007</c:v>
                  </c:pt>
                  <c:pt idx="18">
                    <c:v>0.42933195199999991</c:v>
                  </c:pt>
                  <c:pt idx="20">
                    <c:v>0.65043900600000004</c:v>
                  </c:pt>
                  <c:pt idx="21">
                    <c:v>0.72441524400000001</c:v>
                  </c:pt>
                  <c:pt idx="22">
                    <c:v>0.631897708</c:v>
                  </c:pt>
                  <c:pt idx="23">
                    <c:v>0.61175431800000002</c:v>
                  </c:pt>
                  <c:pt idx="24">
                    <c:v>0.94949335999999984</c:v>
                  </c:pt>
                  <c:pt idx="25">
                    <c:v>0.60441269600000003</c:v>
                  </c:pt>
                  <c:pt idx="26">
                    <c:v>0.60149698399999996</c:v>
                  </c:pt>
                  <c:pt idx="27">
                    <c:v>0.40291344000000001</c:v>
                  </c:pt>
                  <c:pt idx="28">
                    <c:v>0.44834443000000002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0.25397999999999998</c:v>
                </c:pt>
                <c:pt idx="1">
                  <c:v>0.17657</c:v>
                </c:pt>
                <c:pt idx="2">
                  <c:v>0.22605</c:v>
                </c:pt>
                <c:pt idx="3">
                  <c:v>1.2991700000000002</c:v>
                </c:pt>
                <c:pt idx="4">
                  <c:v>1.1930699999999999</c:v>
                </c:pt>
                <c:pt idx="5">
                  <c:v>1.1220000000000001</c:v>
                </c:pt>
                <c:pt idx="6">
                  <c:v>0.53660000000000008</c:v>
                </c:pt>
                <c:pt idx="7">
                  <c:v>0.15727000000000002</c:v>
                </c:pt>
                <c:pt idx="8">
                  <c:v>0.13794000000000001</c:v>
                </c:pt>
                <c:pt idx="10">
                  <c:v>4.7214700000000001</c:v>
                </c:pt>
                <c:pt idx="11">
                  <c:v>6.78118</c:v>
                </c:pt>
                <c:pt idx="12">
                  <c:v>4.5569600000000001</c:v>
                </c:pt>
                <c:pt idx="13">
                  <c:v>2.7764199999999999</c:v>
                </c:pt>
                <c:pt idx="14">
                  <c:v>5.9652299999999991</c:v>
                </c:pt>
                <c:pt idx="15">
                  <c:v>2.7798600000000002</c:v>
                </c:pt>
                <c:pt idx="16">
                  <c:v>3.0566300000000002</c:v>
                </c:pt>
                <c:pt idx="17">
                  <c:v>1.1441300000000001</c:v>
                </c:pt>
                <c:pt idx="18">
                  <c:v>1.2831199999999998</c:v>
                </c:pt>
                <c:pt idx="20">
                  <c:v>4.9765800000000002</c:v>
                </c:pt>
                <c:pt idx="21">
                  <c:v>6.9588400000000004</c:v>
                </c:pt>
                <c:pt idx="22">
                  <c:v>4.78348</c:v>
                </c:pt>
                <c:pt idx="23">
                  <c:v>4.1029799999999996</c:v>
                </c:pt>
                <c:pt idx="24">
                  <c:v>7.1713999999999993</c:v>
                </c:pt>
                <c:pt idx="25">
                  <c:v>3.91459</c:v>
                </c:pt>
                <c:pt idx="26">
                  <c:v>3.5974699999999999</c:v>
                </c:pt>
                <c:pt idx="27">
                  <c:v>1.3014000000000001</c:v>
                </c:pt>
                <c:pt idx="28">
                  <c:v>1.42106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089344"/>
        <c:axId val="44090880"/>
      </c:barChart>
      <c:catAx>
        <c:axId val="440893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090880"/>
        <c:crosses val="autoZero"/>
        <c:auto val="1"/>
        <c:lblAlgn val="ctr"/>
        <c:lblOffset val="100"/>
        <c:noMultiLvlLbl val="0"/>
      </c:catAx>
      <c:valAx>
        <c:axId val="440908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0893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34.105669503278776</c:v>
                </c:pt>
                <c:pt idx="1">
                  <c:v>38.75761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9.9661746536692082</c:v>
                </c:pt>
                <c:pt idx="1">
                  <c:v>8.10684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6378368"/>
        <c:axId val="46384256"/>
      </c:barChart>
      <c:catAx>
        <c:axId val="46378368"/>
        <c:scaling>
          <c:orientation val="maxMin"/>
        </c:scaling>
        <c:delete val="0"/>
        <c:axPos val="l"/>
        <c:majorTickMark val="out"/>
        <c:minorTickMark val="none"/>
        <c:tickLblPos val="nextTo"/>
        <c:crossAx val="46384256"/>
        <c:crosses val="autoZero"/>
        <c:auto val="1"/>
        <c:lblAlgn val="ctr"/>
        <c:lblOffset val="100"/>
        <c:noMultiLvlLbl val="0"/>
      </c:catAx>
      <c:valAx>
        <c:axId val="46384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378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34.105669503278776</c:v>
                </c:pt>
                <c:pt idx="1">
                  <c:v>38.75761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9.9661746536692082</c:v>
                </c:pt>
                <c:pt idx="1">
                  <c:v>8.10684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6676608"/>
        <c:axId val="46698880"/>
      </c:barChart>
      <c:catAx>
        <c:axId val="46676608"/>
        <c:scaling>
          <c:orientation val="maxMin"/>
        </c:scaling>
        <c:delete val="0"/>
        <c:axPos val="l"/>
        <c:majorTickMark val="out"/>
        <c:minorTickMark val="none"/>
        <c:tickLblPos val="nextTo"/>
        <c:crossAx val="46698880"/>
        <c:crosses val="autoZero"/>
        <c:auto val="1"/>
        <c:lblAlgn val="ctr"/>
        <c:lblOffset val="100"/>
        <c:noMultiLvlLbl val="0"/>
      </c:catAx>
      <c:valAx>
        <c:axId val="466988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67660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4.5350000000000001</c:v>
                </c:pt>
                <c:pt idx="1">
                  <c:v>633.13800000000003</c:v>
                </c:pt>
                <c:pt idx="2">
                  <c:v>469.76800000000003</c:v>
                </c:pt>
                <c:pt idx="3">
                  <c:v>333.83799999999997</c:v>
                </c:pt>
                <c:pt idx="4">
                  <c:v>194.00700000000001</c:v>
                </c:pt>
                <c:pt idx="5">
                  <c:v>61.326000000000001</c:v>
                </c:pt>
                <c:pt idx="6">
                  <c:v>0.21299999999999999</c:v>
                </c:pt>
                <c:pt idx="7">
                  <c:v>166.565</c:v>
                </c:pt>
                <c:pt idx="8">
                  <c:v>1684.7</c:v>
                </c:pt>
                <c:pt idx="9">
                  <c:v>266.68299999999999</c:v>
                </c:pt>
                <c:pt idx="10">
                  <c:v>1163.9270000000001</c:v>
                </c:pt>
                <c:pt idx="11">
                  <c:v>2060.2179999999998</c:v>
                </c:pt>
                <c:pt idx="12">
                  <c:v>228.37599999999998</c:v>
                </c:pt>
                <c:pt idx="13">
                  <c:v>18.177999999999997</c:v>
                </c:pt>
                <c:pt idx="14">
                  <c:v>116.681</c:v>
                </c:pt>
                <c:pt idx="15">
                  <c:v>202.64099999999999</c:v>
                </c:pt>
                <c:pt idx="16">
                  <c:v>69.346000000000004</c:v>
                </c:pt>
                <c:pt idx="17">
                  <c:v>396.03899999999999</c:v>
                </c:pt>
                <c:pt idx="18">
                  <c:v>1202.963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639744"/>
        <c:axId val="46637824"/>
      </c:barChart>
      <c:valAx>
        <c:axId val="46637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639744"/>
        <c:crosses val="max"/>
        <c:crossBetween val="between"/>
      </c:valAx>
      <c:catAx>
        <c:axId val="46639744"/>
        <c:scaling>
          <c:orientation val="maxMin"/>
        </c:scaling>
        <c:delete val="0"/>
        <c:axPos val="l"/>
        <c:majorTickMark val="out"/>
        <c:minorTickMark val="none"/>
        <c:tickLblPos val="nextTo"/>
        <c:crossAx val="466378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4.5350000000000001</c:v>
                </c:pt>
                <c:pt idx="1">
                  <c:v>633.13800000000003</c:v>
                </c:pt>
                <c:pt idx="2">
                  <c:v>469.76800000000003</c:v>
                </c:pt>
                <c:pt idx="3">
                  <c:v>333.83799999999997</c:v>
                </c:pt>
                <c:pt idx="4">
                  <c:v>194.00700000000001</c:v>
                </c:pt>
                <c:pt idx="5">
                  <c:v>61.326000000000001</c:v>
                </c:pt>
                <c:pt idx="6">
                  <c:v>0.21299999999999999</c:v>
                </c:pt>
                <c:pt idx="7">
                  <c:v>166.565</c:v>
                </c:pt>
                <c:pt idx="8">
                  <c:v>1684.7</c:v>
                </c:pt>
                <c:pt idx="9">
                  <c:v>266.68299999999999</c:v>
                </c:pt>
                <c:pt idx="10">
                  <c:v>1163.9270000000001</c:v>
                </c:pt>
                <c:pt idx="11">
                  <c:v>2060.2179999999998</c:v>
                </c:pt>
                <c:pt idx="12">
                  <c:v>228.37599999999998</c:v>
                </c:pt>
                <c:pt idx="13">
                  <c:v>18.177999999999997</c:v>
                </c:pt>
                <c:pt idx="14">
                  <c:v>116.681</c:v>
                </c:pt>
                <c:pt idx="15">
                  <c:v>202.64099999999999</c:v>
                </c:pt>
                <c:pt idx="16">
                  <c:v>69.346000000000004</c:v>
                </c:pt>
                <c:pt idx="17">
                  <c:v>396.03899999999999</c:v>
                </c:pt>
                <c:pt idx="18">
                  <c:v>1202.963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067136"/>
        <c:axId val="47060864"/>
      </c:barChart>
      <c:valAx>
        <c:axId val="47060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067136"/>
        <c:crosses val="max"/>
        <c:crossBetween val="between"/>
      </c:valAx>
      <c:catAx>
        <c:axId val="47067136"/>
        <c:scaling>
          <c:orientation val="maxMin"/>
        </c:scaling>
        <c:delete val="0"/>
        <c:axPos val="l"/>
        <c:majorTickMark val="out"/>
        <c:minorTickMark val="none"/>
        <c:tickLblPos val="nextTo"/>
        <c:crossAx val="470608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4.5350000000000001</c:v>
                </c:pt>
                <c:pt idx="1">
                  <c:v>633.13800000000003</c:v>
                </c:pt>
                <c:pt idx="2">
                  <c:v>469.76800000000003</c:v>
                </c:pt>
                <c:pt idx="3">
                  <c:v>333.83799999999997</c:v>
                </c:pt>
                <c:pt idx="4">
                  <c:v>194.00700000000001</c:v>
                </c:pt>
                <c:pt idx="5">
                  <c:v>61.326000000000001</c:v>
                </c:pt>
                <c:pt idx="6">
                  <c:v>0.21299999999999999</c:v>
                </c:pt>
                <c:pt idx="7">
                  <c:v>166.565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10811.035781528963</c:v>
                </c:pt>
                <c:pt idx="1">
                  <c:v>39302.955176832198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4.5350000000000001</c:v>
                </c:pt>
                <c:pt idx="1">
                  <c:v>633.13800000000003</c:v>
                </c:pt>
                <c:pt idx="2">
                  <c:v>469.76800000000003</c:v>
                </c:pt>
                <c:pt idx="3">
                  <c:v>333.83799999999997</c:v>
                </c:pt>
                <c:pt idx="4">
                  <c:v>194.00700000000001</c:v>
                </c:pt>
                <c:pt idx="5">
                  <c:v>61.326000000000001</c:v>
                </c:pt>
                <c:pt idx="6">
                  <c:v>0.21299999999999999</c:v>
                </c:pt>
                <c:pt idx="7">
                  <c:v>166.565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1684.7</c:v>
                </c:pt>
                <c:pt idx="1">
                  <c:v>266.68299999999999</c:v>
                </c:pt>
                <c:pt idx="2">
                  <c:v>1163.9270000000001</c:v>
                </c:pt>
                <c:pt idx="3">
                  <c:v>2060.2179999999998</c:v>
                </c:pt>
                <c:pt idx="4">
                  <c:v>228.37599999999998</c:v>
                </c:pt>
                <c:pt idx="5">
                  <c:v>18.177999999999997</c:v>
                </c:pt>
                <c:pt idx="6">
                  <c:v>116.681</c:v>
                </c:pt>
                <c:pt idx="7">
                  <c:v>202.64099999999999</c:v>
                </c:pt>
                <c:pt idx="8">
                  <c:v>69.346000000000004</c:v>
                </c:pt>
                <c:pt idx="9">
                  <c:v>396.03899999999999</c:v>
                </c:pt>
                <c:pt idx="10">
                  <c:v>1202.963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1684.7</c:v>
                </c:pt>
                <c:pt idx="1">
                  <c:v>266.68299999999999</c:v>
                </c:pt>
                <c:pt idx="2">
                  <c:v>1163.9270000000001</c:v>
                </c:pt>
                <c:pt idx="3">
                  <c:v>2060.2179999999998</c:v>
                </c:pt>
                <c:pt idx="4">
                  <c:v>228.37599999999998</c:v>
                </c:pt>
                <c:pt idx="5">
                  <c:v>18.177999999999997</c:v>
                </c:pt>
                <c:pt idx="6">
                  <c:v>116.681</c:v>
                </c:pt>
                <c:pt idx="7">
                  <c:v>202.64099999999999</c:v>
                </c:pt>
                <c:pt idx="8">
                  <c:v>69.346000000000004</c:v>
                </c:pt>
                <c:pt idx="9">
                  <c:v>396.03899999999999</c:v>
                </c:pt>
                <c:pt idx="10">
                  <c:v>1202.963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</c:v>
                </c:pt>
                <c:pt idx="1">
                  <c:v>7.9020000000000001</c:v>
                </c:pt>
                <c:pt idx="2">
                  <c:v>85.960999999999999</c:v>
                </c:pt>
                <c:pt idx="3">
                  <c:v>388.52699999999999</c:v>
                </c:pt>
                <c:pt idx="4">
                  <c:v>190.55500000000001</c:v>
                </c:pt>
                <c:pt idx="5">
                  <c:v>26.091000000000001</c:v>
                </c:pt>
                <c:pt idx="6">
                  <c:v>1.968</c:v>
                </c:pt>
                <c:pt idx="8">
                  <c:v>0</c:v>
                </c:pt>
                <c:pt idx="9">
                  <c:v>9.17</c:v>
                </c:pt>
                <c:pt idx="10">
                  <c:v>30.282</c:v>
                </c:pt>
                <c:pt idx="11">
                  <c:v>165.05199999999999</c:v>
                </c:pt>
                <c:pt idx="12">
                  <c:v>363.40199999999999</c:v>
                </c:pt>
                <c:pt idx="13">
                  <c:v>150.35499999999999</c:v>
                </c:pt>
                <c:pt idx="14">
                  <c:v>65.819000000000003</c:v>
                </c:pt>
                <c:pt idx="16">
                  <c:v>0</c:v>
                </c:pt>
                <c:pt idx="17">
                  <c:v>17.071999999999999</c:v>
                </c:pt>
                <c:pt idx="18">
                  <c:v>116.242</c:v>
                </c:pt>
                <c:pt idx="19">
                  <c:v>553.57899999999995</c:v>
                </c:pt>
                <c:pt idx="20">
                  <c:v>553.95699999999999</c:v>
                </c:pt>
                <c:pt idx="21">
                  <c:v>176.44499999999999</c:v>
                </c:pt>
                <c:pt idx="22">
                  <c:v>67.787000000000006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16.026470000000003</c:v>
                  </c:pt>
                  <c:pt idx="2">
                    <c:v>87.19293451983674</c:v>
                  </c:pt>
                  <c:pt idx="3">
                    <c:v>111.26253643579776</c:v>
                  </c:pt>
                  <c:pt idx="4">
                    <c:v>41.757200000000005</c:v>
                  </c:pt>
                  <c:pt idx="5">
                    <c:v>17.405518000000001</c:v>
                  </c:pt>
                  <c:pt idx="6">
                    <c:v>34.339424999999999</c:v>
                  </c:pt>
                  <c:pt idx="8">
                    <c:v>0.56771680000000002</c:v>
                  </c:pt>
                  <c:pt idx="9">
                    <c:v>35.784215600000003</c:v>
                  </c:pt>
                  <c:pt idx="10">
                    <c:v>117.57860594259775</c:v>
                  </c:pt>
                  <c:pt idx="11">
                    <c:v>239.63435324689817</c:v>
                  </c:pt>
                  <c:pt idx="12">
                    <c:v>343.08487710000003</c:v>
                  </c:pt>
                  <c:pt idx="13">
                    <c:v>335.16605339999995</c:v>
                  </c:pt>
                  <c:pt idx="14">
                    <c:v>303.75004738597943</c:v>
                  </c:pt>
                  <c:pt idx="16">
                    <c:v>0.56771680000000002</c:v>
                  </c:pt>
                  <c:pt idx="17">
                    <c:v>42.752227999999995</c:v>
                  </c:pt>
                  <c:pt idx="18">
                    <c:v>152.84246768666927</c:v>
                  </c:pt>
                  <c:pt idx="19">
                    <c:v>272.71960749852337</c:v>
                  </c:pt>
                  <c:pt idx="20">
                    <c:v>347.86979440000005</c:v>
                  </c:pt>
                  <c:pt idx="21">
                    <c:v>336.7819068</c:v>
                  </c:pt>
                  <c:pt idx="22">
                    <c:v>306.05973466353862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16.026470000000003</c:v>
                  </c:pt>
                  <c:pt idx="2">
                    <c:v>87.19293451983674</c:v>
                  </c:pt>
                  <c:pt idx="3">
                    <c:v>111.26253643579776</c:v>
                  </c:pt>
                  <c:pt idx="4">
                    <c:v>41.757200000000005</c:v>
                  </c:pt>
                  <c:pt idx="5">
                    <c:v>17.405518000000001</c:v>
                  </c:pt>
                  <c:pt idx="6">
                    <c:v>34.339424999999999</c:v>
                  </c:pt>
                  <c:pt idx="8">
                    <c:v>0.56771680000000002</c:v>
                  </c:pt>
                  <c:pt idx="9">
                    <c:v>35.784215600000003</c:v>
                  </c:pt>
                  <c:pt idx="10">
                    <c:v>117.57860594259775</c:v>
                  </c:pt>
                  <c:pt idx="11">
                    <c:v>239.63435324689817</c:v>
                  </c:pt>
                  <c:pt idx="12">
                    <c:v>343.08487710000003</c:v>
                  </c:pt>
                  <c:pt idx="13">
                    <c:v>335.16605339999995</c:v>
                  </c:pt>
                  <c:pt idx="14">
                    <c:v>303.75004738597943</c:v>
                  </c:pt>
                  <c:pt idx="16">
                    <c:v>0.56771680000000002</c:v>
                  </c:pt>
                  <c:pt idx="17">
                    <c:v>42.752227999999995</c:v>
                  </c:pt>
                  <c:pt idx="18">
                    <c:v>152.84246768666927</c:v>
                  </c:pt>
                  <c:pt idx="19">
                    <c:v>272.71960749852337</c:v>
                  </c:pt>
                  <c:pt idx="20">
                    <c:v>347.86979440000005</c:v>
                  </c:pt>
                  <c:pt idx="21">
                    <c:v>336.7819068</c:v>
                  </c:pt>
                  <c:pt idx="22">
                    <c:v>306.05973466353862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19.309000000000001</c:v>
                </c:pt>
                <c:pt idx="2">
                  <c:v>315.30399999999997</c:v>
                </c:pt>
                <c:pt idx="3">
                  <c:v>648.61</c:v>
                </c:pt>
                <c:pt idx="4">
                  <c:v>104.393</c:v>
                </c:pt>
                <c:pt idx="5">
                  <c:v>18.02</c:v>
                </c:pt>
                <c:pt idx="6">
                  <c:v>56.75</c:v>
                </c:pt>
                <c:pt idx="8">
                  <c:v>1.2110000000000001</c:v>
                </c:pt>
                <c:pt idx="9">
                  <c:v>183.886</c:v>
                </c:pt>
                <c:pt idx="10">
                  <c:v>853.28499999999997</c:v>
                </c:pt>
                <c:pt idx="11">
                  <c:v>1528.847</c:v>
                </c:pt>
                <c:pt idx="12">
                  <c:v>1756.7070000000001</c:v>
                </c:pt>
                <c:pt idx="13">
                  <c:v>1183.914</c:v>
                </c:pt>
                <c:pt idx="14">
                  <c:v>1112.8630000000001</c:v>
                </c:pt>
                <c:pt idx="16">
                  <c:v>1.2110000000000001</c:v>
                </c:pt>
                <c:pt idx="17">
                  <c:v>203.19499999999999</c:v>
                </c:pt>
                <c:pt idx="18">
                  <c:v>1173.672</c:v>
                </c:pt>
                <c:pt idx="19">
                  <c:v>2185.0140000000001</c:v>
                </c:pt>
                <c:pt idx="20">
                  <c:v>1862.258</c:v>
                </c:pt>
                <c:pt idx="21">
                  <c:v>1201.934</c:v>
                </c:pt>
                <c:pt idx="22">
                  <c:v>1169.702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009728"/>
        <c:axId val="44015616"/>
      </c:barChart>
      <c:catAx>
        <c:axId val="440097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015616"/>
        <c:crosses val="autoZero"/>
        <c:auto val="1"/>
        <c:lblAlgn val="ctr"/>
        <c:lblOffset val="100"/>
        <c:noMultiLvlLbl val="0"/>
      </c:catAx>
      <c:valAx>
        <c:axId val="44015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0097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</c:v>
                </c:pt>
                <c:pt idx="1">
                  <c:v>7.9020000000000001</c:v>
                </c:pt>
                <c:pt idx="2">
                  <c:v>85.960999999999999</c:v>
                </c:pt>
                <c:pt idx="3">
                  <c:v>388.52699999999999</c:v>
                </c:pt>
                <c:pt idx="4">
                  <c:v>190.55500000000001</c:v>
                </c:pt>
                <c:pt idx="5">
                  <c:v>26.091000000000001</c:v>
                </c:pt>
                <c:pt idx="6">
                  <c:v>1.968</c:v>
                </c:pt>
                <c:pt idx="8">
                  <c:v>0</c:v>
                </c:pt>
                <c:pt idx="9">
                  <c:v>9.17</c:v>
                </c:pt>
                <c:pt idx="10">
                  <c:v>30.282</c:v>
                </c:pt>
                <c:pt idx="11">
                  <c:v>165.05199999999999</c:v>
                </c:pt>
                <c:pt idx="12">
                  <c:v>363.40199999999999</c:v>
                </c:pt>
                <c:pt idx="13">
                  <c:v>150.35499999999999</c:v>
                </c:pt>
                <c:pt idx="14">
                  <c:v>65.819000000000003</c:v>
                </c:pt>
                <c:pt idx="16">
                  <c:v>0</c:v>
                </c:pt>
                <c:pt idx="17">
                  <c:v>17.071999999999999</c:v>
                </c:pt>
                <c:pt idx="18">
                  <c:v>116.242</c:v>
                </c:pt>
                <c:pt idx="19">
                  <c:v>553.57899999999995</c:v>
                </c:pt>
                <c:pt idx="20">
                  <c:v>553.95699999999999</c:v>
                </c:pt>
                <c:pt idx="21">
                  <c:v>176.44499999999999</c:v>
                </c:pt>
                <c:pt idx="22">
                  <c:v>67.787000000000006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16.026470000000003</c:v>
                  </c:pt>
                  <c:pt idx="2">
                    <c:v>87.19293451983674</c:v>
                  </c:pt>
                  <c:pt idx="3">
                    <c:v>111.26253643579776</c:v>
                  </c:pt>
                  <c:pt idx="4">
                    <c:v>41.757200000000005</c:v>
                  </c:pt>
                  <c:pt idx="5">
                    <c:v>17.405518000000001</c:v>
                  </c:pt>
                  <c:pt idx="6">
                    <c:v>34.339424999999999</c:v>
                  </c:pt>
                  <c:pt idx="8">
                    <c:v>0.56771680000000002</c:v>
                  </c:pt>
                  <c:pt idx="9">
                    <c:v>35.784215600000003</c:v>
                  </c:pt>
                  <c:pt idx="10">
                    <c:v>117.57860594259775</c:v>
                  </c:pt>
                  <c:pt idx="11">
                    <c:v>239.63435324689817</c:v>
                  </c:pt>
                  <c:pt idx="12">
                    <c:v>343.08487710000003</c:v>
                  </c:pt>
                  <c:pt idx="13">
                    <c:v>335.16605339999995</c:v>
                  </c:pt>
                  <c:pt idx="14">
                    <c:v>303.75004738597943</c:v>
                  </c:pt>
                  <c:pt idx="16">
                    <c:v>0.56771680000000002</c:v>
                  </c:pt>
                  <c:pt idx="17">
                    <c:v>42.752227999999995</c:v>
                  </c:pt>
                  <c:pt idx="18">
                    <c:v>152.84246768666927</c:v>
                  </c:pt>
                  <c:pt idx="19">
                    <c:v>272.71960749852337</c:v>
                  </c:pt>
                  <c:pt idx="20">
                    <c:v>347.86979440000005</c:v>
                  </c:pt>
                  <c:pt idx="21">
                    <c:v>336.7819068</c:v>
                  </c:pt>
                  <c:pt idx="22">
                    <c:v>306.05973466353862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16.026470000000003</c:v>
                  </c:pt>
                  <c:pt idx="2">
                    <c:v>87.19293451983674</c:v>
                  </c:pt>
                  <c:pt idx="3">
                    <c:v>111.26253643579776</c:v>
                  </c:pt>
                  <c:pt idx="4">
                    <c:v>41.757200000000005</c:v>
                  </c:pt>
                  <c:pt idx="5">
                    <c:v>17.405518000000001</c:v>
                  </c:pt>
                  <c:pt idx="6">
                    <c:v>34.339424999999999</c:v>
                  </c:pt>
                  <c:pt idx="8">
                    <c:v>0.56771680000000002</c:v>
                  </c:pt>
                  <c:pt idx="9">
                    <c:v>35.784215600000003</c:v>
                  </c:pt>
                  <c:pt idx="10">
                    <c:v>117.57860594259775</c:v>
                  </c:pt>
                  <c:pt idx="11">
                    <c:v>239.63435324689817</c:v>
                  </c:pt>
                  <c:pt idx="12">
                    <c:v>343.08487710000003</c:v>
                  </c:pt>
                  <c:pt idx="13">
                    <c:v>335.16605339999995</c:v>
                  </c:pt>
                  <c:pt idx="14">
                    <c:v>303.75004738597943</c:v>
                  </c:pt>
                  <c:pt idx="16">
                    <c:v>0.56771680000000002</c:v>
                  </c:pt>
                  <c:pt idx="17">
                    <c:v>42.752227999999995</c:v>
                  </c:pt>
                  <c:pt idx="18">
                    <c:v>152.84246768666927</c:v>
                  </c:pt>
                  <c:pt idx="19">
                    <c:v>272.71960749852337</c:v>
                  </c:pt>
                  <c:pt idx="20">
                    <c:v>347.86979440000005</c:v>
                  </c:pt>
                  <c:pt idx="21">
                    <c:v>336.7819068</c:v>
                  </c:pt>
                  <c:pt idx="22">
                    <c:v>306.05973466353862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19.309000000000001</c:v>
                </c:pt>
                <c:pt idx="2">
                  <c:v>315.30399999999997</c:v>
                </c:pt>
                <c:pt idx="3">
                  <c:v>648.61</c:v>
                </c:pt>
                <c:pt idx="4">
                  <c:v>104.393</c:v>
                </c:pt>
                <c:pt idx="5">
                  <c:v>18.02</c:v>
                </c:pt>
                <c:pt idx="6">
                  <c:v>56.75</c:v>
                </c:pt>
                <c:pt idx="8">
                  <c:v>1.2110000000000001</c:v>
                </c:pt>
                <c:pt idx="9">
                  <c:v>183.886</c:v>
                </c:pt>
                <c:pt idx="10">
                  <c:v>853.28499999999997</c:v>
                </c:pt>
                <c:pt idx="11">
                  <c:v>1528.847</c:v>
                </c:pt>
                <c:pt idx="12">
                  <c:v>1756.7070000000001</c:v>
                </c:pt>
                <c:pt idx="13">
                  <c:v>1183.914</c:v>
                </c:pt>
                <c:pt idx="14">
                  <c:v>1112.8630000000001</c:v>
                </c:pt>
                <c:pt idx="16">
                  <c:v>1.2110000000000001</c:v>
                </c:pt>
                <c:pt idx="17">
                  <c:v>203.19499999999999</c:v>
                </c:pt>
                <c:pt idx="18">
                  <c:v>1173.672</c:v>
                </c:pt>
                <c:pt idx="19">
                  <c:v>2185.0140000000001</c:v>
                </c:pt>
                <c:pt idx="20">
                  <c:v>1862.258</c:v>
                </c:pt>
                <c:pt idx="21">
                  <c:v>1201.934</c:v>
                </c:pt>
                <c:pt idx="22">
                  <c:v>1169.702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77536"/>
        <c:axId val="46579072"/>
      </c:barChart>
      <c:catAx>
        <c:axId val="465775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579072"/>
        <c:crosses val="autoZero"/>
        <c:auto val="1"/>
        <c:lblAlgn val="ctr"/>
        <c:lblOffset val="100"/>
        <c:noMultiLvlLbl val="0"/>
      </c:catAx>
      <c:valAx>
        <c:axId val="465790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5775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0.33300000000000002</c:v>
                </c:pt>
                <c:pt idx="1">
                  <c:v>3.19</c:v>
                </c:pt>
                <c:pt idx="2">
                  <c:v>19.353000000000002</c:v>
                </c:pt>
                <c:pt idx="3">
                  <c:v>60.466999999999999</c:v>
                </c:pt>
                <c:pt idx="4">
                  <c:v>238.715</c:v>
                </c:pt>
                <c:pt idx="5">
                  <c:v>176.227</c:v>
                </c:pt>
                <c:pt idx="6">
                  <c:v>198.50800000000001</c:v>
                </c:pt>
                <c:pt idx="7">
                  <c:v>0.67400000000000004</c:v>
                </c:pt>
                <c:pt idx="8">
                  <c:v>3.5369999999999999</c:v>
                </c:pt>
                <c:pt idx="10">
                  <c:v>1.07</c:v>
                </c:pt>
                <c:pt idx="11">
                  <c:v>21.981999999999999</c:v>
                </c:pt>
                <c:pt idx="12">
                  <c:v>121.676</c:v>
                </c:pt>
                <c:pt idx="13">
                  <c:v>287.29899999999998</c:v>
                </c:pt>
                <c:pt idx="14">
                  <c:v>230.98099999999999</c:v>
                </c:pt>
                <c:pt idx="15">
                  <c:v>87.483000000000004</c:v>
                </c:pt>
                <c:pt idx="16">
                  <c:v>30.677</c:v>
                </c:pt>
                <c:pt idx="17">
                  <c:v>2.1629999999999998</c:v>
                </c:pt>
                <c:pt idx="18">
                  <c:v>0.748</c:v>
                </c:pt>
                <c:pt idx="20">
                  <c:v>1.4019999999999999</c:v>
                </c:pt>
                <c:pt idx="21">
                  <c:v>25.172000000000001</c:v>
                </c:pt>
                <c:pt idx="22">
                  <c:v>141.029</c:v>
                </c:pt>
                <c:pt idx="23">
                  <c:v>347.76600000000002</c:v>
                </c:pt>
                <c:pt idx="24">
                  <c:v>469.69600000000003</c:v>
                </c:pt>
                <c:pt idx="25">
                  <c:v>263.71100000000001</c:v>
                </c:pt>
                <c:pt idx="26">
                  <c:v>229.185</c:v>
                </c:pt>
                <c:pt idx="27">
                  <c:v>2.8370000000000002</c:v>
                </c:pt>
                <c:pt idx="28">
                  <c:v>4.2850000000000001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1.4060969000000001</c:v>
                  </c:pt>
                  <c:pt idx="1">
                    <c:v>2.3476992000000001</c:v>
                  </c:pt>
                  <c:pt idx="2">
                    <c:v>16.047451200000001</c:v>
                  </c:pt>
                  <c:pt idx="3">
                    <c:v>69.161571600000002</c:v>
                  </c:pt>
                  <c:pt idx="4">
                    <c:v>82.416864000000004</c:v>
                  </c:pt>
                  <c:pt idx="5">
                    <c:v>84.499765000000011</c:v>
                  </c:pt>
                  <c:pt idx="6">
                    <c:v>48.365196000000005</c:v>
                  </c:pt>
                  <c:pt idx="7">
                    <c:v>42.305162999999993</c:v>
                  </c:pt>
                  <c:pt idx="8">
                    <c:v>23.021627999999996</c:v>
                  </c:pt>
                  <c:pt idx="10">
                    <c:v>9.8451874000000004</c:v>
                  </c:pt>
                  <c:pt idx="11">
                    <c:v>21.405549099999998</c:v>
                  </c:pt>
                  <c:pt idx="12">
                    <c:v>64.309155200000006</c:v>
                  </c:pt>
                  <c:pt idx="13">
                    <c:v>56.165517000000001</c:v>
                  </c:pt>
                  <c:pt idx="14">
                    <c:v>237.07524959999998</c:v>
                  </c:pt>
                  <c:pt idx="15">
                    <c:v>199.50881440000001</c:v>
                  </c:pt>
                  <c:pt idx="16">
                    <c:v>317.12043240000003</c:v>
                  </c:pt>
                  <c:pt idx="17">
                    <c:v>260.0954423</c:v>
                  </c:pt>
                  <c:pt idx="18">
                    <c:v>346.33832519999999</c:v>
                  </c:pt>
                  <c:pt idx="20">
                    <c:v>9.8813268000000001</c:v>
                  </c:pt>
                  <c:pt idx="21">
                    <c:v>21.720441600000004</c:v>
                  </c:pt>
                  <c:pt idx="22">
                    <c:v>66.993156999999997</c:v>
                  </c:pt>
                  <c:pt idx="23">
                    <c:v>90.2898864</c:v>
                  </c:pt>
                  <c:pt idx="24">
                    <c:v>251.64772499999998</c:v>
                  </c:pt>
                  <c:pt idx="25">
                    <c:v>218.54062440000001</c:v>
                  </c:pt>
                  <c:pt idx="26">
                    <c:v>318.28975359999998</c:v>
                  </c:pt>
                  <c:pt idx="27">
                    <c:v>266.23894840000003</c:v>
                  </c:pt>
                  <c:pt idx="28">
                    <c:v>347.13329140000002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1.4060969000000001</c:v>
                  </c:pt>
                  <c:pt idx="1">
                    <c:v>2.3476992000000001</c:v>
                  </c:pt>
                  <c:pt idx="2">
                    <c:v>16.047451200000001</c:v>
                  </c:pt>
                  <c:pt idx="3">
                    <c:v>69.161571600000002</c:v>
                  </c:pt>
                  <c:pt idx="4">
                    <c:v>82.416864000000004</c:v>
                  </c:pt>
                  <c:pt idx="5">
                    <c:v>84.499765000000011</c:v>
                  </c:pt>
                  <c:pt idx="6">
                    <c:v>48.365196000000005</c:v>
                  </c:pt>
                  <c:pt idx="7">
                    <c:v>42.305162999999993</c:v>
                  </c:pt>
                  <c:pt idx="8">
                    <c:v>23.021627999999996</c:v>
                  </c:pt>
                  <c:pt idx="10">
                    <c:v>9.8451874000000004</c:v>
                  </c:pt>
                  <c:pt idx="11">
                    <c:v>21.405549099999998</c:v>
                  </c:pt>
                  <c:pt idx="12">
                    <c:v>64.309155200000006</c:v>
                  </c:pt>
                  <c:pt idx="13">
                    <c:v>56.165517000000001</c:v>
                  </c:pt>
                  <c:pt idx="14">
                    <c:v>237.07524959999998</c:v>
                  </c:pt>
                  <c:pt idx="15">
                    <c:v>199.50881440000001</c:v>
                  </c:pt>
                  <c:pt idx="16">
                    <c:v>317.12043240000003</c:v>
                  </c:pt>
                  <c:pt idx="17">
                    <c:v>260.0954423</c:v>
                  </c:pt>
                  <c:pt idx="18">
                    <c:v>346.33832519999999</c:v>
                  </c:pt>
                  <c:pt idx="20">
                    <c:v>9.8813268000000001</c:v>
                  </c:pt>
                  <c:pt idx="21">
                    <c:v>21.720441600000004</c:v>
                  </c:pt>
                  <c:pt idx="22">
                    <c:v>66.993156999999997</c:v>
                  </c:pt>
                  <c:pt idx="23">
                    <c:v>90.2898864</c:v>
                  </c:pt>
                  <c:pt idx="24">
                    <c:v>251.64772499999998</c:v>
                  </c:pt>
                  <c:pt idx="25">
                    <c:v>218.54062440000001</c:v>
                  </c:pt>
                  <c:pt idx="26">
                    <c:v>318.28975359999998</c:v>
                  </c:pt>
                  <c:pt idx="27">
                    <c:v>266.23894840000003</c:v>
                  </c:pt>
                  <c:pt idx="28">
                    <c:v>347.13329140000002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1.9630000000000001</c:v>
                </c:pt>
                <c:pt idx="1">
                  <c:v>5.3760000000000003</c:v>
                </c:pt>
                <c:pt idx="2">
                  <c:v>20.427</c:v>
                </c:pt>
                <c:pt idx="3">
                  <c:v>222.958</c:v>
                </c:pt>
                <c:pt idx="4">
                  <c:v>349.22399999999999</c:v>
                </c:pt>
                <c:pt idx="5">
                  <c:v>344.89699999999999</c:v>
                </c:pt>
                <c:pt idx="6">
                  <c:v>127.815</c:v>
                </c:pt>
                <c:pt idx="7">
                  <c:v>65.144999999999996</c:v>
                </c:pt>
                <c:pt idx="8">
                  <c:v>24.58</c:v>
                </c:pt>
                <c:pt idx="10">
                  <c:v>37.837000000000003</c:v>
                </c:pt>
                <c:pt idx="11">
                  <c:v>200.239</c:v>
                </c:pt>
                <c:pt idx="12">
                  <c:v>444.12400000000002</c:v>
                </c:pt>
                <c:pt idx="13">
                  <c:v>353.91</c:v>
                </c:pt>
                <c:pt idx="14">
                  <c:v>1567.9580000000001</c:v>
                </c:pt>
                <c:pt idx="15">
                  <c:v>1046.192</c:v>
                </c:pt>
                <c:pt idx="16">
                  <c:v>1383.597</c:v>
                </c:pt>
                <c:pt idx="17">
                  <c:v>673.99699999999996</c:v>
                </c:pt>
                <c:pt idx="18">
                  <c:v>912.85799999999995</c:v>
                </c:pt>
                <c:pt idx="20">
                  <c:v>39.828000000000003</c:v>
                </c:pt>
                <c:pt idx="21">
                  <c:v>205.68600000000001</c:v>
                </c:pt>
                <c:pt idx="22">
                  <c:v>464.58499999999998</c:v>
                </c:pt>
                <c:pt idx="23">
                  <c:v>581.01599999999996</c:v>
                </c:pt>
                <c:pt idx="24">
                  <c:v>1920.9749999999999</c:v>
                </c:pt>
                <c:pt idx="25">
                  <c:v>1395.5340000000001</c:v>
                </c:pt>
                <c:pt idx="26">
                  <c:v>1512.7840000000001</c:v>
                </c:pt>
                <c:pt idx="27">
                  <c:v>739.14200000000005</c:v>
                </c:pt>
                <c:pt idx="28">
                  <c:v>937.43799999999999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608192"/>
        <c:axId val="47609728"/>
      </c:barChart>
      <c:catAx>
        <c:axId val="476081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609728"/>
        <c:crosses val="autoZero"/>
        <c:auto val="1"/>
        <c:lblAlgn val="ctr"/>
        <c:lblOffset val="100"/>
        <c:noMultiLvlLbl val="0"/>
      </c:catAx>
      <c:valAx>
        <c:axId val="47609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6081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0.33300000000000002</c:v>
                </c:pt>
                <c:pt idx="1">
                  <c:v>3.19</c:v>
                </c:pt>
                <c:pt idx="2">
                  <c:v>19.353000000000002</c:v>
                </c:pt>
                <c:pt idx="3">
                  <c:v>60.466999999999999</c:v>
                </c:pt>
                <c:pt idx="4">
                  <c:v>238.715</c:v>
                </c:pt>
                <c:pt idx="5">
                  <c:v>176.227</c:v>
                </c:pt>
                <c:pt idx="6">
                  <c:v>198.50800000000001</c:v>
                </c:pt>
                <c:pt idx="7">
                  <c:v>0.67400000000000004</c:v>
                </c:pt>
                <c:pt idx="8">
                  <c:v>3.5369999999999999</c:v>
                </c:pt>
                <c:pt idx="10">
                  <c:v>1.07</c:v>
                </c:pt>
                <c:pt idx="11">
                  <c:v>21.981999999999999</c:v>
                </c:pt>
                <c:pt idx="12">
                  <c:v>121.676</c:v>
                </c:pt>
                <c:pt idx="13">
                  <c:v>287.29899999999998</c:v>
                </c:pt>
                <c:pt idx="14">
                  <c:v>230.98099999999999</c:v>
                </c:pt>
                <c:pt idx="15">
                  <c:v>87.483000000000004</c:v>
                </c:pt>
                <c:pt idx="16">
                  <c:v>30.677</c:v>
                </c:pt>
                <c:pt idx="17">
                  <c:v>2.1629999999999998</c:v>
                </c:pt>
                <c:pt idx="18">
                  <c:v>0.748</c:v>
                </c:pt>
                <c:pt idx="20">
                  <c:v>1.4019999999999999</c:v>
                </c:pt>
                <c:pt idx="21">
                  <c:v>25.172000000000001</c:v>
                </c:pt>
                <c:pt idx="22">
                  <c:v>141.029</c:v>
                </c:pt>
                <c:pt idx="23">
                  <c:v>347.76600000000002</c:v>
                </c:pt>
                <c:pt idx="24">
                  <c:v>469.69600000000003</c:v>
                </c:pt>
                <c:pt idx="25">
                  <c:v>263.71100000000001</c:v>
                </c:pt>
                <c:pt idx="26">
                  <c:v>229.185</c:v>
                </c:pt>
                <c:pt idx="27">
                  <c:v>2.8370000000000002</c:v>
                </c:pt>
                <c:pt idx="28">
                  <c:v>4.2850000000000001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1.4060969000000001</c:v>
                  </c:pt>
                  <c:pt idx="1">
                    <c:v>2.3476992000000001</c:v>
                  </c:pt>
                  <c:pt idx="2">
                    <c:v>16.047451200000001</c:v>
                  </c:pt>
                  <c:pt idx="3">
                    <c:v>69.161571600000002</c:v>
                  </c:pt>
                  <c:pt idx="4">
                    <c:v>82.416864000000004</c:v>
                  </c:pt>
                  <c:pt idx="5">
                    <c:v>84.499765000000011</c:v>
                  </c:pt>
                  <c:pt idx="6">
                    <c:v>48.365196000000005</c:v>
                  </c:pt>
                  <c:pt idx="7">
                    <c:v>42.305162999999993</c:v>
                  </c:pt>
                  <c:pt idx="8">
                    <c:v>23.021627999999996</c:v>
                  </c:pt>
                  <c:pt idx="10">
                    <c:v>9.8451874000000004</c:v>
                  </c:pt>
                  <c:pt idx="11">
                    <c:v>21.405549099999998</c:v>
                  </c:pt>
                  <c:pt idx="12">
                    <c:v>64.309155200000006</c:v>
                  </c:pt>
                  <c:pt idx="13">
                    <c:v>56.165517000000001</c:v>
                  </c:pt>
                  <c:pt idx="14">
                    <c:v>237.07524959999998</c:v>
                  </c:pt>
                  <c:pt idx="15">
                    <c:v>199.50881440000001</c:v>
                  </c:pt>
                  <c:pt idx="16">
                    <c:v>317.12043240000003</c:v>
                  </c:pt>
                  <c:pt idx="17">
                    <c:v>260.0954423</c:v>
                  </c:pt>
                  <c:pt idx="18">
                    <c:v>346.33832519999999</c:v>
                  </c:pt>
                  <c:pt idx="20">
                    <c:v>9.8813268000000001</c:v>
                  </c:pt>
                  <c:pt idx="21">
                    <c:v>21.720441600000004</c:v>
                  </c:pt>
                  <c:pt idx="22">
                    <c:v>66.993156999999997</c:v>
                  </c:pt>
                  <c:pt idx="23">
                    <c:v>90.2898864</c:v>
                  </c:pt>
                  <c:pt idx="24">
                    <c:v>251.64772499999998</c:v>
                  </c:pt>
                  <c:pt idx="25">
                    <c:v>218.54062440000001</c:v>
                  </c:pt>
                  <c:pt idx="26">
                    <c:v>318.28975359999998</c:v>
                  </c:pt>
                  <c:pt idx="27">
                    <c:v>266.23894840000003</c:v>
                  </c:pt>
                  <c:pt idx="28">
                    <c:v>347.13329140000002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1.4060969000000001</c:v>
                  </c:pt>
                  <c:pt idx="1">
                    <c:v>2.3476992000000001</c:v>
                  </c:pt>
                  <c:pt idx="2">
                    <c:v>16.047451200000001</c:v>
                  </c:pt>
                  <c:pt idx="3">
                    <c:v>69.161571600000002</c:v>
                  </c:pt>
                  <c:pt idx="4">
                    <c:v>82.416864000000004</c:v>
                  </c:pt>
                  <c:pt idx="5">
                    <c:v>84.499765000000011</c:v>
                  </c:pt>
                  <c:pt idx="6">
                    <c:v>48.365196000000005</c:v>
                  </c:pt>
                  <c:pt idx="7">
                    <c:v>42.305162999999993</c:v>
                  </c:pt>
                  <c:pt idx="8">
                    <c:v>23.021627999999996</c:v>
                  </c:pt>
                  <c:pt idx="10">
                    <c:v>9.8451874000000004</c:v>
                  </c:pt>
                  <c:pt idx="11">
                    <c:v>21.405549099999998</c:v>
                  </c:pt>
                  <c:pt idx="12">
                    <c:v>64.309155200000006</c:v>
                  </c:pt>
                  <c:pt idx="13">
                    <c:v>56.165517000000001</c:v>
                  </c:pt>
                  <c:pt idx="14">
                    <c:v>237.07524959999998</c:v>
                  </c:pt>
                  <c:pt idx="15">
                    <c:v>199.50881440000001</c:v>
                  </c:pt>
                  <c:pt idx="16">
                    <c:v>317.12043240000003</c:v>
                  </c:pt>
                  <c:pt idx="17">
                    <c:v>260.0954423</c:v>
                  </c:pt>
                  <c:pt idx="18">
                    <c:v>346.33832519999999</c:v>
                  </c:pt>
                  <c:pt idx="20">
                    <c:v>9.8813268000000001</c:v>
                  </c:pt>
                  <c:pt idx="21">
                    <c:v>21.720441600000004</c:v>
                  </c:pt>
                  <c:pt idx="22">
                    <c:v>66.993156999999997</c:v>
                  </c:pt>
                  <c:pt idx="23">
                    <c:v>90.2898864</c:v>
                  </c:pt>
                  <c:pt idx="24">
                    <c:v>251.64772499999998</c:v>
                  </c:pt>
                  <c:pt idx="25">
                    <c:v>218.54062440000001</c:v>
                  </c:pt>
                  <c:pt idx="26">
                    <c:v>318.28975359999998</c:v>
                  </c:pt>
                  <c:pt idx="27">
                    <c:v>266.23894840000003</c:v>
                  </c:pt>
                  <c:pt idx="28">
                    <c:v>347.13329140000002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1.9630000000000001</c:v>
                </c:pt>
                <c:pt idx="1">
                  <c:v>5.3760000000000003</c:v>
                </c:pt>
                <c:pt idx="2">
                  <c:v>20.427</c:v>
                </c:pt>
                <c:pt idx="3">
                  <c:v>222.958</c:v>
                </c:pt>
                <c:pt idx="4">
                  <c:v>349.22399999999999</c:v>
                </c:pt>
                <c:pt idx="5">
                  <c:v>344.89699999999999</c:v>
                </c:pt>
                <c:pt idx="6">
                  <c:v>127.815</c:v>
                </c:pt>
                <c:pt idx="7">
                  <c:v>65.144999999999996</c:v>
                </c:pt>
                <c:pt idx="8">
                  <c:v>24.58</c:v>
                </c:pt>
                <c:pt idx="10">
                  <c:v>37.837000000000003</c:v>
                </c:pt>
                <c:pt idx="11">
                  <c:v>200.239</c:v>
                </c:pt>
                <c:pt idx="12">
                  <c:v>444.12400000000002</c:v>
                </c:pt>
                <c:pt idx="13">
                  <c:v>353.91</c:v>
                </c:pt>
                <c:pt idx="14">
                  <c:v>1567.9580000000001</c:v>
                </c:pt>
                <c:pt idx="15">
                  <c:v>1046.192</c:v>
                </c:pt>
                <c:pt idx="16">
                  <c:v>1383.597</c:v>
                </c:pt>
                <c:pt idx="17">
                  <c:v>673.99699999999996</c:v>
                </c:pt>
                <c:pt idx="18">
                  <c:v>912.85799999999995</c:v>
                </c:pt>
                <c:pt idx="20">
                  <c:v>39.828000000000003</c:v>
                </c:pt>
                <c:pt idx="21">
                  <c:v>205.68600000000001</c:v>
                </c:pt>
                <c:pt idx="22">
                  <c:v>464.58499999999998</c:v>
                </c:pt>
                <c:pt idx="23">
                  <c:v>581.01599999999996</c:v>
                </c:pt>
                <c:pt idx="24">
                  <c:v>1920.9749999999999</c:v>
                </c:pt>
                <c:pt idx="25">
                  <c:v>1395.5340000000001</c:v>
                </c:pt>
                <c:pt idx="26">
                  <c:v>1512.7840000000001</c:v>
                </c:pt>
                <c:pt idx="27">
                  <c:v>739.14200000000005</c:v>
                </c:pt>
                <c:pt idx="28">
                  <c:v>937.43799999999999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652864"/>
        <c:axId val="47654400"/>
      </c:barChart>
      <c:catAx>
        <c:axId val="476528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654400"/>
        <c:crosses val="autoZero"/>
        <c:auto val="1"/>
        <c:lblAlgn val="ctr"/>
        <c:lblOffset val="100"/>
        <c:noMultiLvlLbl val="0"/>
      </c:catAx>
      <c:valAx>
        <c:axId val="476544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7258724252022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765286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7.75</c:v>
                </c:pt>
                <c:pt idx="1">
                  <c:v>1684.942</c:v>
                </c:pt>
                <c:pt idx="2">
                  <c:v>1975.3240000000001</c:v>
                </c:pt>
                <c:pt idx="3">
                  <c:v>1495.09</c:v>
                </c:pt>
                <c:pt idx="4">
                  <c:v>529.28800000000001</c:v>
                </c:pt>
                <c:pt idx="5">
                  <c:v>117.89099999999999</c:v>
                </c:pt>
                <c:pt idx="6">
                  <c:v>0.60799999999999998</c:v>
                </c:pt>
                <c:pt idx="7">
                  <c:v>689.048</c:v>
                </c:pt>
                <c:pt idx="8">
                  <c:v>8709.9210000000003</c:v>
                </c:pt>
                <c:pt idx="9">
                  <c:v>1275.3720000000001</c:v>
                </c:pt>
                <c:pt idx="10">
                  <c:v>4315.8649999999998</c:v>
                </c:pt>
                <c:pt idx="11">
                  <c:v>6741.192</c:v>
                </c:pt>
                <c:pt idx="12">
                  <c:v>3156.5280000000002</c:v>
                </c:pt>
                <c:pt idx="13">
                  <c:v>67.697000000000003</c:v>
                </c:pt>
                <c:pt idx="14">
                  <c:v>3841.864</c:v>
                </c:pt>
                <c:pt idx="15">
                  <c:v>7177.8680000000004</c:v>
                </c:pt>
                <c:pt idx="16">
                  <c:v>393.03100000000001</c:v>
                </c:pt>
                <c:pt idx="17">
                  <c:v>1205.501</c:v>
                </c:pt>
                <c:pt idx="18">
                  <c:v>9701.4480000000003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759360"/>
        <c:axId val="47744896"/>
      </c:barChart>
      <c:valAx>
        <c:axId val="477448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759360"/>
        <c:crosses val="max"/>
        <c:crossBetween val="between"/>
      </c:valAx>
      <c:catAx>
        <c:axId val="47759360"/>
        <c:scaling>
          <c:orientation val="maxMin"/>
        </c:scaling>
        <c:delete val="0"/>
        <c:axPos val="l"/>
        <c:majorTickMark val="out"/>
        <c:minorTickMark val="none"/>
        <c:tickLblPos val="nextTo"/>
        <c:crossAx val="477448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7.75</c:v>
                </c:pt>
                <c:pt idx="1">
                  <c:v>1684.942</c:v>
                </c:pt>
                <c:pt idx="2">
                  <c:v>1975.3240000000001</c:v>
                </c:pt>
                <c:pt idx="3">
                  <c:v>1495.09</c:v>
                </c:pt>
                <c:pt idx="4">
                  <c:v>529.28800000000001</c:v>
                </c:pt>
                <c:pt idx="5">
                  <c:v>117.89099999999999</c:v>
                </c:pt>
                <c:pt idx="6">
                  <c:v>0.60799999999999998</c:v>
                </c:pt>
                <c:pt idx="7">
                  <c:v>689.048</c:v>
                </c:pt>
                <c:pt idx="8">
                  <c:v>8709.9210000000003</c:v>
                </c:pt>
                <c:pt idx="9">
                  <c:v>1275.3720000000001</c:v>
                </c:pt>
                <c:pt idx="10">
                  <c:v>4315.8649999999998</c:v>
                </c:pt>
                <c:pt idx="11">
                  <c:v>6741.192</c:v>
                </c:pt>
                <c:pt idx="12">
                  <c:v>3156.5280000000002</c:v>
                </c:pt>
                <c:pt idx="13">
                  <c:v>67.697000000000003</c:v>
                </c:pt>
                <c:pt idx="14">
                  <c:v>3841.864</c:v>
                </c:pt>
                <c:pt idx="15">
                  <c:v>7177.8680000000004</c:v>
                </c:pt>
                <c:pt idx="16">
                  <c:v>393.03100000000001</c:v>
                </c:pt>
                <c:pt idx="17">
                  <c:v>1205.501</c:v>
                </c:pt>
                <c:pt idx="18">
                  <c:v>9701.4480000000003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329856"/>
        <c:axId val="48319488"/>
      </c:barChart>
      <c:valAx>
        <c:axId val="48319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329856"/>
        <c:crosses val="max"/>
        <c:crossBetween val="between"/>
      </c:valAx>
      <c:catAx>
        <c:axId val="48329856"/>
        <c:scaling>
          <c:orientation val="maxMin"/>
        </c:scaling>
        <c:delete val="0"/>
        <c:axPos val="l"/>
        <c:majorTickMark val="out"/>
        <c:minorTickMark val="none"/>
        <c:tickLblPos val="nextTo"/>
        <c:crossAx val="483194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0</c:v>
                </c:pt>
                <c:pt idx="1">
                  <c:v>581.55100000000004</c:v>
                </c:pt>
                <c:pt idx="2">
                  <c:v>746.97299999999996</c:v>
                </c:pt>
                <c:pt idx="3">
                  <c:v>891.26400000000001</c:v>
                </c:pt>
                <c:pt idx="4">
                  <c:v>190.726</c:v>
                </c:pt>
                <c:pt idx="5">
                  <c:v>48.793999999999997</c:v>
                </c:pt>
                <c:pt idx="6">
                  <c:v>2.665</c:v>
                </c:pt>
                <c:pt idx="8">
                  <c:v>26.611000000000001</c:v>
                </c:pt>
                <c:pt idx="9">
                  <c:v>949.33699999999999</c:v>
                </c:pt>
                <c:pt idx="10">
                  <c:v>1843.367</c:v>
                </c:pt>
                <c:pt idx="11">
                  <c:v>1795.829</c:v>
                </c:pt>
                <c:pt idx="12">
                  <c:v>2098.3319999999999</c:v>
                </c:pt>
                <c:pt idx="13">
                  <c:v>672.995</c:v>
                </c:pt>
                <c:pt idx="14">
                  <c:v>203.52500000000001</c:v>
                </c:pt>
                <c:pt idx="16">
                  <c:v>26.611000000000001</c:v>
                </c:pt>
                <c:pt idx="17">
                  <c:v>1530.8879999999999</c:v>
                </c:pt>
                <c:pt idx="18">
                  <c:v>2590.34</c:v>
                </c:pt>
                <c:pt idx="19">
                  <c:v>2687.0929999999998</c:v>
                </c:pt>
                <c:pt idx="20">
                  <c:v>2289.058</c:v>
                </c:pt>
                <c:pt idx="21">
                  <c:v>721.78899999999999</c:v>
                </c:pt>
                <c:pt idx="22">
                  <c:v>206.191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315.43077960000005</c:v>
                  </c:pt>
                  <c:pt idx="2">
                    <c:v>666.24242800181469</c:v>
                  </c:pt>
                  <c:pt idx="3">
                    <c:v>193.82394638079339</c:v>
                  </c:pt>
                  <c:pt idx="4">
                    <c:v>51.022818600000001</c:v>
                  </c:pt>
                  <c:pt idx="5">
                    <c:v>15.471786200000002</c:v>
                  </c:pt>
                  <c:pt idx="6">
                    <c:v>16.2839168</c:v>
                  </c:pt>
                  <c:pt idx="8">
                    <c:v>169.57560000000001</c:v>
                  </c:pt>
                  <c:pt idx="9">
                    <c:v>1913.0067839999997</c:v>
                  </c:pt>
                  <c:pt idx="10">
                    <c:v>1821.9371668523409</c:v>
                  </c:pt>
                  <c:pt idx="11">
                    <c:v>1113.1980568793401</c:v>
                  </c:pt>
                  <c:pt idx="12">
                    <c:v>722.65632320000009</c:v>
                  </c:pt>
                  <c:pt idx="13">
                    <c:v>186.82964519999999</c:v>
                  </c:pt>
                  <c:pt idx="14">
                    <c:v>271.35083537488617</c:v>
                  </c:pt>
                  <c:pt idx="16">
                    <c:v>169.57560000000001</c:v>
                  </c:pt>
                  <c:pt idx="17">
                    <c:v>1977.0612549999998</c:v>
                  </c:pt>
                  <c:pt idx="18">
                    <c:v>2012.9830309695217</c:v>
                  </c:pt>
                  <c:pt idx="19">
                    <c:v>1134.8920223480836</c:v>
                  </c:pt>
                  <c:pt idx="20">
                    <c:v>724.31838900000002</c:v>
                  </c:pt>
                  <c:pt idx="21">
                    <c:v>187.97374149999999</c:v>
                  </c:pt>
                  <c:pt idx="22">
                    <c:v>272.79611393749559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315.43077960000005</c:v>
                  </c:pt>
                  <c:pt idx="2">
                    <c:v>666.24242800181469</c:v>
                  </c:pt>
                  <c:pt idx="3">
                    <c:v>193.82394638079339</c:v>
                  </c:pt>
                  <c:pt idx="4">
                    <c:v>51.022818600000001</c:v>
                  </c:pt>
                  <c:pt idx="5">
                    <c:v>15.471786200000002</c:v>
                  </c:pt>
                  <c:pt idx="6">
                    <c:v>16.2839168</c:v>
                  </c:pt>
                  <c:pt idx="8">
                    <c:v>169.57560000000001</c:v>
                  </c:pt>
                  <c:pt idx="9">
                    <c:v>1913.0067839999997</c:v>
                  </c:pt>
                  <c:pt idx="10">
                    <c:v>1821.9371668523409</c:v>
                  </c:pt>
                  <c:pt idx="11">
                    <c:v>1113.1980568793401</c:v>
                  </c:pt>
                  <c:pt idx="12">
                    <c:v>722.65632320000009</c:v>
                  </c:pt>
                  <c:pt idx="13">
                    <c:v>186.82964519999999</c:v>
                  </c:pt>
                  <c:pt idx="14">
                    <c:v>271.35083537488617</c:v>
                  </c:pt>
                  <c:pt idx="16">
                    <c:v>169.57560000000001</c:v>
                  </c:pt>
                  <c:pt idx="17">
                    <c:v>1977.0612549999998</c:v>
                  </c:pt>
                  <c:pt idx="18">
                    <c:v>2012.9830309695217</c:v>
                  </c:pt>
                  <c:pt idx="19">
                    <c:v>1134.8920223480836</c:v>
                  </c:pt>
                  <c:pt idx="20">
                    <c:v>724.31838900000002</c:v>
                  </c:pt>
                  <c:pt idx="21">
                    <c:v>187.97374149999999</c:v>
                  </c:pt>
                  <c:pt idx="22">
                    <c:v>272.79611393749559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428.45800000000003</c:v>
                </c:pt>
                <c:pt idx="2">
                  <c:v>2393.3090000000002</c:v>
                </c:pt>
                <c:pt idx="3">
                  <c:v>1043.364</c:v>
                </c:pt>
                <c:pt idx="4">
                  <c:v>125.39400000000001</c:v>
                </c:pt>
                <c:pt idx="5">
                  <c:v>16.018000000000001</c:v>
                </c:pt>
                <c:pt idx="6">
                  <c:v>31.423999999999999</c:v>
                </c:pt>
                <c:pt idx="8">
                  <c:v>337.8</c:v>
                </c:pt>
                <c:pt idx="9">
                  <c:v>12796.031999999999</c:v>
                </c:pt>
                <c:pt idx="10">
                  <c:v>14757.522999999999</c:v>
                </c:pt>
                <c:pt idx="11">
                  <c:v>6355.4359999999997</c:v>
                </c:pt>
                <c:pt idx="12">
                  <c:v>2976.3440000000001</c:v>
                </c:pt>
                <c:pt idx="13">
                  <c:v>660.87599999999998</c:v>
                </c:pt>
                <c:pt idx="14">
                  <c:v>707.74199999999996</c:v>
                </c:pt>
                <c:pt idx="16">
                  <c:v>337.8</c:v>
                </c:pt>
                <c:pt idx="17">
                  <c:v>13224.49</c:v>
                </c:pt>
                <c:pt idx="18">
                  <c:v>17186.29</c:v>
                </c:pt>
                <c:pt idx="19">
                  <c:v>7411.8950000000004</c:v>
                </c:pt>
                <c:pt idx="20">
                  <c:v>3103.335</c:v>
                </c:pt>
                <c:pt idx="21">
                  <c:v>676.89499999999998</c:v>
                </c:pt>
                <c:pt idx="22">
                  <c:v>739.26599999999996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087424"/>
        <c:axId val="48088960"/>
      </c:barChart>
      <c:catAx>
        <c:axId val="48087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088960"/>
        <c:crosses val="autoZero"/>
        <c:auto val="1"/>
        <c:lblAlgn val="ctr"/>
        <c:lblOffset val="100"/>
        <c:noMultiLvlLbl val="0"/>
      </c:catAx>
      <c:valAx>
        <c:axId val="480889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0874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10811.035781528963</c:v>
                </c:pt>
                <c:pt idx="1">
                  <c:v>39302.955176832198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0</c:v>
                </c:pt>
                <c:pt idx="1">
                  <c:v>581.55100000000004</c:v>
                </c:pt>
                <c:pt idx="2">
                  <c:v>746.97299999999996</c:v>
                </c:pt>
                <c:pt idx="3">
                  <c:v>891.26400000000001</c:v>
                </c:pt>
                <c:pt idx="4">
                  <c:v>190.726</c:v>
                </c:pt>
                <c:pt idx="5">
                  <c:v>48.793999999999997</c:v>
                </c:pt>
                <c:pt idx="6">
                  <c:v>2.665</c:v>
                </c:pt>
                <c:pt idx="8">
                  <c:v>26.611000000000001</c:v>
                </c:pt>
                <c:pt idx="9">
                  <c:v>949.33699999999999</c:v>
                </c:pt>
                <c:pt idx="10">
                  <c:v>1843.367</c:v>
                </c:pt>
                <c:pt idx="11">
                  <c:v>1795.829</c:v>
                </c:pt>
                <c:pt idx="12">
                  <c:v>2098.3319999999999</c:v>
                </c:pt>
                <c:pt idx="13">
                  <c:v>672.995</c:v>
                </c:pt>
                <c:pt idx="14">
                  <c:v>203.52500000000001</c:v>
                </c:pt>
                <c:pt idx="16">
                  <c:v>26.611000000000001</c:v>
                </c:pt>
                <c:pt idx="17">
                  <c:v>1530.8879999999999</c:v>
                </c:pt>
                <c:pt idx="18">
                  <c:v>2590.34</c:v>
                </c:pt>
                <c:pt idx="19">
                  <c:v>2687.0929999999998</c:v>
                </c:pt>
                <c:pt idx="20">
                  <c:v>2289.058</c:v>
                </c:pt>
                <c:pt idx="21">
                  <c:v>721.78899999999999</c:v>
                </c:pt>
                <c:pt idx="22">
                  <c:v>206.191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315.43077960000005</c:v>
                  </c:pt>
                  <c:pt idx="2">
                    <c:v>666.24242800181469</c:v>
                  </c:pt>
                  <c:pt idx="3">
                    <c:v>193.82394638079339</c:v>
                  </c:pt>
                  <c:pt idx="4">
                    <c:v>51.022818600000001</c:v>
                  </c:pt>
                  <c:pt idx="5">
                    <c:v>15.471786200000002</c:v>
                  </c:pt>
                  <c:pt idx="6">
                    <c:v>16.2839168</c:v>
                  </c:pt>
                  <c:pt idx="8">
                    <c:v>169.57560000000001</c:v>
                  </c:pt>
                  <c:pt idx="9">
                    <c:v>1913.0067839999997</c:v>
                  </c:pt>
                  <c:pt idx="10">
                    <c:v>1821.9371668523409</c:v>
                  </c:pt>
                  <c:pt idx="11">
                    <c:v>1113.1980568793401</c:v>
                  </c:pt>
                  <c:pt idx="12">
                    <c:v>722.65632320000009</c:v>
                  </c:pt>
                  <c:pt idx="13">
                    <c:v>186.82964519999999</c:v>
                  </c:pt>
                  <c:pt idx="14">
                    <c:v>271.35083537488617</c:v>
                  </c:pt>
                  <c:pt idx="16">
                    <c:v>169.57560000000001</c:v>
                  </c:pt>
                  <c:pt idx="17">
                    <c:v>1977.0612549999998</c:v>
                  </c:pt>
                  <c:pt idx="18">
                    <c:v>2012.9830309695217</c:v>
                  </c:pt>
                  <c:pt idx="19">
                    <c:v>1134.8920223480836</c:v>
                  </c:pt>
                  <c:pt idx="20">
                    <c:v>724.31838900000002</c:v>
                  </c:pt>
                  <c:pt idx="21">
                    <c:v>187.97374149999999</c:v>
                  </c:pt>
                  <c:pt idx="22">
                    <c:v>272.79611393749559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315.43077960000005</c:v>
                  </c:pt>
                  <c:pt idx="2">
                    <c:v>666.24242800181469</c:v>
                  </c:pt>
                  <c:pt idx="3">
                    <c:v>193.82394638079339</c:v>
                  </c:pt>
                  <c:pt idx="4">
                    <c:v>51.022818600000001</c:v>
                  </c:pt>
                  <c:pt idx="5">
                    <c:v>15.471786200000002</c:v>
                  </c:pt>
                  <c:pt idx="6">
                    <c:v>16.2839168</c:v>
                  </c:pt>
                  <c:pt idx="8">
                    <c:v>169.57560000000001</c:v>
                  </c:pt>
                  <c:pt idx="9">
                    <c:v>1913.0067839999997</c:v>
                  </c:pt>
                  <c:pt idx="10">
                    <c:v>1821.9371668523409</c:v>
                  </c:pt>
                  <c:pt idx="11">
                    <c:v>1113.1980568793401</c:v>
                  </c:pt>
                  <c:pt idx="12">
                    <c:v>722.65632320000009</c:v>
                  </c:pt>
                  <c:pt idx="13">
                    <c:v>186.82964519999999</c:v>
                  </c:pt>
                  <c:pt idx="14">
                    <c:v>271.35083537488617</c:v>
                  </c:pt>
                  <c:pt idx="16">
                    <c:v>169.57560000000001</c:v>
                  </c:pt>
                  <c:pt idx="17">
                    <c:v>1977.0612549999998</c:v>
                  </c:pt>
                  <c:pt idx="18">
                    <c:v>2012.9830309695217</c:v>
                  </c:pt>
                  <c:pt idx="19">
                    <c:v>1134.8920223480836</c:v>
                  </c:pt>
                  <c:pt idx="20">
                    <c:v>724.31838900000002</c:v>
                  </c:pt>
                  <c:pt idx="21">
                    <c:v>187.97374149999999</c:v>
                  </c:pt>
                  <c:pt idx="22">
                    <c:v>272.79611393749559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428.45800000000003</c:v>
                </c:pt>
                <c:pt idx="2">
                  <c:v>2393.3090000000002</c:v>
                </c:pt>
                <c:pt idx="3">
                  <c:v>1043.364</c:v>
                </c:pt>
                <c:pt idx="4">
                  <c:v>125.39400000000001</c:v>
                </c:pt>
                <c:pt idx="5">
                  <c:v>16.018000000000001</c:v>
                </c:pt>
                <c:pt idx="6">
                  <c:v>31.423999999999999</c:v>
                </c:pt>
                <c:pt idx="8">
                  <c:v>337.8</c:v>
                </c:pt>
                <c:pt idx="9">
                  <c:v>12796.031999999999</c:v>
                </c:pt>
                <c:pt idx="10">
                  <c:v>14757.522999999999</c:v>
                </c:pt>
                <c:pt idx="11">
                  <c:v>6355.4359999999997</c:v>
                </c:pt>
                <c:pt idx="12">
                  <c:v>2976.3440000000001</c:v>
                </c:pt>
                <c:pt idx="13">
                  <c:v>660.87599999999998</c:v>
                </c:pt>
                <c:pt idx="14">
                  <c:v>707.74199999999996</c:v>
                </c:pt>
                <c:pt idx="16">
                  <c:v>337.8</c:v>
                </c:pt>
                <c:pt idx="17">
                  <c:v>13224.49</c:v>
                </c:pt>
                <c:pt idx="18">
                  <c:v>17186.29</c:v>
                </c:pt>
                <c:pt idx="19">
                  <c:v>7411.8950000000004</c:v>
                </c:pt>
                <c:pt idx="20">
                  <c:v>3103.335</c:v>
                </c:pt>
                <c:pt idx="21">
                  <c:v>676.89499999999998</c:v>
                </c:pt>
                <c:pt idx="22">
                  <c:v>739.26599999999996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238592"/>
        <c:axId val="48240128"/>
      </c:barChart>
      <c:catAx>
        <c:axId val="482385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240128"/>
        <c:crosses val="autoZero"/>
        <c:auto val="1"/>
        <c:lblAlgn val="ctr"/>
        <c:lblOffset val="100"/>
        <c:noMultiLvlLbl val="0"/>
      </c:catAx>
      <c:valAx>
        <c:axId val="482401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2385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63.887999999999998</c:v>
                </c:pt>
                <c:pt idx="1">
                  <c:v>361.637</c:v>
                </c:pt>
                <c:pt idx="2">
                  <c:v>455.51</c:v>
                </c:pt>
                <c:pt idx="3">
                  <c:v>483.37200000000001</c:v>
                </c:pt>
                <c:pt idx="4">
                  <c:v>748.99800000000005</c:v>
                </c:pt>
                <c:pt idx="5">
                  <c:v>222.684</c:v>
                </c:pt>
                <c:pt idx="6">
                  <c:v>125.205</c:v>
                </c:pt>
                <c:pt idx="7">
                  <c:v>0.26300000000000001</c:v>
                </c:pt>
                <c:pt idx="8">
                  <c:v>0.41699999999999998</c:v>
                </c:pt>
                <c:pt idx="10">
                  <c:v>250.095</c:v>
                </c:pt>
                <c:pt idx="11">
                  <c:v>2284.0459999999998</c:v>
                </c:pt>
                <c:pt idx="12">
                  <c:v>1949.6659999999999</c:v>
                </c:pt>
                <c:pt idx="13">
                  <c:v>2166.9549999999999</c:v>
                </c:pt>
                <c:pt idx="14">
                  <c:v>784.96900000000005</c:v>
                </c:pt>
                <c:pt idx="15">
                  <c:v>133.489</c:v>
                </c:pt>
                <c:pt idx="16">
                  <c:v>19.585999999999999</c:v>
                </c:pt>
                <c:pt idx="17">
                  <c:v>1.026</c:v>
                </c:pt>
                <c:pt idx="18">
                  <c:v>0.16400000000000001</c:v>
                </c:pt>
                <c:pt idx="20">
                  <c:v>313.983</c:v>
                </c:pt>
                <c:pt idx="21">
                  <c:v>2645.683</c:v>
                </c:pt>
                <c:pt idx="22">
                  <c:v>2405.1759999999999</c:v>
                </c:pt>
                <c:pt idx="23">
                  <c:v>2650.326</c:v>
                </c:pt>
                <c:pt idx="24">
                  <c:v>1533.9680000000001</c:v>
                </c:pt>
                <c:pt idx="25">
                  <c:v>356.173</c:v>
                </c:pt>
                <c:pt idx="26">
                  <c:v>144.791</c:v>
                </c:pt>
                <c:pt idx="27">
                  <c:v>1.2889999999999999</c:v>
                </c:pt>
                <c:pt idx="28">
                  <c:v>0.57999999999999996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165.5304654</c:v>
                  </c:pt>
                  <c:pt idx="1">
                    <c:v>192.16816200000002</c:v>
                  </c:pt>
                  <c:pt idx="2">
                    <c:v>314.14702220000004</c:v>
                  </c:pt>
                  <c:pt idx="3">
                    <c:v>596.08115750000002</c:v>
                  </c:pt>
                  <c:pt idx="4">
                    <c:v>198.90413280000001</c:v>
                  </c:pt>
                  <c:pt idx="5">
                    <c:v>95.580920400000011</c:v>
                  </c:pt>
                  <c:pt idx="6">
                    <c:v>37.782903300000001</c:v>
                  </c:pt>
                  <c:pt idx="7">
                    <c:v>13.185325299999997</c:v>
                  </c:pt>
                  <c:pt idx="8">
                    <c:v>6.8858831999999994</c:v>
                  </c:pt>
                  <c:pt idx="10">
                    <c:v>1378.5375074000001</c:v>
                  </c:pt>
                  <c:pt idx="11">
                    <c:v>1800.0695900000001</c:v>
                  </c:pt>
                  <c:pt idx="12">
                    <c:v>1245.8018528</c:v>
                  </c:pt>
                  <c:pt idx="13">
                    <c:v>406.38151899999997</c:v>
                  </c:pt>
                  <c:pt idx="14">
                    <c:v>509.50311999999997</c:v>
                  </c:pt>
                  <c:pt idx="15">
                    <c:v>190.97447750000001</c:v>
                  </c:pt>
                  <c:pt idx="16">
                    <c:v>136.77145099999998</c:v>
                  </c:pt>
                  <c:pt idx="17">
                    <c:v>70.833034500000011</c:v>
                  </c:pt>
                  <c:pt idx="18">
                    <c:v>43.3125432</c:v>
                  </c:pt>
                  <c:pt idx="20">
                    <c:v>1389.3239757000001</c:v>
                  </c:pt>
                  <c:pt idx="21">
                    <c:v>1840.1646008000002</c:v>
                  </c:pt>
                  <c:pt idx="22">
                    <c:v>1307.1848923999999</c:v>
                  </c:pt>
                  <c:pt idx="23">
                    <c:v>716.00331989999995</c:v>
                  </c:pt>
                  <c:pt idx="24">
                    <c:v>551.92538019999995</c:v>
                  </c:pt>
                  <c:pt idx="25">
                    <c:v>217.98728119999998</c:v>
                  </c:pt>
                  <c:pt idx="26">
                    <c:v>140.01759679999998</c:v>
                  </c:pt>
                  <c:pt idx="27">
                    <c:v>72.376717400000004</c:v>
                  </c:pt>
                  <c:pt idx="28">
                    <c:v>43.855030400000004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165.5304654</c:v>
                  </c:pt>
                  <c:pt idx="1">
                    <c:v>192.16816200000002</c:v>
                  </c:pt>
                  <c:pt idx="2">
                    <c:v>314.14702220000004</c:v>
                  </c:pt>
                  <c:pt idx="3">
                    <c:v>596.08115750000002</c:v>
                  </c:pt>
                  <c:pt idx="4">
                    <c:v>198.90413280000001</c:v>
                  </c:pt>
                  <c:pt idx="5">
                    <c:v>95.580920400000011</c:v>
                  </c:pt>
                  <c:pt idx="6">
                    <c:v>37.782903300000001</c:v>
                  </c:pt>
                  <c:pt idx="7">
                    <c:v>13.185325299999997</c:v>
                  </c:pt>
                  <c:pt idx="8">
                    <c:v>6.8858831999999994</c:v>
                  </c:pt>
                  <c:pt idx="10">
                    <c:v>1378.5375074000001</c:v>
                  </c:pt>
                  <c:pt idx="11">
                    <c:v>1800.0695900000001</c:v>
                  </c:pt>
                  <c:pt idx="12">
                    <c:v>1245.8018528</c:v>
                  </c:pt>
                  <c:pt idx="13">
                    <c:v>406.38151899999997</c:v>
                  </c:pt>
                  <c:pt idx="14">
                    <c:v>509.50311999999997</c:v>
                  </c:pt>
                  <c:pt idx="15">
                    <c:v>190.97447750000001</c:v>
                  </c:pt>
                  <c:pt idx="16">
                    <c:v>136.77145099999998</c:v>
                  </c:pt>
                  <c:pt idx="17">
                    <c:v>70.833034500000011</c:v>
                  </c:pt>
                  <c:pt idx="18">
                    <c:v>43.3125432</c:v>
                  </c:pt>
                  <c:pt idx="20">
                    <c:v>1389.3239757000001</c:v>
                  </c:pt>
                  <c:pt idx="21">
                    <c:v>1840.1646008000002</c:v>
                  </c:pt>
                  <c:pt idx="22">
                    <c:v>1307.1848923999999</c:v>
                  </c:pt>
                  <c:pt idx="23">
                    <c:v>716.00331989999995</c:v>
                  </c:pt>
                  <c:pt idx="24">
                    <c:v>551.92538019999995</c:v>
                  </c:pt>
                  <c:pt idx="25">
                    <c:v>217.98728119999998</c:v>
                  </c:pt>
                  <c:pt idx="26">
                    <c:v>140.01759679999998</c:v>
                  </c:pt>
                  <c:pt idx="27">
                    <c:v>72.376717400000004</c:v>
                  </c:pt>
                  <c:pt idx="28">
                    <c:v>43.855030400000004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230.96199999999999</c:v>
                </c:pt>
                <c:pt idx="1">
                  <c:v>421.88400000000001</c:v>
                </c:pt>
                <c:pt idx="2">
                  <c:v>419.25400000000002</c:v>
                </c:pt>
                <c:pt idx="3">
                  <c:v>1630.865</c:v>
                </c:pt>
                <c:pt idx="4">
                  <c:v>824.64400000000001</c:v>
                </c:pt>
                <c:pt idx="5">
                  <c:v>385.71800000000002</c:v>
                </c:pt>
                <c:pt idx="6">
                  <c:v>98.061000000000007</c:v>
                </c:pt>
                <c:pt idx="7">
                  <c:v>19.228999999999999</c:v>
                </c:pt>
                <c:pt idx="8">
                  <c:v>7.3520000000000003</c:v>
                </c:pt>
                <c:pt idx="10">
                  <c:v>5777.6090000000004</c:v>
                </c:pt>
                <c:pt idx="11">
                  <c:v>16364.269</c:v>
                </c:pt>
                <c:pt idx="12">
                  <c:v>8283.2569999999996</c:v>
                </c:pt>
                <c:pt idx="13">
                  <c:v>2487.0349999999999</c:v>
                </c:pt>
                <c:pt idx="14">
                  <c:v>3639.308</c:v>
                </c:pt>
                <c:pt idx="15">
                  <c:v>1054.5250000000001</c:v>
                </c:pt>
                <c:pt idx="16">
                  <c:v>685.91499999999996</c:v>
                </c:pt>
                <c:pt idx="17">
                  <c:v>181.20500000000001</c:v>
                </c:pt>
                <c:pt idx="18">
                  <c:v>118.63200000000001</c:v>
                </c:pt>
                <c:pt idx="20">
                  <c:v>6011.7870000000003</c:v>
                </c:pt>
                <c:pt idx="21">
                  <c:v>16789.823</c:v>
                </c:pt>
                <c:pt idx="22">
                  <c:v>8702.9619999999995</c:v>
                </c:pt>
                <c:pt idx="23">
                  <c:v>4145.9369999999999</c:v>
                </c:pt>
                <c:pt idx="24">
                  <c:v>4472.6530000000002</c:v>
                </c:pt>
                <c:pt idx="25">
                  <c:v>1445.539</c:v>
                </c:pt>
                <c:pt idx="26">
                  <c:v>784.85199999999998</c:v>
                </c:pt>
                <c:pt idx="27">
                  <c:v>200.434</c:v>
                </c:pt>
                <c:pt idx="28">
                  <c:v>125.98399999999999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13280"/>
        <c:axId val="48253568"/>
      </c:barChart>
      <c:catAx>
        <c:axId val="473132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253568"/>
        <c:crosses val="autoZero"/>
        <c:auto val="1"/>
        <c:lblAlgn val="ctr"/>
        <c:lblOffset val="100"/>
        <c:noMultiLvlLbl val="0"/>
      </c:catAx>
      <c:valAx>
        <c:axId val="48253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3132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63.887999999999998</c:v>
                </c:pt>
                <c:pt idx="1">
                  <c:v>361.637</c:v>
                </c:pt>
                <c:pt idx="2">
                  <c:v>455.51</c:v>
                </c:pt>
                <c:pt idx="3">
                  <c:v>483.37200000000001</c:v>
                </c:pt>
                <c:pt idx="4">
                  <c:v>748.99800000000005</c:v>
                </c:pt>
                <c:pt idx="5">
                  <c:v>222.684</c:v>
                </c:pt>
                <c:pt idx="6">
                  <c:v>125.205</c:v>
                </c:pt>
                <c:pt idx="7">
                  <c:v>0.26300000000000001</c:v>
                </c:pt>
                <c:pt idx="8">
                  <c:v>0.41699999999999998</c:v>
                </c:pt>
                <c:pt idx="10">
                  <c:v>250.095</c:v>
                </c:pt>
                <c:pt idx="11">
                  <c:v>2284.0459999999998</c:v>
                </c:pt>
                <c:pt idx="12">
                  <c:v>1949.6659999999999</c:v>
                </c:pt>
                <c:pt idx="13">
                  <c:v>2166.9549999999999</c:v>
                </c:pt>
                <c:pt idx="14">
                  <c:v>784.96900000000005</c:v>
                </c:pt>
                <c:pt idx="15">
                  <c:v>133.489</c:v>
                </c:pt>
                <c:pt idx="16">
                  <c:v>19.585999999999999</c:v>
                </c:pt>
                <c:pt idx="17">
                  <c:v>1.026</c:v>
                </c:pt>
                <c:pt idx="18">
                  <c:v>0.16400000000000001</c:v>
                </c:pt>
                <c:pt idx="20">
                  <c:v>313.983</c:v>
                </c:pt>
                <c:pt idx="21">
                  <c:v>2645.683</c:v>
                </c:pt>
                <c:pt idx="22">
                  <c:v>2405.1759999999999</c:v>
                </c:pt>
                <c:pt idx="23">
                  <c:v>2650.326</c:v>
                </c:pt>
                <c:pt idx="24">
                  <c:v>1533.9680000000001</c:v>
                </c:pt>
                <c:pt idx="25">
                  <c:v>356.173</c:v>
                </c:pt>
                <c:pt idx="26">
                  <c:v>144.791</c:v>
                </c:pt>
                <c:pt idx="27">
                  <c:v>1.2889999999999999</c:v>
                </c:pt>
                <c:pt idx="28">
                  <c:v>0.57999999999999996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165.5304654</c:v>
                  </c:pt>
                  <c:pt idx="1">
                    <c:v>192.16816200000002</c:v>
                  </c:pt>
                  <c:pt idx="2">
                    <c:v>314.14702220000004</c:v>
                  </c:pt>
                  <c:pt idx="3">
                    <c:v>596.08115750000002</c:v>
                  </c:pt>
                  <c:pt idx="4">
                    <c:v>198.90413280000001</c:v>
                  </c:pt>
                  <c:pt idx="5">
                    <c:v>95.580920400000011</c:v>
                  </c:pt>
                  <c:pt idx="6">
                    <c:v>37.782903300000001</c:v>
                  </c:pt>
                  <c:pt idx="7">
                    <c:v>13.185325299999997</c:v>
                  </c:pt>
                  <c:pt idx="8">
                    <c:v>6.8858831999999994</c:v>
                  </c:pt>
                  <c:pt idx="10">
                    <c:v>1378.5375074000001</c:v>
                  </c:pt>
                  <c:pt idx="11">
                    <c:v>1800.0695900000001</c:v>
                  </c:pt>
                  <c:pt idx="12">
                    <c:v>1245.8018528</c:v>
                  </c:pt>
                  <c:pt idx="13">
                    <c:v>406.38151899999997</c:v>
                  </c:pt>
                  <c:pt idx="14">
                    <c:v>509.50311999999997</c:v>
                  </c:pt>
                  <c:pt idx="15">
                    <c:v>190.97447750000001</c:v>
                  </c:pt>
                  <c:pt idx="16">
                    <c:v>136.77145099999998</c:v>
                  </c:pt>
                  <c:pt idx="17">
                    <c:v>70.833034500000011</c:v>
                  </c:pt>
                  <c:pt idx="18">
                    <c:v>43.3125432</c:v>
                  </c:pt>
                  <c:pt idx="20">
                    <c:v>1389.3239757000001</c:v>
                  </c:pt>
                  <c:pt idx="21">
                    <c:v>1840.1646008000002</c:v>
                  </c:pt>
                  <c:pt idx="22">
                    <c:v>1307.1848923999999</c:v>
                  </c:pt>
                  <c:pt idx="23">
                    <c:v>716.00331989999995</c:v>
                  </c:pt>
                  <c:pt idx="24">
                    <c:v>551.92538019999995</c:v>
                  </c:pt>
                  <c:pt idx="25">
                    <c:v>217.98728119999998</c:v>
                  </c:pt>
                  <c:pt idx="26">
                    <c:v>140.01759679999998</c:v>
                  </c:pt>
                  <c:pt idx="27">
                    <c:v>72.376717400000004</c:v>
                  </c:pt>
                  <c:pt idx="28">
                    <c:v>43.855030400000004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165.5304654</c:v>
                  </c:pt>
                  <c:pt idx="1">
                    <c:v>192.16816200000002</c:v>
                  </c:pt>
                  <c:pt idx="2">
                    <c:v>314.14702220000004</c:v>
                  </c:pt>
                  <c:pt idx="3">
                    <c:v>596.08115750000002</c:v>
                  </c:pt>
                  <c:pt idx="4">
                    <c:v>198.90413280000001</c:v>
                  </c:pt>
                  <c:pt idx="5">
                    <c:v>95.580920400000011</c:v>
                  </c:pt>
                  <c:pt idx="6">
                    <c:v>37.782903300000001</c:v>
                  </c:pt>
                  <c:pt idx="7">
                    <c:v>13.185325299999997</c:v>
                  </c:pt>
                  <c:pt idx="8">
                    <c:v>6.8858831999999994</c:v>
                  </c:pt>
                  <c:pt idx="10">
                    <c:v>1378.5375074000001</c:v>
                  </c:pt>
                  <c:pt idx="11">
                    <c:v>1800.0695900000001</c:v>
                  </c:pt>
                  <c:pt idx="12">
                    <c:v>1245.8018528</c:v>
                  </c:pt>
                  <c:pt idx="13">
                    <c:v>406.38151899999997</c:v>
                  </c:pt>
                  <c:pt idx="14">
                    <c:v>509.50311999999997</c:v>
                  </c:pt>
                  <c:pt idx="15">
                    <c:v>190.97447750000001</c:v>
                  </c:pt>
                  <c:pt idx="16">
                    <c:v>136.77145099999998</c:v>
                  </c:pt>
                  <c:pt idx="17">
                    <c:v>70.833034500000011</c:v>
                  </c:pt>
                  <c:pt idx="18">
                    <c:v>43.3125432</c:v>
                  </c:pt>
                  <c:pt idx="20">
                    <c:v>1389.3239757000001</c:v>
                  </c:pt>
                  <c:pt idx="21">
                    <c:v>1840.1646008000002</c:v>
                  </c:pt>
                  <c:pt idx="22">
                    <c:v>1307.1848923999999</c:v>
                  </c:pt>
                  <c:pt idx="23">
                    <c:v>716.00331989999995</c:v>
                  </c:pt>
                  <c:pt idx="24">
                    <c:v>551.92538019999995</c:v>
                  </c:pt>
                  <c:pt idx="25">
                    <c:v>217.98728119999998</c:v>
                  </c:pt>
                  <c:pt idx="26">
                    <c:v>140.01759679999998</c:v>
                  </c:pt>
                  <c:pt idx="27">
                    <c:v>72.376717400000004</c:v>
                  </c:pt>
                  <c:pt idx="28">
                    <c:v>43.855030400000004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230.96199999999999</c:v>
                </c:pt>
                <c:pt idx="1">
                  <c:v>421.88400000000001</c:v>
                </c:pt>
                <c:pt idx="2">
                  <c:v>419.25400000000002</c:v>
                </c:pt>
                <c:pt idx="3">
                  <c:v>1630.865</c:v>
                </c:pt>
                <c:pt idx="4">
                  <c:v>824.64400000000001</c:v>
                </c:pt>
                <c:pt idx="5">
                  <c:v>385.71800000000002</c:v>
                </c:pt>
                <c:pt idx="6">
                  <c:v>98.061000000000007</c:v>
                </c:pt>
                <c:pt idx="7">
                  <c:v>19.228999999999999</c:v>
                </c:pt>
                <c:pt idx="8">
                  <c:v>7.3520000000000003</c:v>
                </c:pt>
                <c:pt idx="10">
                  <c:v>5777.6090000000004</c:v>
                </c:pt>
                <c:pt idx="11">
                  <c:v>16364.269</c:v>
                </c:pt>
                <c:pt idx="12">
                  <c:v>8283.2569999999996</c:v>
                </c:pt>
                <c:pt idx="13">
                  <c:v>2487.0349999999999</c:v>
                </c:pt>
                <c:pt idx="14">
                  <c:v>3639.308</c:v>
                </c:pt>
                <c:pt idx="15">
                  <c:v>1054.5250000000001</c:v>
                </c:pt>
                <c:pt idx="16">
                  <c:v>685.91499999999996</c:v>
                </c:pt>
                <c:pt idx="17">
                  <c:v>181.20500000000001</c:v>
                </c:pt>
                <c:pt idx="18">
                  <c:v>118.63200000000001</c:v>
                </c:pt>
                <c:pt idx="20">
                  <c:v>6011.7870000000003</c:v>
                </c:pt>
                <c:pt idx="21">
                  <c:v>16789.823</c:v>
                </c:pt>
                <c:pt idx="22">
                  <c:v>8702.9619999999995</c:v>
                </c:pt>
                <c:pt idx="23">
                  <c:v>4145.9369999999999</c:v>
                </c:pt>
                <c:pt idx="24">
                  <c:v>4472.6530000000002</c:v>
                </c:pt>
                <c:pt idx="25">
                  <c:v>1445.539</c:v>
                </c:pt>
                <c:pt idx="26">
                  <c:v>784.85199999999998</c:v>
                </c:pt>
                <c:pt idx="27">
                  <c:v>200.434</c:v>
                </c:pt>
                <c:pt idx="28">
                  <c:v>125.98399999999999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56928"/>
        <c:axId val="48210688"/>
      </c:barChart>
      <c:catAx>
        <c:axId val="473569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210688"/>
        <c:crosses val="autoZero"/>
        <c:auto val="1"/>
        <c:lblAlgn val="ctr"/>
        <c:lblOffset val="100"/>
        <c:noMultiLvlLbl val="0"/>
      </c:catAx>
      <c:valAx>
        <c:axId val="48210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73569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2.585</c:v>
                </c:pt>
                <c:pt idx="1">
                  <c:v>441.137</c:v>
                </c:pt>
                <c:pt idx="2">
                  <c:v>278.94499999999999</c:v>
                </c:pt>
                <c:pt idx="3">
                  <c:v>183.874</c:v>
                </c:pt>
                <c:pt idx="4">
                  <c:v>122.675</c:v>
                </c:pt>
                <c:pt idx="5">
                  <c:v>43.256999999999998</c:v>
                </c:pt>
                <c:pt idx="6">
                  <c:v>0.13700000000000001</c:v>
                </c:pt>
                <c:pt idx="7">
                  <c:v>101.042</c:v>
                </c:pt>
                <c:pt idx="8">
                  <c:v>1464.3020000000001</c:v>
                </c:pt>
                <c:pt idx="9">
                  <c:v>232.01900000000001</c:v>
                </c:pt>
                <c:pt idx="10">
                  <c:v>927.27599999999995</c:v>
                </c:pt>
                <c:pt idx="11">
                  <c:v>1658.8140000000001</c:v>
                </c:pt>
                <c:pt idx="12">
                  <c:v>217.04999999999998</c:v>
                </c:pt>
                <c:pt idx="13">
                  <c:v>13.555999999999999</c:v>
                </c:pt>
                <c:pt idx="14">
                  <c:v>119.011</c:v>
                </c:pt>
                <c:pt idx="15">
                  <c:v>237.959</c:v>
                </c:pt>
                <c:pt idx="16">
                  <c:v>51.131</c:v>
                </c:pt>
                <c:pt idx="17">
                  <c:v>370.14700000000005</c:v>
                </c:pt>
                <c:pt idx="18">
                  <c:v>922.15599999999995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634880"/>
        <c:axId val="48632960"/>
      </c:barChart>
      <c:valAx>
        <c:axId val="486329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634880"/>
        <c:crosses val="max"/>
        <c:crossBetween val="between"/>
      </c:valAx>
      <c:catAx>
        <c:axId val="48634880"/>
        <c:scaling>
          <c:orientation val="maxMin"/>
        </c:scaling>
        <c:delete val="0"/>
        <c:axPos val="l"/>
        <c:majorTickMark val="out"/>
        <c:minorTickMark val="none"/>
        <c:tickLblPos val="nextTo"/>
        <c:crossAx val="486329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2.585</c:v>
                </c:pt>
                <c:pt idx="1">
                  <c:v>441.137</c:v>
                </c:pt>
                <c:pt idx="2">
                  <c:v>278.94499999999999</c:v>
                </c:pt>
                <c:pt idx="3">
                  <c:v>183.874</c:v>
                </c:pt>
                <c:pt idx="4">
                  <c:v>122.675</c:v>
                </c:pt>
                <c:pt idx="5">
                  <c:v>43.256999999999998</c:v>
                </c:pt>
                <c:pt idx="6">
                  <c:v>0.13700000000000001</c:v>
                </c:pt>
                <c:pt idx="7">
                  <c:v>101.042</c:v>
                </c:pt>
                <c:pt idx="8">
                  <c:v>1464.3020000000001</c:v>
                </c:pt>
                <c:pt idx="9">
                  <c:v>232.01900000000001</c:v>
                </c:pt>
                <c:pt idx="10">
                  <c:v>927.27599999999995</c:v>
                </c:pt>
                <c:pt idx="11">
                  <c:v>1658.8140000000001</c:v>
                </c:pt>
                <c:pt idx="12">
                  <c:v>217.04999999999998</c:v>
                </c:pt>
                <c:pt idx="13">
                  <c:v>13.555999999999999</c:v>
                </c:pt>
                <c:pt idx="14">
                  <c:v>119.011</c:v>
                </c:pt>
                <c:pt idx="15">
                  <c:v>237.959</c:v>
                </c:pt>
                <c:pt idx="16">
                  <c:v>51.131</c:v>
                </c:pt>
                <c:pt idx="17">
                  <c:v>370.14700000000005</c:v>
                </c:pt>
                <c:pt idx="18">
                  <c:v>922.15599999999995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734592"/>
        <c:axId val="48720128"/>
      </c:barChart>
      <c:valAx>
        <c:axId val="487201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734592"/>
        <c:crosses val="max"/>
        <c:crossBetween val="between"/>
      </c:valAx>
      <c:catAx>
        <c:axId val="48734592"/>
        <c:scaling>
          <c:orientation val="maxMin"/>
        </c:scaling>
        <c:delete val="0"/>
        <c:axPos val="l"/>
        <c:majorTickMark val="out"/>
        <c:minorTickMark val="none"/>
        <c:tickLblPos val="nextTo"/>
        <c:crossAx val="487201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1.292</c:v>
                </c:pt>
                <c:pt idx="1">
                  <c:v>220.56900000000002</c:v>
                </c:pt>
                <c:pt idx="2">
                  <c:v>139.47300000000001</c:v>
                </c:pt>
                <c:pt idx="3">
                  <c:v>91.936999999999998</c:v>
                </c:pt>
                <c:pt idx="4">
                  <c:v>61.337000000000003</c:v>
                </c:pt>
                <c:pt idx="5">
                  <c:v>21.628</c:v>
                </c:pt>
                <c:pt idx="6">
                  <c:v>6.9000000000000006E-2</c:v>
                </c:pt>
                <c:pt idx="7">
                  <c:v>50.521000000000001</c:v>
                </c:pt>
                <c:pt idx="8">
                  <c:v>732.15100000000007</c:v>
                </c:pt>
                <c:pt idx="9">
                  <c:v>116.00999999999999</c:v>
                </c:pt>
                <c:pt idx="10">
                  <c:v>463.63800000000003</c:v>
                </c:pt>
                <c:pt idx="11">
                  <c:v>829.40800000000002</c:v>
                </c:pt>
                <c:pt idx="12">
                  <c:v>108.52499999999999</c:v>
                </c:pt>
                <c:pt idx="13">
                  <c:v>6.7770000000000001</c:v>
                </c:pt>
                <c:pt idx="14">
                  <c:v>59.504999999999995</c:v>
                </c:pt>
                <c:pt idx="15">
                  <c:v>118.98</c:v>
                </c:pt>
                <c:pt idx="16">
                  <c:v>25.565000000000001</c:v>
                </c:pt>
                <c:pt idx="17">
                  <c:v>185.07400000000001</c:v>
                </c:pt>
                <c:pt idx="18">
                  <c:v>461.07900000000001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921408"/>
        <c:axId val="47919488"/>
      </c:barChart>
      <c:valAx>
        <c:axId val="47919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921408"/>
        <c:crosses val="max"/>
        <c:crossBetween val="between"/>
      </c:valAx>
      <c:catAx>
        <c:axId val="47921408"/>
        <c:scaling>
          <c:orientation val="maxMin"/>
        </c:scaling>
        <c:delete val="0"/>
        <c:axPos val="l"/>
        <c:majorTickMark val="out"/>
        <c:minorTickMark val="none"/>
        <c:tickLblPos val="nextTo"/>
        <c:crossAx val="479194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1.292</c:v>
                </c:pt>
                <c:pt idx="1">
                  <c:v>220.56900000000002</c:v>
                </c:pt>
                <c:pt idx="2">
                  <c:v>139.47300000000001</c:v>
                </c:pt>
                <c:pt idx="3">
                  <c:v>91.936999999999998</c:v>
                </c:pt>
                <c:pt idx="4">
                  <c:v>61.337000000000003</c:v>
                </c:pt>
                <c:pt idx="5">
                  <c:v>21.628</c:v>
                </c:pt>
                <c:pt idx="6">
                  <c:v>6.9000000000000006E-2</c:v>
                </c:pt>
                <c:pt idx="7">
                  <c:v>50.521000000000001</c:v>
                </c:pt>
                <c:pt idx="8">
                  <c:v>732.15100000000007</c:v>
                </c:pt>
                <c:pt idx="9">
                  <c:v>116.00999999999999</c:v>
                </c:pt>
                <c:pt idx="10">
                  <c:v>463.63800000000003</c:v>
                </c:pt>
                <c:pt idx="11">
                  <c:v>829.40800000000002</c:v>
                </c:pt>
                <c:pt idx="12">
                  <c:v>108.52499999999999</c:v>
                </c:pt>
                <c:pt idx="13">
                  <c:v>6.7770000000000001</c:v>
                </c:pt>
                <c:pt idx="14">
                  <c:v>59.504999999999995</c:v>
                </c:pt>
                <c:pt idx="15">
                  <c:v>118.98</c:v>
                </c:pt>
                <c:pt idx="16">
                  <c:v>25.565000000000001</c:v>
                </c:pt>
                <c:pt idx="17">
                  <c:v>185.07400000000001</c:v>
                </c:pt>
                <c:pt idx="18">
                  <c:v>461.07900000000001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557440"/>
        <c:axId val="48555520"/>
      </c:barChart>
      <c:valAx>
        <c:axId val="485555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557440"/>
        <c:crosses val="max"/>
        <c:crossBetween val="between"/>
      </c:valAx>
      <c:catAx>
        <c:axId val="48557440"/>
        <c:scaling>
          <c:orientation val="maxMin"/>
        </c:scaling>
        <c:delete val="0"/>
        <c:axPos val="l"/>
        <c:majorTickMark val="out"/>
        <c:minorTickMark val="none"/>
        <c:tickLblPos val="nextTo"/>
        <c:crossAx val="485555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1.9958164125447775</c:v>
                </c:pt>
                <c:pt idx="3">
                  <c:v>0.74912517545845203</c:v>
                </c:pt>
                <c:pt idx="4">
                  <c:v>1.1689816388645444</c:v>
                </c:pt>
                <c:pt idx="5">
                  <c:v>0</c:v>
                </c:pt>
                <c:pt idx="6">
                  <c:v>1.7424289478873107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0.63687109669459363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1.1752634180415673</c:v>
                </c:pt>
                <c:pt idx="17">
                  <c:v>0</c:v>
                </c:pt>
                <c:pt idx="18">
                  <c:v>1.6086057576682249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2.3376501633971967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0.99586617773752706</c:v>
                </c:pt>
                <c:pt idx="28">
                  <c:v>3.2286968155105367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1.4415660469813274</c:v>
                </c:pt>
                <c:pt idx="5">
                  <c:v>0</c:v>
                </c:pt>
                <c:pt idx="6">
                  <c:v>0.24674100227907508</c:v>
                </c:pt>
                <c:pt idx="7">
                  <c:v>0</c:v>
                </c:pt>
                <c:pt idx="8">
                  <c:v>0</c:v>
                </c:pt>
                <c:pt idx="9">
                  <c:v>0.28172048720817044</c:v>
                </c:pt>
                <c:pt idx="10">
                  <c:v>0.28172048720817044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0.24674100227907508</c:v>
                </c:pt>
                <c:pt idx="17">
                  <c:v>0</c:v>
                </c:pt>
                <c:pt idx="18">
                  <c:v>7.1290389241308647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1.2321426473689443</c:v>
                </c:pt>
                <c:pt idx="28">
                  <c:v>3.7365722096956335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0.6812459855084716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0.6812459855084716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0.94069414940491902</c:v>
                </c:pt>
                <c:pt idx="29">
                  <c:v>0.25944816389644748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834048"/>
        <c:axId val="178839936"/>
      </c:barChart>
      <c:catAx>
        <c:axId val="1788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839936"/>
        <c:crosses val="autoZero"/>
        <c:auto val="1"/>
        <c:lblAlgn val="ctr"/>
        <c:lblOffset val="100"/>
        <c:noMultiLvlLbl val="0"/>
      </c:catAx>
      <c:valAx>
        <c:axId val="1788399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83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8139361555606191E-2"/>
          <c:w val="0.74663879533660471"/>
          <c:h val="0.57128480871808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1.9958164125447775</c:v>
                </c:pt>
                <c:pt idx="3">
                  <c:v>0.74912517545845203</c:v>
                </c:pt>
                <c:pt idx="4">
                  <c:v>1.1689816388645444</c:v>
                </c:pt>
                <c:pt idx="5">
                  <c:v>0</c:v>
                </c:pt>
                <c:pt idx="6">
                  <c:v>1.7424289478873107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0.63687109669459363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1.1752634180415673</c:v>
                </c:pt>
                <c:pt idx="17">
                  <c:v>0</c:v>
                </c:pt>
                <c:pt idx="18">
                  <c:v>1.6086057576682249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2.3376501633971967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0.99586617773752706</c:v>
                </c:pt>
                <c:pt idx="28">
                  <c:v>3.2286968155105367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1.4415660469813274</c:v>
                </c:pt>
                <c:pt idx="5">
                  <c:v>0</c:v>
                </c:pt>
                <c:pt idx="6">
                  <c:v>0.24674100227907508</c:v>
                </c:pt>
                <c:pt idx="7">
                  <c:v>0</c:v>
                </c:pt>
                <c:pt idx="8">
                  <c:v>0</c:v>
                </c:pt>
                <c:pt idx="9">
                  <c:v>0.28172048720817044</c:v>
                </c:pt>
                <c:pt idx="10">
                  <c:v>0.28172048720817044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0.24674100227907508</c:v>
                </c:pt>
                <c:pt idx="17">
                  <c:v>0</c:v>
                </c:pt>
                <c:pt idx="18">
                  <c:v>7.1290389241308647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1.2321426473689443</c:v>
                </c:pt>
                <c:pt idx="28">
                  <c:v>3.7365722096956335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0.6812459855084716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0.6812459855084716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0.94069414940491902</c:v>
                </c:pt>
                <c:pt idx="29">
                  <c:v>0.25944816389644748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976256"/>
        <c:axId val="178977792"/>
      </c:barChart>
      <c:catAx>
        <c:axId val="1789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977792"/>
        <c:crosses val="autoZero"/>
        <c:auto val="1"/>
        <c:lblAlgn val="ctr"/>
        <c:lblOffset val="100"/>
        <c:noMultiLvlLbl val="0"/>
      </c:catAx>
      <c:valAx>
        <c:axId val="1789777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976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1.9958164125447775</c:v>
                </c:pt>
                <c:pt idx="3">
                  <c:v>0.74912517545845203</c:v>
                </c:pt>
                <c:pt idx="4">
                  <c:v>1.1689816388645444</c:v>
                </c:pt>
                <c:pt idx="5">
                  <c:v>0</c:v>
                </c:pt>
                <c:pt idx="6">
                  <c:v>1.7424289478873107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0.63687109669459363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1.1752634180415673</c:v>
                </c:pt>
                <c:pt idx="17">
                  <c:v>0</c:v>
                </c:pt>
                <c:pt idx="18">
                  <c:v>1.6086057576682249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2.3376501633971967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0.99586617773752706</c:v>
                </c:pt>
                <c:pt idx="28">
                  <c:v>3.2286968155105367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1.4415660469813274</c:v>
                </c:pt>
                <c:pt idx="5">
                  <c:v>0</c:v>
                </c:pt>
                <c:pt idx="6">
                  <c:v>0.24674100227907508</c:v>
                </c:pt>
                <c:pt idx="7">
                  <c:v>0</c:v>
                </c:pt>
                <c:pt idx="8">
                  <c:v>0</c:v>
                </c:pt>
                <c:pt idx="9">
                  <c:v>0.28172048720817044</c:v>
                </c:pt>
                <c:pt idx="10">
                  <c:v>0.28172048720817044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0.24674100227907508</c:v>
                </c:pt>
                <c:pt idx="17">
                  <c:v>0</c:v>
                </c:pt>
                <c:pt idx="18">
                  <c:v>7.1290389241308647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1.2321426473689443</c:v>
                </c:pt>
                <c:pt idx="28">
                  <c:v>3.7365722096956335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0.6812459855084716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0.6812459855084716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0.94069414940491902</c:v>
                </c:pt>
                <c:pt idx="29">
                  <c:v>0.25944816389644748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446848"/>
        <c:axId val="48460928"/>
      </c:barChart>
      <c:catAx>
        <c:axId val="484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460928"/>
        <c:crosses val="autoZero"/>
        <c:auto val="1"/>
        <c:lblAlgn val="ctr"/>
        <c:lblOffset val="100"/>
        <c:noMultiLvlLbl val="0"/>
      </c:catAx>
      <c:valAx>
        <c:axId val="484609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446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Lincolnshire and Northamptonshire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33481.504942261839</c:v>
                </c:pt>
                <c:pt idx="1">
                  <c:v>9178.5199342369342</c:v>
                </c:pt>
                <c:pt idx="2">
                  <c:v>455.9706051349591</c:v>
                </c:pt>
                <c:pt idx="3">
                  <c:v>538.52382576558011</c:v>
                </c:pt>
                <c:pt idx="4">
                  <c:v>587.93339632753111</c:v>
                </c:pt>
                <c:pt idx="5">
                  <c:v>787.65471943227385</c:v>
                </c:pt>
                <c:pt idx="6">
                  <c:v>3389.9069457688042</c:v>
                </c:pt>
                <c:pt idx="7">
                  <c:v>36.231164689404999</c:v>
                </c:pt>
                <c:pt idx="8">
                  <c:v>0</c:v>
                </c:pt>
                <c:pt idx="9">
                  <c:v>167.03366888701686</c:v>
                </c:pt>
                <c:pt idx="10">
                  <c:v>1337.0061876598074</c:v>
                </c:pt>
                <c:pt idx="11">
                  <c:v>153.70556819699488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1406977372924E-2"/>
          <c:y val="3.0402198836402744E-2"/>
          <c:w val="0.74663879533660471"/>
          <c:h val="0.54865643591012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1.9958164125447775</c:v>
                </c:pt>
                <c:pt idx="3">
                  <c:v>0.74912517545845203</c:v>
                </c:pt>
                <c:pt idx="4">
                  <c:v>1.1689816388645444</c:v>
                </c:pt>
                <c:pt idx="5">
                  <c:v>0</c:v>
                </c:pt>
                <c:pt idx="6">
                  <c:v>1.7424289478873107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0.63687109669459363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1.1752634180415673</c:v>
                </c:pt>
                <c:pt idx="17">
                  <c:v>0</c:v>
                </c:pt>
                <c:pt idx="18">
                  <c:v>1.6086057576682249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2.3376501633971967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0.99586617773752706</c:v>
                </c:pt>
                <c:pt idx="28">
                  <c:v>3.2286968155105367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1.4415660469813274</c:v>
                </c:pt>
                <c:pt idx="5">
                  <c:v>0</c:v>
                </c:pt>
                <c:pt idx="6">
                  <c:v>0.24674100227907508</c:v>
                </c:pt>
                <c:pt idx="7">
                  <c:v>0</c:v>
                </c:pt>
                <c:pt idx="8">
                  <c:v>0</c:v>
                </c:pt>
                <c:pt idx="9">
                  <c:v>0.28172048720817044</c:v>
                </c:pt>
                <c:pt idx="10">
                  <c:v>0.28172048720817044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0.24674100227907508</c:v>
                </c:pt>
                <c:pt idx="17">
                  <c:v>0</c:v>
                </c:pt>
                <c:pt idx="18">
                  <c:v>7.1290389241308647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1.2321426473689443</c:v>
                </c:pt>
                <c:pt idx="28">
                  <c:v>3.7365722096956335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0.6812459855084716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0.6812459855084716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0.94069414940491902</c:v>
                </c:pt>
                <c:pt idx="29">
                  <c:v>0.25944816389644748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940928"/>
        <c:axId val="48942464"/>
      </c:barChart>
      <c:catAx>
        <c:axId val="489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8942464"/>
        <c:crosses val="autoZero"/>
        <c:auto val="1"/>
        <c:lblAlgn val="ctr"/>
        <c:lblOffset val="100"/>
        <c:noMultiLvlLbl val="0"/>
      </c:catAx>
      <c:valAx>
        <c:axId val="48942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8940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4.3914688798736954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2.3197625793505576</c:v>
                </c:pt>
                <c:pt idx="28">
                  <c:v>4.3980267962113206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0.83604236838663637</c:v>
                </c:pt>
                <c:pt idx="3">
                  <c:v>0</c:v>
                </c:pt>
                <c:pt idx="4">
                  <c:v>0.83604236838663637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0.83604236838663637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13.065040593242957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5.9057681765037264</c:v>
                </c:pt>
                <c:pt idx="28">
                  <c:v>13.555301690361457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1.6786326206024766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0.83604236838663637</c:v>
                </c:pt>
                <c:pt idx="28">
                  <c:v>2.5146749889891131</c:v>
                </c:pt>
                <c:pt idx="29">
                  <c:v>1.6786326206024766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499008"/>
        <c:axId val="179500544"/>
      </c:barChart>
      <c:catAx>
        <c:axId val="1794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9500544"/>
        <c:crosses val="autoZero"/>
        <c:auto val="1"/>
        <c:lblAlgn val="ctr"/>
        <c:lblOffset val="100"/>
        <c:noMultiLvlLbl val="0"/>
      </c:catAx>
      <c:valAx>
        <c:axId val="1795005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9499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7979783151729"/>
          <c:y val="4.397922252118202E-2"/>
          <c:w val="0.71905990287452404"/>
          <c:h val="0.562233459594902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4.3914688798736954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2.3197625793505576</c:v>
                </c:pt>
                <c:pt idx="28">
                  <c:v>4.3980267962113206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0.83604236838663637</c:v>
                </c:pt>
                <c:pt idx="3">
                  <c:v>0</c:v>
                </c:pt>
                <c:pt idx="4">
                  <c:v>0.83604236838663637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0.83604236838663637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13.065040593242957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5.9057681765037264</c:v>
                </c:pt>
                <c:pt idx="28">
                  <c:v>13.555301690361457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1.6786326206024766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0.83604236838663637</c:v>
                </c:pt>
                <c:pt idx="28">
                  <c:v>2.5146749889891131</c:v>
                </c:pt>
                <c:pt idx="29">
                  <c:v>1.6786326206024766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570944"/>
        <c:axId val="179576832"/>
      </c:barChart>
      <c:catAx>
        <c:axId val="1795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9576832"/>
        <c:crosses val="autoZero"/>
        <c:auto val="1"/>
        <c:lblAlgn val="ctr"/>
        <c:lblOffset val="100"/>
        <c:noMultiLvlLbl val="0"/>
      </c:catAx>
      <c:valAx>
        <c:axId val="1795768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570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1.842792541820375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0.31961812083464602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675520"/>
        <c:axId val="179677056"/>
      </c:barChart>
      <c:catAx>
        <c:axId val="179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9677056"/>
        <c:crosses val="autoZero"/>
        <c:auto val="1"/>
        <c:lblAlgn val="ctr"/>
        <c:lblOffset val="100"/>
        <c:noMultiLvlLbl val="0"/>
      </c:catAx>
      <c:valAx>
        <c:axId val="1796770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9675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5874245462133"/>
          <c:y val="3.4927873397995836E-2"/>
          <c:w val="0.73422829372866838"/>
          <c:h val="0.602964530649240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1.842792541820375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0.31961812083464602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747840"/>
        <c:axId val="179753728"/>
      </c:barChart>
      <c:catAx>
        <c:axId val="1797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9753728"/>
        <c:crosses val="autoZero"/>
        <c:auto val="1"/>
        <c:lblAlgn val="ctr"/>
        <c:lblOffset val="100"/>
        <c:noMultiLvlLbl val="0"/>
      </c:catAx>
      <c:valAx>
        <c:axId val="1797537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747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3.2286968155105367</c:v>
                </c:pt>
                <c:pt idx="1">
                  <c:v>0.99586617773752706</c:v>
                </c:pt>
                <c:pt idx="3">
                  <c:v>0</c:v>
                </c:pt>
                <c:pt idx="4">
                  <c:v>15.135073813324396</c:v>
                </c:pt>
                <c:pt idx="6">
                  <c:v>4.3980267962113206</c:v>
                </c:pt>
                <c:pt idx="7">
                  <c:v>2.3197625793505576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3.7365722096956335</c:v>
                </c:pt>
                <c:pt idx="1">
                  <c:v>1.2321426473689443</c:v>
                </c:pt>
                <c:pt idx="3">
                  <c:v>10.523115910661684</c:v>
                </c:pt>
                <c:pt idx="4">
                  <c:v>5.1193749939367397</c:v>
                </c:pt>
                <c:pt idx="6">
                  <c:v>13.555301690361457</c:v>
                </c:pt>
                <c:pt idx="7">
                  <c:v>5.9057681765037264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0.94069414940491902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1.6786326206024766</c:v>
                </c:pt>
                <c:pt idx="7">
                  <c:v>0.83604236838663637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326976"/>
        <c:axId val="179328512"/>
      </c:barChart>
      <c:catAx>
        <c:axId val="1793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328512"/>
        <c:crosses val="autoZero"/>
        <c:auto val="1"/>
        <c:lblAlgn val="ctr"/>
        <c:lblOffset val="100"/>
        <c:noMultiLvlLbl val="0"/>
      </c:catAx>
      <c:valAx>
        <c:axId val="17932851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32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3.2286968155105367</c:v>
                </c:pt>
                <c:pt idx="1">
                  <c:v>0.99586617773752706</c:v>
                </c:pt>
                <c:pt idx="3">
                  <c:v>0</c:v>
                </c:pt>
                <c:pt idx="4">
                  <c:v>15.135073813324396</c:v>
                </c:pt>
                <c:pt idx="6">
                  <c:v>4.3980267962113206</c:v>
                </c:pt>
                <c:pt idx="7">
                  <c:v>2.3197625793505576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3.7365722096956335</c:v>
                </c:pt>
                <c:pt idx="1">
                  <c:v>1.2321426473689443</c:v>
                </c:pt>
                <c:pt idx="3">
                  <c:v>10.523115910661684</c:v>
                </c:pt>
                <c:pt idx="4">
                  <c:v>5.1193749939367397</c:v>
                </c:pt>
                <c:pt idx="6">
                  <c:v>13.555301690361457</c:v>
                </c:pt>
                <c:pt idx="7">
                  <c:v>5.9057681765037264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0.94069414940491902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1.6786326206024766</c:v>
                </c:pt>
                <c:pt idx="7">
                  <c:v>0.83604236838663637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402240"/>
        <c:axId val="179403776"/>
      </c:barChart>
      <c:catAx>
        <c:axId val="1794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403776"/>
        <c:crosses val="autoZero"/>
        <c:auto val="1"/>
        <c:lblAlgn val="ctr"/>
        <c:lblOffset val="100"/>
        <c:noMultiLvlLbl val="0"/>
      </c:catAx>
      <c:valAx>
        <c:axId val="17940377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402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0.9514285714285714</c:v>
                </c:pt>
                <c:pt idx="1">
                  <c:v>0.94217687074829937</c:v>
                </c:pt>
                <c:pt idx="2">
                  <c:v>1</c:v>
                </c:pt>
                <c:pt idx="3">
                  <c:v>1</c:v>
                </c:pt>
                <c:pt idx="4">
                  <c:v>0.94197952218430037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1.4285714285714285E-2</c:v>
                </c:pt>
                <c:pt idx="1">
                  <c:v>1.7006802721088437E-2</c:v>
                </c:pt>
                <c:pt idx="2">
                  <c:v>0</c:v>
                </c:pt>
                <c:pt idx="3">
                  <c:v>0</c:v>
                </c:pt>
                <c:pt idx="4">
                  <c:v>1.7064846416382253E-2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3.4285714285714287E-2</c:v>
                </c:pt>
                <c:pt idx="1">
                  <c:v>4.0816326530612242E-2</c:v>
                </c:pt>
                <c:pt idx="2">
                  <c:v>0</c:v>
                </c:pt>
                <c:pt idx="3">
                  <c:v>0</c:v>
                </c:pt>
                <c:pt idx="4">
                  <c:v>4.0955631399317405E-2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093312"/>
        <c:axId val="180094848"/>
      </c:barChart>
      <c:catAx>
        <c:axId val="1800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094848"/>
        <c:crosses val="autoZero"/>
        <c:auto val="1"/>
        <c:lblAlgn val="ctr"/>
        <c:lblOffset val="100"/>
        <c:noMultiLvlLbl val="0"/>
      </c:catAx>
      <c:valAx>
        <c:axId val="18009484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093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0369819334820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0.9514285714285714</c:v>
                </c:pt>
                <c:pt idx="1">
                  <c:v>0.94217687074829937</c:v>
                </c:pt>
                <c:pt idx="2">
                  <c:v>1</c:v>
                </c:pt>
                <c:pt idx="3">
                  <c:v>1</c:v>
                </c:pt>
                <c:pt idx="4">
                  <c:v>0.94197952218430037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1.4285714285714285E-2</c:v>
                </c:pt>
                <c:pt idx="1">
                  <c:v>1.7006802721088437E-2</c:v>
                </c:pt>
                <c:pt idx="2">
                  <c:v>0</c:v>
                </c:pt>
                <c:pt idx="3">
                  <c:v>0</c:v>
                </c:pt>
                <c:pt idx="4">
                  <c:v>1.7064846416382253E-2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3.4285714285714287E-2</c:v>
                </c:pt>
                <c:pt idx="1">
                  <c:v>4.0816326530612242E-2</c:v>
                </c:pt>
                <c:pt idx="2">
                  <c:v>0</c:v>
                </c:pt>
                <c:pt idx="3">
                  <c:v>0</c:v>
                </c:pt>
                <c:pt idx="4">
                  <c:v>4.0955631399317405E-2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127616"/>
        <c:axId val="180129152"/>
      </c:barChart>
      <c:catAx>
        <c:axId val="1801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0129152"/>
        <c:crosses val="autoZero"/>
        <c:auto val="1"/>
        <c:lblAlgn val="ctr"/>
        <c:lblOffset val="100"/>
        <c:noMultiLvlLbl val="0"/>
      </c:catAx>
      <c:valAx>
        <c:axId val="18012915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12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0.54792560801144496</c:v>
                </c:pt>
                <c:pt idx="1">
                  <c:v>0.56122448979591832</c:v>
                </c:pt>
                <c:pt idx="2">
                  <c:v>0.5</c:v>
                </c:pt>
                <c:pt idx="3">
                  <c:v>0.52631578947368418</c:v>
                </c:pt>
                <c:pt idx="4">
                  <c:v>0.54452054794520544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0.21602288984263232</c:v>
                </c:pt>
                <c:pt idx="1">
                  <c:v>0.22448979591836735</c:v>
                </c:pt>
                <c:pt idx="2">
                  <c:v>0.27777777777777779</c:v>
                </c:pt>
                <c:pt idx="3">
                  <c:v>0.2</c:v>
                </c:pt>
                <c:pt idx="4">
                  <c:v>0.2089041095890411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0.14878397711015737</c:v>
                </c:pt>
                <c:pt idx="1">
                  <c:v>0.13945578231292516</c:v>
                </c:pt>
                <c:pt idx="2">
                  <c:v>5.5555555555555552E-2</c:v>
                </c:pt>
                <c:pt idx="3">
                  <c:v>0.14736842105263157</c:v>
                </c:pt>
                <c:pt idx="4">
                  <c:v>0.16438356164383561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6.4377682403433473E-2</c:v>
                </c:pt>
                <c:pt idx="1">
                  <c:v>6.1224489795918366E-2</c:v>
                </c:pt>
                <c:pt idx="2">
                  <c:v>0</c:v>
                </c:pt>
                <c:pt idx="3">
                  <c:v>7.3684210526315783E-2</c:v>
                </c:pt>
                <c:pt idx="4">
                  <c:v>6.8493150684931503E-2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1.5736766809728183E-2</c:v>
                </c:pt>
                <c:pt idx="1">
                  <c:v>1.020408163265306E-2</c:v>
                </c:pt>
                <c:pt idx="2">
                  <c:v>0.1111111111111111</c:v>
                </c:pt>
                <c:pt idx="3">
                  <c:v>3.1578947368421054E-2</c:v>
                </c:pt>
                <c:pt idx="4">
                  <c:v>1.0273972602739725E-2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7.1530758226037196E-3</c:v>
                </c:pt>
                <c:pt idx="1">
                  <c:v>3.4013605442176869E-3</c:v>
                </c:pt>
                <c:pt idx="2">
                  <c:v>5.5555555555555552E-2</c:v>
                </c:pt>
                <c:pt idx="3">
                  <c:v>2.1052631578947368E-2</c:v>
                </c:pt>
                <c:pt idx="4">
                  <c:v>3.4246575342465752E-3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297728"/>
        <c:axId val="180299264"/>
      </c:barChart>
      <c:catAx>
        <c:axId val="1802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299264"/>
        <c:crosses val="autoZero"/>
        <c:auto val="1"/>
        <c:lblAlgn val="ctr"/>
        <c:lblOffset val="100"/>
        <c:noMultiLvlLbl val="0"/>
      </c:catAx>
      <c:valAx>
        <c:axId val="18029926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297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Lincolnshire and Northamptonshire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33481.504942261839</c:v>
                </c:pt>
                <c:pt idx="1">
                  <c:v>9178.5199342369342</c:v>
                </c:pt>
                <c:pt idx="2">
                  <c:v>455.9706051349591</c:v>
                </c:pt>
                <c:pt idx="3">
                  <c:v>538.52382576558011</c:v>
                </c:pt>
                <c:pt idx="4">
                  <c:v>587.93339632753111</c:v>
                </c:pt>
                <c:pt idx="5">
                  <c:v>787.65471943227385</c:v>
                </c:pt>
                <c:pt idx="6">
                  <c:v>3389.9069457688042</c:v>
                </c:pt>
                <c:pt idx="7">
                  <c:v>36.231164689404999</c:v>
                </c:pt>
                <c:pt idx="8">
                  <c:v>0</c:v>
                </c:pt>
                <c:pt idx="9">
                  <c:v>167.03366888701686</c:v>
                </c:pt>
                <c:pt idx="10">
                  <c:v>1337.0061876598074</c:v>
                </c:pt>
                <c:pt idx="11">
                  <c:v>153.70556819699488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0.54792560801144496</c:v>
                </c:pt>
                <c:pt idx="1">
                  <c:v>0.56122448979591832</c:v>
                </c:pt>
                <c:pt idx="2">
                  <c:v>0.5</c:v>
                </c:pt>
                <c:pt idx="3">
                  <c:v>0.52631578947368418</c:v>
                </c:pt>
                <c:pt idx="4">
                  <c:v>0.54452054794520544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0.21602288984263232</c:v>
                </c:pt>
                <c:pt idx="1">
                  <c:v>0.22448979591836735</c:v>
                </c:pt>
                <c:pt idx="2">
                  <c:v>0.27777777777777779</c:v>
                </c:pt>
                <c:pt idx="3">
                  <c:v>0.2</c:v>
                </c:pt>
                <c:pt idx="4">
                  <c:v>0.2089041095890411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0.14878397711015737</c:v>
                </c:pt>
                <c:pt idx="1">
                  <c:v>0.13945578231292516</c:v>
                </c:pt>
                <c:pt idx="2">
                  <c:v>5.5555555555555552E-2</c:v>
                </c:pt>
                <c:pt idx="3">
                  <c:v>0.14736842105263157</c:v>
                </c:pt>
                <c:pt idx="4">
                  <c:v>0.16438356164383561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6.4377682403433473E-2</c:v>
                </c:pt>
                <c:pt idx="1">
                  <c:v>6.1224489795918366E-2</c:v>
                </c:pt>
                <c:pt idx="2">
                  <c:v>0</c:v>
                </c:pt>
                <c:pt idx="3">
                  <c:v>7.3684210526315783E-2</c:v>
                </c:pt>
                <c:pt idx="4">
                  <c:v>6.8493150684931503E-2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1.5736766809728183E-2</c:v>
                </c:pt>
                <c:pt idx="1">
                  <c:v>1.020408163265306E-2</c:v>
                </c:pt>
                <c:pt idx="2">
                  <c:v>0.1111111111111111</c:v>
                </c:pt>
                <c:pt idx="3">
                  <c:v>3.1578947368421054E-2</c:v>
                </c:pt>
                <c:pt idx="4">
                  <c:v>1.0273972602739725E-2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Lincolnshire and Northamptonshire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7.1530758226037196E-3</c:v>
                </c:pt>
                <c:pt idx="1">
                  <c:v>3.4013605442176869E-3</c:v>
                </c:pt>
                <c:pt idx="2">
                  <c:v>5.5555555555555552E-2</c:v>
                </c:pt>
                <c:pt idx="3">
                  <c:v>2.1052631578947368E-2</c:v>
                </c:pt>
                <c:pt idx="4">
                  <c:v>3.4246575342465752E-3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361472"/>
        <c:axId val="180371456"/>
      </c:barChart>
      <c:catAx>
        <c:axId val="1803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0371456"/>
        <c:crosses val="autoZero"/>
        <c:auto val="1"/>
        <c:lblAlgn val="ctr"/>
        <c:lblOffset val="100"/>
        <c:noMultiLvlLbl val="0"/>
      </c:catAx>
      <c:valAx>
        <c:axId val="18037145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36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22.86226627131521</c:v>
                </c:pt>
                <c:pt idx="1">
                  <c:v>18.190212519577916</c:v>
                </c:pt>
                <c:pt idx="2">
                  <c:v>24.481045550016287</c:v>
                </c:pt>
                <c:pt idx="3">
                  <c:v>22.02406170732484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77.137733728684793</c:v>
                </c:pt>
                <c:pt idx="1">
                  <c:v>81.809787480422074</c:v>
                </c:pt>
                <c:pt idx="2">
                  <c:v>75.518954449983724</c:v>
                </c:pt>
                <c:pt idx="3">
                  <c:v>77.975938292675153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718976"/>
        <c:axId val="180720768"/>
      </c:barChart>
      <c:catAx>
        <c:axId val="1807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720768"/>
        <c:crosses val="autoZero"/>
        <c:auto val="1"/>
        <c:lblAlgn val="ctr"/>
        <c:lblOffset val="100"/>
        <c:noMultiLvlLbl val="0"/>
      </c:catAx>
      <c:valAx>
        <c:axId val="18072076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718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22.86226627131521</c:v>
                </c:pt>
                <c:pt idx="1">
                  <c:v>18.190212519577916</c:v>
                </c:pt>
                <c:pt idx="2">
                  <c:v>24.481045550016287</c:v>
                </c:pt>
                <c:pt idx="3">
                  <c:v>22.02406170732484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77.137733728684793</c:v>
                </c:pt>
                <c:pt idx="1">
                  <c:v>81.809787480422074</c:v>
                </c:pt>
                <c:pt idx="2">
                  <c:v>75.518954449983724</c:v>
                </c:pt>
                <c:pt idx="3">
                  <c:v>77.975938292675153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192960"/>
        <c:axId val="179194496"/>
      </c:barChart>
      <c:catAx>
        <c:axId val="1791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194496"/>
        <c:crosses val="autoZero"/>
        <c:auto val="1"/>
        <c:lblAlgn val="ctr"/>
        <c:lblOffset val="100"/>
        <c:noMultiLvlLbl val="0"/>
      </c:catAx>
      <c:valAx>
        <c:axId val="1791944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192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11.390042656803983</c:v>
                </c:pt>
                <c:pt idx="1">
                  <c:v>3.8303277477629578</c:v>
                </c:pt>
                <c:pt idx="2">
                  <c:v>9.7218635246074623</c:v>
                </c:pt>
                <c:pt idx="3">
                  <c:v>0</c:v>
                </c:pt>
                <c:pt idx="4">
                  <c:v>3.0297868874514604</c:v>
                </c:pt>
                <c:pt idx="5">
                  <c:v>0.33104397053857842</c:v>
                </c:pt>
                <c:pt idx="6">
                  <c:v>0</c:v>
                </c:pt>
                <c:pt idx="8">
                  <c:v>6.9412044125968491</c:v>
                </c:pt>
                <c:pt idx="9">
                  <c:v>0</c:v>
                </c:pt>
                <c:pt idx="10">
                  <c:v>5.7764948990704381</c:v>
                </c:pt>
                <c:pt idx="11">
                  <c:v>0</c:v>
                </c:pt>
                <c:pt idx="12">
                  <c:v>11.249008106981064</c:v>
                </c:pt>
                <c:pt idx="13">
                  <c:v>0</c:v>
                </c:pt>
                <c:pt idx="14">
                  <c:v>0</c:v>
                </c:pt>
                <c:pt idx="16">
                  <c:v>12.594869161137511</c:v>
                </c:pt>
                <c:pt idx="17">
                  <c:v>1.0568665803250945</c:v>
                </c:pt>
                <c:pt idx="18">
                  <c:v>7.8502045852235716</c:v>
                </c:pt>
                <c:pt idx="19">
                  <c:v>0</c:v>
                </c:pt>
                <c:pt idx="20">
                  <c:v>5.0614832462038235</c:v>
                </c:pt>
                <c:pt idx="21">
                  <c:v>1.0295314634834938</c:v>
                </c:pt>
                <c:pt idx="22">
                  <c:v>0</c:v>
                </c:pt>
                <c:pt idx="24">
                  <c:v>10.187771788995722</c:v>
                </c:pt>
                <c:pt idx="25">
                  <c:v>3.4830517905451654</c:v>
                </c:pt>
                <c:pt idx="26">
                  <c:v>10.363791427561289</c:v>
                </c:pt>
                <c:pt idx="27">
                  <c:v>0</c:v>
                </c:pt>
                <c:pt idx="28">
                  <c:v>2.7479889214644495</c:v>
                </c:pt>
                <c:pt idx="29">
                  <c:v>0.32955787293955757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281920"/>
        <c:axId val="179283456"/>
      </c:barChart>
      <c:catAx>
        <c:axId val="1792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283456"/>
        <c:crosses val="autoZero"/>
        <c:auto val="1"/>
        <c:lblAlgn val="ctr"/>
        <c:lblOffset val="100"/>
        <c:noMultiLvlLbl val="0"/>
      </c:catAx>
      <c:valAx>
        <c:axId val="17928345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28192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6.1038701157072078E-2"/>
          <c:w val="0.86659772492244058"/>
          <c:h val="0.55771712162081089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11.390042656803983</c:v>
                </c:pt>
                <c:pt idx="1">
                  <c:v>3.8303277477629578</c:v>
                </c:pt>
                <c:pt idx="2">
                  <c:v>9.7218635246074623</c:v>
                </c:pt>
                <c:pt idx="3">
                  <c:v>0</c:v>
                </c:pt>
                <c:pt idx="4">
                  <c:v>3.0297868874514604</c:v>
                </c:pt>
                <c:pt idx="5">
                  <c:v>0.33104397053857842</c:v>
                </c:pt>
                <c:pt idx="6">
                  <c:v>0</c:v>
                </c:pt>
                <c:pt idx="8">
                  <c:v>6.9412044125968491</c:v>
                </c:pt>
                <c:pt idx="9">
                  <c:v>0</c:v>
                </c:pt>
                <c:pt idx="10">
                  <c:v>5.7764948990704381</c:v>
                </c:pt>
                <c:pt idx="11">
                  <c:v>0</c:v>
                </c:pt>
                <c:pt idx="12">
                  <c:v>11.249008106981064</c:v>
                </c:pt>
                <c:pt idx="13">
                  <c:v>0</c:v>
                </c:pt>
                <c:pt idx="14">
                  <c:v>0</c:v>
                </c:pt>
                <c:pt idx="16">
                  <c:v>12.594869161137511</c:v>
                </c:pt>
                <c:pt idx="17">
                  <c:v>1.0568665803250945</c:v>
                </c:pt>
                <c:pt idx="18">
                  <c:v>7.8502045852235716</c:v>
                </c:pt>
                <c:pt idx="19">
                  <c:v>0</c:v>
                </c:pt>
                <c:pt idx="20">
                  <c:v>5.0614832462038235</c:v>
                </c:pt>
                <c:pt idx="21">
                  <c:v>1.0295314634834938</c:v>
                </c:pt>
                <c:pt idx="22">
                  <c:v>0</c:v>
                </c:pt>
                <c:pt idx="24">
                  <c:v>10.187771788995722</c:v>
                </c:pt>
                <c:pt idx="25">
                  <c:v>3.4830517905451654</c:v>
                </c:pt>
                <c:pt idx="26">
                  <c:v>10.363791427561289</c:v>
                </c:pt>
                <c:pt idx="27">
                  <c:v>0</c:v>
                </c:pt>
                <c:pt idx="28">
                  <c:v>2.7479889214644495</c:v>
                </c:pt>
                <c:pt idx="29">
                  <c:v>0.32955787293955757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949568"/>
        <c:axId val="179951104"/>
      </c:barChart>
      <c:catAx>
        <c:axId val="1799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9951104"/>
        <c:crosses val="autoZero"/>
        <c:auto val="1"/>
        <c:lblAlgn val="ctr"/>
        <c:lblOffset val="100"/>
        <c:noMultiLvlLbl val="0"/>
      </c:catAx>
      <c:valAx>
        <c:axId val="17995110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949568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7.23</c:v>
                </c:pt>
                <c:pt idx="1">
                  <c:v>11.96</c:v>
                </c:pt>
                <c:pt idx="2">
                  <c:v>4.6399999999999997</c:v>
                </c:pt>
                <c:pt idx="3">
                  <c:v>7.49</c:v>
                </c:pt>
                <c:pt idx="4">
                  <c:v>10.84</c:v>
                </c:pt>
                <c:pt idx="5">
                  <c:v>13.26</c:v>
                </c:pt>
                <c:pt idx="6">
                  <c:v>10.79</c:v>
                </c:pt>
                <c:pt idx="7">
                  <c:v>7.57</c:v>
                </c:pt>
                <c:pt idx="8">
                  <c:v>11.35</c:v>
                </c:pt>
                <c:pt idx="9">
                  <c:v>12</c:v>
                </c:pt>
                <c:pt idx="10">
                  <c:v>12.32</c:v>
                </c:pt>
                <c:pt idx="11">
                  <c:v>4.3899999999999997</c:v>
                </c:pt>
                <c:pt idx="12">
                  <c:v>5.91</c:v>
                </c:pt>
                <c:pt idx="13">
                  <c:v>4.6399999999999997</c:v>
                </c:pt>
                <c:pt idx="14">
                  <c:v>5.22</c:v>
                </c:pt>
                <c:pt idx="15">
                  <c:v>4.37</c:v>
                </c:pt>
                <c:pt idx="16">
                  <c:v>4.12</c:v>
                </c:pt>
                <c:pt idx="17">
                  <c:v>3.46</c:v>
                </c:pt>
                <c:pt idx="18">
                  <c:v>0</c:v>
                </c:pt>
                <c:pt idx="19">
                  <c:v>4.62</c:v>
                </c:pt>
                <c:pt idx="20">
                  <c:v>4</c:v>
                </c:pt>
                <c:pt idx="21">
                  <c:v>4.84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6.74</c:v>
                </c:pt>
                <c:pt idx="1">
                  <c:v>10.8</c:v>
                </c:pt>
                <c:pt idx="2">
                  <c:v>5.99</c:v>
                </c:pt>
                <c:pt idx="3">
                  <c:v>12</c:v>
                </c:pt>
                <c:pt idx="4">
                  <c:v>10.26</c:v>
                </c:pt>
                <c:pt idx="5">
                  <c:v>11.27</c:v>
                </c:pt>
                <c:pt idx="6">
                  <c:v>12.73</c:v>
                </c:pt>
                <c:pt idx="7">
                  <c:v>7.45</c:v>
                </c:pt>
                <c:pt idx="8">
                  <c:v>8.16</c:v>
                </c:pt>
                <c:pt idx="9">
                  <c:v>0</c:v>
                </c:pt>
                <c:pt idx="10">
                  <c:v>11.92</c:v>
                </c:pt>
                <c:pt idx="11">
                  <c:v>5.44</c:v>
                </c:pt>
                <c:pt idx="12">
                  <c:v>7.43</c:v>
                </c:pt>
                <c:pt idx="13">
                  <c:v>8.36</c:v>
                </c:pt>
                <c:pt idx="14">
                  <c:v>8.24</c:v>
                </c:pt>
                <c:pt idx="15">
                  <c:v>4.6900000000000004</c:v>
                </c:pt>
                <c:pt idx="16">
                  <c:v>7.6</c:v>
                </c:pt>
                <c:pt idx="17">
                  <c:v>2.4300000000000002</c:v>
                </c:pt>
                <c:pt idx="18">
                  <c:v>2.59</c:v>
                </c:pt>
                <c:pt idx="19">
                  <c:v>4.0199999999999996</c:v>
                </c:pt>
                <c:pt idx="20">
                  <c:v>6.3</c:v>
                </c:pt>
                <c:pt idx="21">
                  <c:v>5.29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0831744"/>
        <c:axId val="180833280"/>
      </c:barChart>
      <c:catAx>
        <c:axId val="180831744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833280"/>
        <c:crosses val="autoZero"/>
        <c:auto val="1"/>
        <c:lblAlgn val="ctr"/>
        <c:lblOffset val="100"/>
        <c:noMultiLvlLbl val="0"/>
      </c:catAx>
      <c:valAx>
        <c:axId val="1808332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8317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7.23</c:v>
                </c:pt>
                <c:pt idx="1">
                  <c:v>11.96</c:v>
                </c:pt>
                <c:pt idx="2">
                  <c:v>4.6399999999999997</c:v>
                </c:pt>
                <c:pt idx="3">
                  <c:v>7.49</c:v>
                </c:pt>
                <c:pt idx="4">
                  <c:v>10.84</c:v>
                </c:pt>
                <c:pt idx="5">
                  <c:v>13.26</c:v>
                </c:pt>
                <c:pt idx="6">
                  <c:v>10.79</c:v>
                </c:pt>
                <c:pt idx="7">
                  <c:v>7.57</c:v>
                </c:pt>
                <c:pt idx="8">
                  <c:v>11.35</c:v>
                </c:pt>
                <c:pt idx="9">
                  <c:v>12</c:v>
                </c:pt>
                <c:pt idx="10">
                  <c:v>12.32</c:v>
                </c:pt>
                <c:pt idx="11">
                  <c:v>4.3899999999999997</c:v>
                </c:pt>
                <c:pt idx="12">
                  <c:v>5.91</c:v>
                </c:pt>
                <c:pt idx="13">
                  <c:v>4.6399999999999997</c:v>
                </c:pt>
                <c:pt idx="14">
                  <c:v>5.22</c:v>
                </c:pt>
                <c:pt idx="15">
                  <c:v>4.37</c:v>
                </c:pt>
                <c:pt idx="16">
                  <c:v>4.12</c:v>
                </c:pt>
                <c:pt idx="17">
                  <c:v>3.46</c:v>
                </c:pt>
                <c:pt idx="18">
                  <c:v>0</c:v>
                </c:pt>
                <c:pt idx="19">
                  <c:v>4.62</c:v>
                </c:pt>
                <c:pt idx="20">
                  <c:v>4</c:v>
                </c:pt>
                <c:pt idx="21">
                  <c:v>4.84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6.74</c:v>
                </c:pt>
                <c:pt idx="1">
                  <c:v>10.8</c:v>
                </c:pt>
                <c:pt idx="2">
                  <c:v>5.99</c:v>
                </c:pt>
                <c:pt idx="3">
                  <c:v>12</c:v>
                </c:pt>
                <c:pt idx="4">
                  <c:v>10.26</c:v>
                </c:pt>
                <c:pt idx="5">
                  <c:v>11.27</c:v>
                </c:pt>
                <c:pt idx="6">
                  <c:v>12.73</c:v>
                </c:pt>
                <c:pt idx="7">
                  <c:v>7.45</c:v>
                </c:pt>
                <c:pt idx="8">
                  <c:v>8.16</c:v>
                </c:pt>
                <c:pt idx="9">
                  <c:v>0</c:v>
                </c:pt>
                <c:pt idx="10">
                  <c:v>11.92</c:v>
                </c:pt>
                <c:pt idx="11">
                  <c:v>5.44</c:v>
                </c:pt>
                <c:pt idx="12">
                  <c:v>7.43</c:v>
                </c:pt>
                <c:pt idx="13">
                  <c:v>8.36</c:v>
                </c:pt>
                <c:pt idx="14">
                  <c:v>8.24</c:v>
                </c:pt>
                <c:pt idx="15">
                  <c:v>4.6900000000000004</c:v>
                </c:pt>
                <c:pt idx="16">
                  <c:v>7.6</c:v>
                </c:pt>
                <c:pt idx="17">
                  <c:v>2.4300000000000002</c:v>
                </c:pt>
                <c:pt idx="18">
                  <c:v>2.59</c:v>
                </c:pt>
                <c:pt idx="19">
                  <c:v>4.0199999999999996</c:v>
                </c:pt>
                <c:pt idx="20">
                  <c:v>6.3</c:v>
                </c:pt>
                <c:pt idx="21">
                  <c:v>5.29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0876800"/>
        <c:axId val="180878336"/>
      </c:barChart>
      <c:catAx>
        <c:axId val="180876800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878336"/>
        <c:crosses val="autoZero"/>
        <c:auto val="1"/>
        <c:lblAlgn val="ctr"/>
        <c:lblOffset val="100"/>
        <c:noMultiLvlLbl val="0"/>
      </c:catAx>
      <c:valAx>
        <c:axId val="1808783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8768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13.311999999999999</c:v>
                </c:pt>
                <c:pt idx="1">
                  <c:v>15.592000000000001</c:v>
                </c:pt>
                <c:pt idx="2">
                  <c:v>13.680999999999999</c:v>
                </c:pt>
                <c:pt idx="3">
                  <c:v>18.491</c:v>
                </c:pt>
                <c:pt idx="4">
                  <c:v>19.349</c:v>
                </c:pt>
                <c:pt idx="5">
                  <c:v>25.274999999999999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67.429000000000002</c:v>
                </c:pt>
                <c:pt idx="1">
                  <c:v>57.585000000000001</c:v>
                </c:pt>
                <c:pt idx="2">
                  <c:v>42.152000000000001</c:v>
                </c:pt>
                <c:pt idx="3">
                  <c:v>70.442999999999998</c:v>
                </c:pt>
                <c:pt idx="4">
                  <c:v>80.106999999999999</c:v>
                </c:pt>
                <c:pt idx="5">
                  <c:v>47.362000000000002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80.741</c:v>
                </c:pt>
                <c:pt idx="1">
                  <c:v>73.177000000000007</c:v>
                </c:pt>
                <c:pt idx="2">
                  <c:v>55.832999999999998</c:v>
                </c:pt>
                <c:pt idx="3">
                  <c:v>88.933999999999997</c:v>
                </c:pt>
                <c:pt idx="4">
                  <c:v>99.456000000000003</c:v>
                </c:pt>
                <c:pt idx="5">
                  <c:v>72.637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68544"/>
        <c:axId val="181070464"/>
      </c:lineChart>
      <c:catAx>
        <c:axId val="18106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070464"/>
        <c:crosses val="autoZero"/>
        <c:auto val="1"/>
        <c:lblAlgn val="ctr"/>
        <c:lblOffset val="100"/>
        <c:noMultiLvlLbl val="0"/>
      </c:catAx>
      <c:valAx>
        <c:axId val="181070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068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13.311999999999999</c:v>
                </c:pt>
                <c:pt idx="1">
                  <c:v>15.592000000000001</c:v>
                </c:pt>
                <c:pt idx="2">
                  <c:v>13.680999999999999</c:v>
                </c:pt>
                <c:pt idx="3">
                  <c:v>18.491</c:v>
                </c:pt>
                <c:pt idx="4">
                  <c:v>19.349</c:v>
                </c:pt>
                <c:pt idx="5">
                  <c:v>25.274999999999999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67.429000000000002</c:v>
                </c:pt>
                <c:pt idx="1">
                  <c:v>57.585000000000001</c:v>
                </c:pt>
                <c:pt idx="2">
                  <c:v>42.152000000000001</c:v>
                </c:pt>
                <c:pt idx="3">
                  <c:v>70.442999999999998</c:v>
                </c:pt>
                <c:pt idx="4">
                  <c:v>80.106999999999999</c:v>
                </c:pt>
                <c:pt idx="5">
                  <c:v>47.362000000000002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80.741</c:v>
                </c:pt>
                <c:pt idx="1">
                  <c:v>73.177000000000007</c:v>
                </c:pt>
                <c:pt idx="2">
                  <c:v>55.832999999999998</c:v>
                </c:pt>
                <c:pt idx="3">
                  <c:v>88.933999999999997</c:v>
                </c:pt>
                <c:pt idx="4">
                  <c:v>99.456000000000003</c:v>
                </c:pt>
                <c:pt idx="5">
                  <c:v>72.637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83328"/>
        <c:axId val="181685248"/>
      </c:lineChart>
      <c:catAx>
        <c:axId val="18168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685248"/>
        <c:crosses val="autoZero"/>
        <c:auto val="1"/>
        <c:lblAlgn val="ctr"/>
        <c:lblOffset val="100"/>
        <c:noMultiLvlLbl val="0"/>
      </c:catAx>
      <c:valAx>
        <c:axId val="181685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68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13.311999999999999</c:v>
                </c:pt>
                <c:pt idx="1">
                  <c:v>15.592000000000001</c:v>
                </c:pt>
                <c:pt idx="2">
                  <c:v>13.680999999999999</c:v>
                </c:pt>
                <c:pt idx="3">
                  <c:v>18.491</c:v>
                </c:pt>
                <c:pt idx="4">
                  <c:v>19.349</c:v>
                </c:pt>
                <c:pt idx="5">
                  <c:v>25.274999999999999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12.508079500000001</c:v>
                  </c:pt>
                  <c:pt idx="1">
                    <c:v>10.371058500000002</c:v>
                  </c:pt>
                  <c:pt idx="2">
                    <c:v>6.4576864</c:v>
                  </c:pt>
                  <c:pt idx="3">
                    <c:v>13.7011635</c:v>
                  </c:pt>
                  <c:pt idx="4">
                    <c:v>17.927946599999999</c:v>
                  </c:pt>
                  <c:pt idx="5">
                    <c:v>11.6415796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12.508079500000001</c:v>
                  </c:pt>
                  <c:pt idx="1">
                    <c:v>10.371058500000002</c:v>
                  </c:pt>
                  <c:pt idx="2">
                    <c:v>6.4576864</c:v>
                  </c:pt>
                  <c:pt idx="3">
                    <c:v>13.7011635</c:v>
                  </c:pt>
                  <c:pt idx="4">
                    <c:v>17.927946599999999</c:v>
                  </c:pt>
                  <c:pt idx="5">
                    <c:v>11.6415796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67.429000000000002</c:v>
                </c:pt>
                <c:pt idx="1">
                  <c:v>57.585000000000001</c:v>
                </c:pt>
                <c:pt idx="2">
                  <c:v>42.152000000000001</c:v>
                </c:pt>
                <c:pt idx="3">
                  <c:v>70.442999999999998</c:v>
                </c:pt>
                <c:pt idx="4">
                  <c:v>80.106999999999999</c:v>
                </c:pt>
                <c:pt idx="5">
                  <c:v>47.362000000000002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719808"/>
        <c:axId val="181721728"/>
      </c:barChart>
      <c:catAx>
        <c:axId val="18171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721728"/>
        <c:crosses val="autoZero"/>
        <c:auto val="1"/>
        <c:lblAlgn val="ctr"/>
        <c:lblOffset val="100"/>
        <c:noMultiLvlLbl val="0"/>
      </c:catAx>
      <c:valAx>
        <c:axId val="181721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719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27978.930400847126</c:v>
                </c:pt>
                <c:pt idx="1">
                  <c:v>8427.2289969149806</c:v>
                </c:pt>
                <c:pt idx="2">
                  <c:v>444.07645149610903</c:v>
                </c:pt>
                <c:pt idx="3">
                  <c:v>466.44450802303004</c:v>
                </c:pt>
                <c:pt idx="4">
                  <c:v>432.45104110582298</c:v>
                </c:pt>
                <c:pt idx="5">
                  <c:v>621.43679481091499</c:v>
                </c:pt>
                <c:pt idx="6">
                  <c:v>2528.6815601040971</c:v>
                </c:pt>
                <c:pt idx="7">
                  <c:v>34.356142018004995</c:v>
                </c:pt>
                <c:pt idx="8">
                  <c:v>0</c:v>
                </c:pt>
                <c:pt idx="9">
                  <c:v>132.18145444111497</c:v>
                </c:pt>
                <c:pt idx="10">
                  <c:v>1198.8458340292491</c:v>
                </c:pt>
                <c:pt idx="11">
                  <c:v>143.68783489534491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5502.5745409383562</c:v>
                </c:pt>
                <c:pt idx="1">
                  <c:v>751.29093688987234</c:v>
                </c:pt>
                <c:pt idx="2">
                  <c:v>11.89415363885</c:v>
                </c:pt>
                <c:pt idx="3">
                  <c:v>62.485092606050003</c:v>
                </c:pt>
                <c:pt idx="4">
                  <c:v>151.24918962890814</c:v>
                </c:pt>
                <c:pt idx="5">
                  <c:v>167.474474259809</c:v>
                </c:pt>
                <c:pt idx="6">
                  <c:v>789.57530537672881</c:v>
                </c:pt>
                <c:pt idx="7">
                  <c:v>85.367752331602048</c:v>
                </c:pt>
                <c:pt idx="8">
                  <c:v>0.72819305190000005</c:v>
                </c:pt>
                <c:pt idx="9">
                  <c:v>34.8522144459019</c:v>
                </c:pt>
                <c:pt idx="10">
                  <c:v>138.16035309550142</c:v>
                </c:pt>
                <c:pt idx="11">
                  <c:v>10.017733301649999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06045824"/>
        <c:axId val="106047360"/>
      </c:barChart>
      <c:catAx>
        <c:axId val="1060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604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0473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60458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13.311999999999999</c:v>
                </c:pt>
                <c:pt idx="1">
                  <c:v>15.592000000000001</c:v>
                </c:pt>
                <c:pt idx="2">
                  <c:v>13.680999999999999</c:v>
                </c:pt>
                <c:pt idx="3">
                  <c:v>18.491</c:v>
                </c:pt>
                <c:pt idx="4">
                  <c:v>19.349</c:v>
                </c:pt>
                <c:pt idx="5">
                  <c:v>25.274999999999999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12.508079500000001</c:v>
                  </c:pt>
                  <c:pt idx="1">
                    <c:v>10.371058500000002</c:v>
                  </c:pt>
                  <c:pt idx="2">
                    <c:v>6.4576864</c:v>
                  </c:pt>
                  <c:pt idx="3">
                    <c:v>13.7011635</c:v>
                  </c:pt>
                  <c:pt idx="4">
                    <c:v>17.927946599999999</c:v>
                  </c:pt>
                  <c:pt idx="5">
                    <c:v>11.6415796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12.508079500000001</c:v>
                  </c:pt>
                  <c:pt idx="1">
                    <c:v>10.371058500000002</c:v>
                  </c:pt>
                  <c:pt idx="2">
                    <c:v>6.4576864</c:v>
                  </c:pt>
                  <c:pt idx="3">
                    <c:v>13.7011635</c:v>
                  </c:pt>
                  <c:pt idx="4">
                    <c:v>17.927946599999999</c:v>
                  </c:pt>
                  <c:pt idx="5">
                    <c:v>11.6415796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67.429000000000002</c:v>
                </c:pt>
                <c:pt idx="1">
                  <c:v>57.585000000000001</c:v>
                </c:pt>
                <c:pt idx="2">
                  <c:v>42.152000000000001</c:v>
                </c:pt>
                <c:pt idx="3">
                  <c:v>70.442999999999998</c:v>
                </c:pt>
                <c:pt idx="4">
                  <c:v>80.106999999999999</c:v>
                </c:pt>
                <c:pt idx="5">
                  <c:v>47.362000000000002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474048"/>
        <c:axId val="181475968"/>
      </c:barChart>
      <c:catAx>
        <c:axId val="18147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475968"/>
        <c:crosses val="autoZero"/>
        <c:auto val="1"/>
        <c:lblAlgn val="ctr"/>
        <c:lblOffset val="100"/>
        <c:noMultiLvlLbl val="0"/>
      </c:catAx>
      <c:valAx>
        <c:axId val="181475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474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708.81100000000004</c:v>
                </c:pt>
                <c:pt idx="1">
                  <c:v>747.66600000000005</c:v>
                </c:pt>
                <c:pt idx="2">
                  <c:v>788.375</c:v>
                </c:pt>
                <c:pt idx="3">
                  <c:v>810.03700000000003</c:v>
                </c:pt>
                <c:pt idx="4">
                  <c:v>815.25400000000002</c:v>
                </c:pt>
                <c:pt idx="5">
                  <c:v>837.452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136.5248948</c:v>
                  </c:pt>
                  <c:pt idx="1">
                    <c:v>145.749683</c:v>
                  </c:pt>
                  <c:pt idx="2">
                    <c:v>159.49269919999998</c:v>
                  </c:pt>
                  <c:pt idx="3">
                    <c:v>166.28496920000001</c:v>
                  </c:pt>
                  <c:pt idx="4">
                    <c:v>165.85681200000002</c:v>
                  </c:pt>
                  <c:pt idx="5">
                    <c:v>174.08626399999997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136.5248948</c:v>
                  </c:pt>
                  <c:pt idx="1">
                    <c:v>145.749683</c:v>
                  </c:pt>
                  <c:pt idx="2">
                    <c:v>159.49269919999998</c:v>
                  </c:pt>
                  <c:pt idx="3">
                    <c:v>166.28496920000001</c:v>
                  </c:pt>
                  <c:pt idx="4">
                    <c:v>165.85681200000002</c:v>
                  </c:pt>
                  <c:pt idx="5">
                    <c:v>174.08626399999997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1097.4670000000001</c:v>
                </c:pt>
                <c:pt idx="1">
                  <c:v>1112.5930000000001</c:v>
                </c:pt>
                <c:pt idx="2">
                  <c:v>1120.0329999999999</c:v>
                </c:pt>
                <c:pt idx="3">
                  <c:v>1051.106</c:v>
                </c:pt>
                <c:pt idx="4">
                  <c:v>888.36</c:v>
                </c:pt>
                <c:pt idx="5">
                  <c:v>860.11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2187520"/>
        <c:axId val="182189440"/>
      </c:barChart>
      <c:catAx>
        <c:axId val="18218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189440"/>
        <c:crosses val="autoZero"/>
        <c:auto val="1"/>
        <c:lblAlgn val="ctr"/>
        <c:lblOffset val="100"/>
        <c:noMultiLvlLbl val="0"/>
      </c:catAx>
      <c:valAx>
        <c:axId val="182189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187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708.81100000000004</c:v>
                </c:pt>
                <c:pt idx="1">
                  <c:v>747.66600000000005</c:v>
                </c:pt>
                <c:pt idx="2">
                  <c:v>788.375</c:v>
                </c:pt>
                <c:pt idx="3">
                  <c:v>810.03700000000003</c:v>
                </c:pt>
                <c:pt idx="4">
                  <c:v>815.25400000000002</c:v>
                </c:pt>
                <c:pt idx="5">
                  <c:v>837.452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136.5248948</c:v>
                  </c:pt>
                  <c:pt idx="1">
                    <c:v>145.749683</c:v>
                  </c:pt>
                  <c:pt idx="2">
                    <c:v>159.49269919999998</c:v>
                  </c:pt>
                  <c:pt idx="3">
                    <c:v>166.28496920000001</c:v>
                  </c:pt>
                  <c:pt idx="4">
                    <c:v>165.85681200000002</c:v>
                  </c:pt>
                  <c:pt idx="5">
                    <c:v>174.08626399999997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136.5248948</c:v>
                  </c:pt>
                  <c:pt idx="1">
                    <c:v>145.749683</c:v>
                  </c:pt>
                  <c:pt idx="2">
                    <c:v>159.49269919999998</c:v>
                  </c:pt>
                  <c:pt idx="3">
                    <c:v>166.28496920000001</c:v>
                  </c:pt>
                  <c:pt idx="4">
                    <c:v>165.85681200000002</c:v>
                  </c:pt>
                  <c:pt idx="5">
                    <c:v>174.08626399999997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1097.4670000000001</c:v>
                </c:pt>
                <c:pt idx="1">
                  <c:v>1112.5930000000001</c:v>
                </c:pt>
                <c:pt idx="2">
                  <c:v>1120.0329999999999</c:v>
                </c:pt>
                <c:pt idx="3">
                  <c:v>1051.106</c:v>
                </c:pt>
                <c:pt idx="4">
                  <c:v>888.36</c:v>
                </c:pt>
                <c:pt idx="5">
                  <c:v>860.11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876224"/>
        <c:axId val="181878144"/>
      </c:barChart>
      <c:catAx>
        <c:axId val="18187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878144"/>
        <c:crosses val="autoZero"/>
        <c:auto val="1"/>
        <c:lblAlgn val="ctr"/>
        <c:lblOffset val="100"/>
        <c:noMultiLvlLbl val="0"/>
      </c:catAx>
      <c:valAx>
        <c:axId val="181878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876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27.643999999999998</c:v>
                </c:pt>
                <c:pt idx="1">
                  <c:v>29.289000000000001</c:v>
                </c:pt>
                <c:pt idx="2">
                  <c:v>27.779</c:v>
                </c:pt>
                <c:pt idx="3">
                  <c:v>27.372</c:v>
                </c:pt>
                <c:pt idx="4">
                  <c:v>25.933</c:v>
                </c:pt>
                <c:pt idx="5">
                  <c:v>25.427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9.4283992000000012</c:v>
                  </c:pt>
                  <c:pt idx="1">
                    <c:v>9.6005094</c:v>
                  </c:pt>
                  <c:pt idx="2">
                    <c:v>9.3711752999999991</c:v>
                  </c:pt>
                  <c:pt idx="3">
                    <c:v>8.9303746999999998</c:v>
                  </c:pt>
                  <c:pt idx="4">
                    <c:v>8.3156664000000013</c:v>
                  </c:pt>
                  <c:pt idx="5">
                    <c:v>8.0151778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9.4283992000000012</c:v>
                  </c:pt>
                  <c:pt idx="1">
                    <c:v>9.6005094</c:v>
                  </c:pt>
                  <c:pt idx="2">
                    <c:v>9.3711752999999991</c:v>
                  </c:pt>
                  <c:pt idx="3">
                    <c:v>8.9303746999999998</c:v>
                  </c:pt>
                  <c:pt idx="4">
                    <c:v>8.3156664000000013</c:v>
                  </c:pt>
                  <c:pt idx="5">
                    <c:v>8.0151778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57.914000000000001</c:v>
                </c:pt>
                <c:pt idx="1">
                  <c:v>56.241999999999997</c:v>
                </c:pt>
                <c:pt idx="2">
                  <c:v>52.149000000000001</c:v>
                </c:pt>
                <c:pt idx="3">
                  <c:v>49.420999999999999</c:v>
                </c:pt>
                <c:pt idx="4">
                  <c:v>43.859000000000002</c:v>
                </c:pt>
                <c:pt idx="5">
                  <c:v>42.566000000000003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146880"/>
        <c:axId val="47153152"/>
      </c:barChart>
      <c:catAx>
        <c:axId val="4714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47153152"/>
        <c:crosses val="autoZero"/>
        <c:auto val="1"/>
        <c:lblAlgn val="ctr"/>
        <c:lblOffset val="100"/>
        <c:noMultiLvlLbl val="0"/>
      </c:catAx>
      <c:valAx>
        <c:axId val="4715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7146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27.643999999999998</c:v>
                </c:pt>
                <c:pt idx="1">
                  <c:v>29.289000000000001</c:v>
                </c:pt>
                <c:pt idx="2">
                  <c:v>27.779</c:v>
                </c:pt>
                <c:pt idx="3">
                  <c:v>27.372</c:v>
                </c:pt>
                <c:pt idx="4">
                  <c:v>25.933</c:v>
                </c:pt>
                <c:pt idx="5">
                  <c:v>25.427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9.4283992000000012</c:v>
                  </c:pt>
                  <c:pt idx="1">
                    <c:v>9.6005094</c:v>
                  </c:pt>
                  <c:pt idx="2">
                    <c:v>9.3711752999999991</c:v>
                  </c:pt>
                  <c:pt idx="3">
                    <c:v>8.9303746999999998</c:v>
                  </c:pt>
                  <c:pt idx="4">
                    <c:v>8.3156664000000013</c:v>
                  </c:pt>
                  <c:pt idx="5">
                    <c:v>8.0151778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9.4283992000000012</c:v>
                  </c:pt>
                  <c:pt idx="1">
                    <c:v>9.6005094</c:v>
                  </c:pt>
                  <c:pt idx="2">
                    <c:v>9.3711752999999991</c:v>
                  </c:pt>
                  <c:pt idx="3">
                    <c:v>8.9303746999999998</c:v>
                  </c:pt>
                  <c:pt idx="4">
                    <c:v>8.3156664000000013</c:v>
                  </c:pt>
                  <c:pt idx="5">
                    <c:v>8.0151778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57.914000000000001</c:v>
                </c:pt>
                <c:pt idx="1">
                  <c:v>56.241999999999997</c:v>
                </c:pt>
                <c:pt idx="2">
                  <c:v>52.149000000000001</c:v>
                </c:pt>
                <c:pt idx="3">
                  <c:v>49.420999999999999</c:v>
                </c:pt>
                <c:pt idx="4">
                  <c:v>43.859000000000002</c:v>
                </c:pt>
                <c:pt idx="5">
                  <c:v>42.566000000000003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537216"/>
        <c:axId val="180543488"/>
      </c:barChart>
      <c:catAx>
        <c:axId val="18053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543488"/>
        <c:crosses val="autoZero"/>
        <c:auto val="1"/>
        <c:lblAlgn val="ctr"/>
        <c:lblOffset val="100"/>
        <c:noMultiLvlLbl val="0"/>
      </c:catAx>
      <c:valAx>
        <c:axId val="180543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537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701.005</c:v>
                </c:pt>
                <c:pt idx="1">
                  <c:v>718.26</c:v>
                </c:pt>
                <c:pt idx="2">
                  <c:v>770.57</c:v>
                </c:pt>
                <c:pt idx="3">
                  <c:v>802.07100000000003</c:v>
                </c:pt>
                <c:pt idx="4">
                  <c:v>809.28700000000003</c:v>
                </c:pt>
                <c:pt idx="5">
                  <c:v>819.34799999999996</c:v>
                </c:pt>
                <c:pt idx="7">
                  <c:v>1144.5119999999999</c:v>
                </c:pt>
                <c:pt idx="8">
                  <c:v>1106.45</c:v>
                </c:pt>
                <c:pt idx="9">
                  <c:v>1099.7370000000001</c:v>
                </c:pt>
                <c:pt idx="10">
                  <c:v>1149.7190000000001</c:v>
                </c:pt>
                <c:pt idx="11">
                  <c:v>1044.6099999999999</c:v>
                </c:pt>
                <c:pt idx="12">
                  <c:v>863.37</c:v>
                </c:pt>
                <c:pt idx="14">
                  <c:v>1845.5169999999998</c:v>
                </c:pt>
                <c:pt idx="15">
                  <c:v>1824.71</c:v>
                </c:pt>
                <c:pt idx="16">
                  <c:v>1870.3070000000002</c:v>
                </c:pt>
                <c:pt idx="17">
                  <c:v>1951.79</c:v>
                </c:pt>
                <c:pt idx="18">
                  <c:v>1853.8969999999999</c:v>
                </c:pt>
                <c:pt idx="19">
                  <c:v>1682.7179999999998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288320"/>
        <c:axId val="18129459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110.57599999999999</c:v>
                </c:pt>
                <c:pt idx="1">
                  <c:v>146.44499999999999</c:v>
                </c:pt>
                <c:pt idx="2">
                  <c:v>138.89500000000001</c:v>
                </c:pt>
                <c:pt idx="3">
                  <c:v>136.86000000000001</c:v>
                </c:pt>
                <c:pt idx="4">
                  <c:v>129.66499999999999</c:v>
                </c:pt>
                <c:pt idx="5">
                  <c:v>127.13499999999999</c:v>
                </c:pt>
                <c:pt idx="7">
                  <c:v>231.65600000000001</c:v>
                </c:pt>
                <c:pt idx="8">
                  <c:v>281.20999999999998</c:v>
                </c:pt>
                <c:pt idx="9">
                  <c:v>260.745</c:v>
                </c:pt>
                <c:pt idx="10">
                  <c:v>247.10499999999999</c:v>
                </c:pt>
                <c:pt idx="11">
                  <c:v>219.29500000000002</c:v>
                </c:pt>
                <c:pt idx="12">
                  <c:v>212.83</c:v>
                </c:pt>
                <c:pt idx="14">
                  <c:v>342.23199999999997</c:v>
                </c:pt>
                <c:pt idx="15">
                  <c:v>427.65500000000003</c:v>
                </c:pt>
                <c:pt idx="16">
                  <c:v>399.64</c:v>
                </c:pt>
                <c:pt idx="17">
                  <c:v>383.96500000000003</c:v>
                </c:pt>
                <c:pt idx="18">
                  <c:v>348.96000000000004</c:v>
                </c:pt>
                <c:pt idx="19">
                  <c:v>339.96499999999997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296128"/>
        <c:axId val="181306112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53.247999999999998</c:v>
                </c:pt>
                <c:pt idx="1">
                  <c:v>77.960000000000008</c:v>
                </c:pt>
                <c:pt idx="2">
                  <c:v>68.405000000000001</c:v>
                </c:pt>
                <c:pt idx="3">
                  <c:v>92.454999999999998</c:v>
                </c:pt>
                <c:pt idx="4">
                  <c:v>96.745000000000005</c:v>
                </c:pt>
                <c:pt idx="5">
                  <c:v>126.375</c:v>
                </c:pt>
                <c:pt idx="7">
                  <c:v>269.71600000000001</c:v>
                </c:pt>
                <c:pt idx="8">
                  <c:v>287.92500000000001</c:v>
                </c:pt>
                <c:pt idx="9">
                  <c:v>210.76</c:v>
                </c:pt>
                <c:pt idx="10">
                  <c:v>352.21499999999997</c:v>
                </c:pt>
                <c:pt idx="11">
                  <c:v>400.53499999999997</c:v>
                </c:pt>
                <c:pt idx="12">
                  <c:v>236.81</c:v>
                </c:pt>
                <c:pt idx="14">
                  <c:v>322.964</c:v>
                </c:pt>
                <c:pt idx="15">
                  <c:v>365.88500000000005</c:v>
                </c:pt>
                <c:pt idx="16">
                  <c:v>279.16499999999996</c:v>
                </c:pt>
                <c:pt idx="17">
                  <c:v>444.66999999999996</c:v>
                </c:pt>
                <c:pt idx="18">
                  <c:v>497.28000000000003</c:v>
                </c:pt>
                <c:pt idx="19">
                  <c:v>363.185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96128"/>
        <c:axId val="181306112"/>
      </c:lineChart>
      <c:catAx>
        <c:axId val="181288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129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294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288320"/>
        <c:crosses val="autoZero"/>
        <c:crossBetween val="between"/>
      </c:valAx>
      <c:catAx>
        <c:axId val="18129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1306112"/>
        <c:crosses val="autoZero"/>
        <c:auto val="0"/>
        <c:lblAlgn val="ctr"/>
        <c:lblOffset val="100"/>
        <c:noMultiLvlLbl val="0"/>
      </c:catAx>
      <c:valAx>
        <c:axId val="181306112"/>
        <c:scaling>
          <c:orientation val="minMax"/>
          <c:max val="25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2961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701.005</c:v>
                </c:pt>
                <c:pt idx="1">
                  <c:v>718.26</c:v>
                </c:pt>
                <c:pt idx="2">
                  <c:v>770.57</c:v>
                </c:pt>
                <c:pt idx="3">
                  <c:v>802.07100000000003</c:v>
                </c:pt>
                <c:pt idx="4">
                  <c:v>809.28700000000003</c:v>
                </c:pt>
                <c:pt idx="5">
                  <c:v>819.34799999999996</c:v>
                </c:pt>
                <c:pt idx="7">
                  <c:v>1144.5119999999999</c:v>
                </c:pt>
                <c:pt idx="8">
                  <c:v>1106.45</c:v>
                </c:pt>
                <c:pt idx="9">
                  <c:v>1099.7370000000001</c:v>
                </c:pt>
                <c:pt idx="10">
                  <c:v>1149.7190000000001</c:v>
                </c:pt>
                <c:pt idx="11">
                  <c:v>1044.6099999999999</c:v>
                </c:pt>
                <c:pt idx="12">
                  <c:v>863.37</c:v>
                </c:pt>
                <c:pt idx="14">
                  <c:v>1845.5169999999998</c:v>
                </c:pt>
                <c:pt idx="15">
                  <c:v>1824.71</c:v>
                </c:pt>
                <c:pt idx="16">
                  <c:v>1870.3070000000002</c:v>
                </c:pt>
                <c:pt idx="17">
                  <c:v>1951.79</c:v>
                </c:pt>
                <c:pt idx="18">
                  <c:v>1853.8969999999999</c:v>
                </c:pt>
                <c:pt idx="19">
                  <c:v>1682.7179999999998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011008"/>
        <c:axId val="18201292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110.57599999999999</c:v>
                </c:pt>
                <c:pt idx="1">
                  <c:v>146.44499999999999</c:v>
                </c:pt>
                <c:pt idx="2">
                  <c:v>138.89500000000001</c:v>
                </c:pt>
                <c:pt idx="3">
                  <c:v>136.86000000000001</c:v>
                </c:pt>
                <c:pt idx="4">
                  <c:v>129.66499999999999</c:v>
                </c:pt>
                <c:pt idx="5">
                  <c:v>127.13499999999999</c:v>
                </c:pt>
                <c:pt idx="7">
                  <c:v>231.65600000000001</c:v>
                </c:pt>
                <c:pt idx="8">
                  <c:v>281.20999999999998</c:v>
                </c:pt>
                <c:pt idx="9">
                  <c:v>260.745</c:v>
                </c:pt>
                <c:pt idx="10">
                  <c:v>247.10499999999999</c:v>
                </c:pt>
                <c:pt idx="11">
                  <c:v>219.29500000000002</c:v>
                </c:pt>
                <c:pt idx="12">
                  <c:v>212.83</c:v>
                </c:pt>
                <c:pt idx="14">
                  <c:v>342.23199999999997</c:v>
                </c:pt>
                <c:pt idx="15">
                  <c:v>427.65500000000003</c:v>
                </c:pt>
                <c:pt idx="16">
                  <c:v>399.64</c:v>
                </c:pt>
                <c:pt idx="17">
                  <c:v>383.96500000000003</c:v>
                </c:pt>
                <c:pt idx="18">
                  <c:v>348.96000000000004</c:v>
                </c:pt>
                <c:pt idx="19">
                  <c:v>339.96499999999997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018816"/>
        <c:axId val="182020352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53.247999999999998</c:v>
                </c:pt>
                <c:pt idx="1">
                  <c:v>77.960000000000008</c:v>
                </c:pt>
                <c:pt idx="2">
                  <c:v>68.405000000000001</c:v>
                </c:pt>
                <c:pt idx="3">
                  <c:v>92.454999999999998</c:v>
                </c:pt>
                <c:pt idx="4">
                  <c:v>96.745000000000005</c:v>
                </c:pt>
                <c:pt idx="5">
                  <c:v>126.375</c:v>
                </c:pt>
                <c:pt idx="7">
                  <c:v>269.71600000000001</c:v>
                </c:pt>
                <c:pt idx="8">
                  <c:v>287.92500000000001</c:v>
                </c:pt>
                <c:pt idx="9">
                  <c:v>210.76</c:v>
                </c:pt>
                <c:pt idx="10">
                  <c:v>352.21499999999997</c:v>
                </c:pt>
                <c:pt idx="11">
                  <c:v>400.53499999999997</c:v>
                </c:pt>
                <c:pt idx="12">
                  <c:v>236.81</c:v>
                </c:pt>
                <c:pt idx="14">
                  <c:v>322.964</c:v>
                </c:pt>
                <c:pt idx="15">
                  <c:v>365.88500000000005</c:v>
                </c:pt>
                <c:pt idx="16">
                  <c:v>279.16499999999996</c:v>
                </c:pt>
                <c:pt idx="17">
                  <c:v>444.66999999999996</c:v>
                </c:pt>
                <c:pt idx="18">
                  <c:v>497.28000000000003</c:v>
                </c:pt>
                <c:pt idx="19">
                  <c:v>363.185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18816"/>
        <c:axId val="182020352"/>
      </c:lineChart>
      <c:catAx>
        <c:axId val="182011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201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01292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011008"/>
        <c:crosses val="autoZero"/>
        <c:crossBetween val="between"/>
      </c:valAx>
      <c:catAx>
        <c:axId val="18201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2020352"/>
        <c:crosses val="autoZero"/>
        <c:auto val="0"/>
        <c:lblAlgn val="ctr"/>
        <c:lblOffset val="100"/>
        <c:noMultiLvlLbl val="0"/>
      </c:catAx>
      <c:valAx>
        <c:axId val="182020352"/>
        <c:scaling>
          <c:orientation val="minMax"/>
          <c:max val="25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0188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13.311999999999999</c:v>
                </c:pt>
                <c:pt idx="1">
                  <c:v>15.592000000000001</c:v>
                </c:pt>
                <c:pt idx="2">
                  <c:v>13.680999999999999</c:v>
                </c:pt>
                <c:pt idx="3">
                  <c:v>18.491</c:v>
                </c:pt>
                <c:pt idx="4">
                  <c:v>19.349</c:v>
                </c:pt>
                <c:pt idx="5">
                  <c:v>25.274999999999999</c:v>
                </c:pt>
                <c:pt idx="6">
                  <c:v>22.312000000000001</c:v>
                </c:pt>
                <c:pt idx="7">
                  <c:v>41.323</c:v>
                </c:pt>
                <c:pt idx="8">
                  <c:v>21.765000000000001</c:v>
                </c:pt>
                <c:pt idx="9">
                  <c:v>57.508000000000003</c:v>
                </c:pt>
                <c:pt idx="10">
                  <c:v>20.928000000000001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67.429000000000002</c:v>
                </c:pt>
                <c:pt idx="1">
                  <c:v>57.585000000000001</c:v>
                </c:pt>
                <c:pt idx="2">
                  <c:v>42.152000000000001</c:v>
                </c:pt>
                <c:pt idx="3">
                  <c:v>70.442999999999998</c:v>
                </c:pt>
                <c:pt idx="4">
                  <c:v>80.106999999999999</c:v>
                </c:pt>
                <c:pt idx="5">
                  <c:v>47.362000000000002</c:v>
                </c:pt>
                <c:pt idx="6">
                  <c:v>67.798000000000002</c:v>
                </c:pt>
                <c:pt idx="7">
                  <c:v>42.78</c:v>
                </c:pt>
                <c:pt idx="8">
                  <c:v>60.563000000000002</c:v>
                </c:pt>
                <c:pt idx="9">
                  <c:v>51.89</c:v>
                </c:pt>
                <c:pt idx="10">
                  <c:v>26.802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80.741</c:v>
                </c:pt>
                <c:pt idx="1">
                  <c:v>73.177000000000007</c:v>
                </c:pt>
                <c:pt idx="2">
                  <c:v>55.832999999999998</c:v>
                </c:pt>
                <c:pt idx="3">
                  <c:v>88.933999999999997</c:v>
                </c:pt>
                <c:pt idx="4">
                  <c:v>99.456000000000003</c:v>
                </c:pt>
                <c:pt idx="5">
                  <c:v>72.637</c:v>
                </c:pt>
                <c:pt idx="6">
                  <c:v>90.11</c:v>
                </c:pt>
                <c:pt idx="7">
                  <c:v>84.103000000000009</c:v>
                </c:pt>
                <c:pt idx="8">
                  <c:v>82.328000000000003</c:v>
                </c:pt>
                <c:pt idx="9">
                  <c:v>109.398</c:v>
                </c:pt>
                <c:pt idx="10">
                  <c:v>47.730000000000004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38016"/>
        <c:axId val="182839936"/>
      </c:lineChart>
      <c:catAx>
        <c:axId val="18283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839936"/>
        <c:crosses val="autoZero"/>
        <c:auto val="1"/>
        <c:lblAlgn val="ctr"/>
        <c:lblOffset val="100"/>
        <c:noMultiLvlLbl val="0"/>
      </c:catAx>
      <c:valAx>
        <c:axId val="18283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838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13.311999999999999</c:v>
                </c:pt>
                <c:pt idx="1">
                  <c:v>15.592000000000001</c:v>
                </c:pt>
                <c:pt idx="2">
                  <c:v>13.680999999999999</c:v>
                </c:pt>
                <c:pt idx="3">
                  <c:v>18.491</c:v>
                </c:pt>
                <c:pt idx="4">
                  <c:v>19.349</c:v>
                </c:pt>
                <c:pt idx="5">
                  <c:v>25.274999999999999</c:v>
                </c:pt>
                <c:pt idx="6">
                  <c:v>22.312000000000001</c:v>
                </c:pt>
                <c:pt idx="7">
                  <c:v>41.323</c:v>
                </c:pt>
                <c:pt idx="8">
                  <c:v>21.765000000000001</c:v>
                </c:pt>
                <c:pt idx="9">
                  <c:v>57.508000000000003</c:v>
                </c:pt>
                <c:pt idx="10">
                  <c:v>20.928000000000001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67.429000000000002</c:v>
                </c:pt>
                <c:pt idx="1">
                  <c:v>57.585000000000001</c:v>
                </c:pt>
                <c:pt idx="2">
                  <c:v>42.152000000000001</c:v>
                </c:pt>
                <c:pt idx="3">
                  <c:v>70.442999999999998</c:v>
                </c:pt>
                <c:pt idx="4">
                  <c:v>80.106999999999999</c:v>
                </c:pt>
                <c:pt idx="5">
                  <c:v>47.362000000000002</c:v>
                </c:pt>
                <c:pt idx="6">
                  <c:v>67.798000000000002</c:v>
                </c:pt>
                <c:pt idx="7">
                  <c:v>42.78</c:v>
                </c:pt>
                <c:pt idx="8">
                  <c:v>60.563000000000002</c:v>
                </c:pt>
                <c:pt idx="9">
                  <c:v>51.89</c:v>
                </c:pt>
                <c:pt idx="10">
                  <c:v>26.802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80.741</c:v>
                </c:pt>
                <c:pt idx="1">
                  <c:v>73.177000000000007</c:v>
                </c:pt>
                <c:pt idx="2">
                  <c:v>55.832999999999998</c:v>
                </c:pt>
                <c:pt idx="3">
                  <c:v>88.933999999999997</c:v>
                </c:pt>
                <c:pt idx="4">
                  <c:v>99.456000000000003</c:v>
                </c:pt>
                <c:pt idx="5">
                  <c:v>72.637</c:v>
                </c:pt>
                <c:pt idx="6">
                  <c:v>90.11</c:v>
                </c:pt>
                <c:pt idx="7">
                  <c:v>84.103000000000009</c:v>
                </c:pt>
                <c:pt idx="8">
                  <c:v>82.328000000000003</c:v>
                </c:pt>
                <c:pt idx="9">
                  <c:v>109.398</c:v>
                </c:pt>
                <c:pt idx="10">
                  <c:v>47.730000000000004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25280"/>
        <c:axId val="181427200"/>
      </c:lineChart>
      <c:catAx>
        <c:axId val="18142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427200"/>
        <c:crosses val="autoZero"/>
        <c:auto val="1"/>
        <c:lblAlgn val="ctr"/>
        <c:lblOffset val="100"/>
        <c:noMultiLvlLbl val="0"/>
      </c:catAx>
      <c:valAx>
        <c:axId val="181427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425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13.311999999999999</c:v>
                </c:pt>
                <c:pt idx="1">
                  <c:v>15.592000000000001</c:v>
                </c:pt>
                <c:pt idx="2">
                  <c:v>13.680999999999999</c:v>
                </c:pt>
                <c:pt idx="3">
                  <c:v>18.491</c:v>
                </c:pt>
                <c:pt idx="4">
                  <c:v>19.349</c:v>
                </c:pt>
                <c:pt idx="5">
                  <c:v>25.274999999999999</c:v>
                </c:pt>
                <c:pt idx="6">
                  <c:v>22.312000000000001</c:v>
                </c:pt>
                <c:pt idx="7">
                  <c:v>41.323</c:v>
                </c:pt>
                <c:pt idx="8">
                  <c:v>21.765000000000001</c:v>
                </c:pt>
                <c:pt idx="9">
                  <c:v>57.508000000000003</c:v>
                </c:pt>
                <c:pt idx="10">
                  <c:v>20.928000000000001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12.508079500000001</c:v>
                  </c:pt>
                  <c:pt idx="1">
                    <c:v>10.371058500000002</c:v>
                  </c:pt>
                  <c:pt idx="2">
                    <c:v>6.4576864</c:v>
                  </c:pt>
                  <c:pt idx="3">
                    <c:v>13.7011635</c:v>
                  </c:pt>
                  <c:pt idx="4">
                    <c:v>17.927946599999999</c:v>
                  </c:pt>
                  <c:pt idx="5">
                    <c:v>11.6415796</c:v>
                  </c:pt>
                  <c:pt idx="6">
                    <c:v>18.291900400000003</c:v>
                  </c:pt>
                  <c:pt idx="7">
                    <c:v>12.983730000000001</c:v>
                  </c:pt>
                  <c:pt idx="8">
                    <c:v>21.518033899999999</c:v>
                  </c:pt>
                  <c:pt idx="9">
                    <c:v>20.766378</c:v>
                  </c:pt>
                  <c:pt idx="10">
                    <c:v>4.6983905999999998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12.508079500000001</c:v>
                  </c:pt>
                  <c:pt idx="1">
                    <c:v>10.371058500000002</c:v>
                  </c:pt>
                  <c:pt idx="2">
                    <c:v>6.4576864</c:v>
                  </c:pt>
                  <c:pt idx="3">
                    <c:v>13.7011635</c:v>
                  </c:pt>
                  <c:pt idx="4">
                    <c:v>17.927946599999999</c:v>
                  </c:pt>
                  <c:pt idx="5">
                    <c:v>11.6415796</c:v>
                  </c:pt>
                  <c:pt idx="6">
                    <c:v>18.291900400000003</c:v>
                  </c:pt>
                  <c:pt idx="7">
                    <c:v>12.983730000000001</c:v>
                  </c:pt>
                  <c:pt idx="8">
                    <c:v>21.518033899999999</c:v>
                  </c:pt>
                  <c:pt idx="9">
                    <c:v>20.766378</c:v>
                  </c:pt>
                  <c:pt idx="10">
                    <c:v>4.6983905999999998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67.429000000000002</c:v>
                </c:pt>
                <c:pt idx="1">
                  <c:v>57.585000000000001</c:v>
                </c:pt>
                <c:pt idx="2">
                  <c:v>42.152000000000001</c:v>
                </c:pt>
                <c:pt idx="3">
                  <c:v>70.442999999999998</c:v>
                </c:pt>
                <c:pt idx="4">
                  <c:v>80.106999999999999</c:v>
                </c:pt>
                <c:pt idx="5">
                  <c:v>47.362000000000002</c:v>
                </c:pt>
                <c:pt idx="6">
                  <c:v>67.798000000000002</c:v>
                </c:pt>
                <c:pt idx="7">
                  <c:v>42.78</c:v>
                </c:pt>
                <c:pt idx="8">
                  <c:v>60.563000000000002</c:v>
                </c:pt>
                <c:pt idx="9">
                  <c:v>51.89</c:v>
                </c:pt>
                <c:pt idx="10">
                  <c:v>26.802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851328"/>
        <c:axId val="166853248"/>
      </c:barChart>
      <c:catAx>
        <c:axId val="16685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853248"/>
        <c:crosses val="autoZero"/>
        <c:auto val="1"/>
        <c:lblAlgn val="ctr"/>
        <c:lblOffset val="100"/>
        <c:noMultiLvlLbl val="0"/>
      </c:catAx>
      <c:valAx>
        <c:axId val="166853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851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27978.930400847126</c:v>
                </c:pt>
                <c:pt idx="1">
                  <c:v>8427.2289969149806</c:v>
                </c:pt>
                <c:pt idx="2">
                  <c:v>444.07645149610903</c:v>
                </c:pt>
                <c:pt idx="3">
                  <c:v>466.44450802303004</c:v>
                </c:pt>
                <c:pt idx="4">
                  <c:v>432.45104110582298</c:v>
                </c:pt>
                <c:pt idx="5">
                  <c:v>621.43679481091499</c:v>
                </c:pt>
                <c:pt idx="6">
                  <c:v>2528.6815601040971</c:v>
                </c:pt>
                <c:pt idx="7">
                  <c:v>34.356142018004995</c:v>
                </c:pt>
                <c:pt idx="8">
                  <c:v>0</c:v>
                </c:pt>
                <c:pt idx="9">
                  <c:v>132.18145444111497</c:v>
                </c:pt>
                <c:pt idx="10">
                  <c:v>1198.8458340292491</c:v>
                </c:pt>
                <c:pt idx="11">
                  <c:v>143.68783489534491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5502.5745409383562</c:v>
                </c:pt>
                <c:pt idx="1">
                  <c:v>751.29093688987234</c:v>
                </c:pt>
                <c:pt idx="2">
                  <c:v>11.89415363885</c:v>
                </c:pt>
                <c:pt idx="3">
                  <c:v>62.485092606050003</c:v>
                </c:pt>
                <c:pt idx="4">
                  <c:v>151.24918962890814</c:v>
                </c:pt>
                <c:pt idx="5">
                  <c:v>167.474474259809</c:v>
                </c:pt>
                <c:pt idx="6">
                  <c:v>789.57530537672881</c:v>
                </c:pt>
                <c:pt idx="7">
                  <c:v>85.367752331602048</c:v>
                </c:pt>
                <c:pt idx="8">
                  <c:v>0.72819305190000005</c:v>
                </c:pt>
                <c:pt idx="9">
                  <c:v>34.8522144459019</c:v>
                </c:pt>
                <c:pt idx="10">
                  <c:v>138.16035309550142</c:v>
                </c:pt>
                <c:pt idx="11">
                  <c:v>10.017733301649999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3045632"/>
        <c:axId val="153055616"/>
      </c:barChart>
      <c:catAx>
        <c:axId val="1530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05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0556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0456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13.311999999999999</c:v>
                </c:pt>
                <c:pt idx="1">
                  <c:v>15.592000000000001</c:v>
                </c:pt>
                <c:pt idx="2">
                  <c:v>13.680999999999999</c:v>
                </c:pt>
                <c:pt idx="3">
                  <c:v>18.491</c:v>
                </c:pt>
                <c:pt idx="4">
                  <c:v>19.349</c:v>
                </c:pt>
                <c:pt idx="5">
                  <c:v>25.274999999999999</c:v>
                </c:pt>
                <c:pt idx="6">
                  <c:v>22.312000000000001</c:v>
                </c:pt>
                <c:pt idx="7">
                  <c:v>41.323</c:v>
                </c:pt>
                <c:pt idx="8">
                  <c:v>21.765000000000001</c:v>
                </c:pt>
                <c:pt idx="9">
                  <c:v>57.508000000000003</c:v>
                </c:pt>
                <c:pt idx="10">
                  <c:v>20.928000000000001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12.508079500000001</c:v>
                  </c:pt>
                  <c:pt idx="1">
                    <c:v>10.371058500000002</c:v>
                  </c:pt>
                  <c:pt idx="2">
                    <c:v>6.4576864</c:v>
                  </c:pt>
                  <c:pt idx="3">
                    <c:v>13.7011635</c:v>
                  </c:pt>
                  <c:pt idx="4">
                    <c:v>17.927946599999999</c:v>
                  </c:pt>
                  <c:pt idx="5">
                    <c:v>11.6415796</c:v>
                  </c:pt>
                  <c:pt idx="6">
                    <c:v>18.291900400000003</c:v>
                  </c:pt>
                  <c:pt idx="7">
                    <c:v>12.983730000000001</c:v>
                  </c:pt>
                  <c:pt idx="8">
                    <c:v>21.518033899999999</c:v>
                  </c:pt>
                  <c:pt idx="9">
                    <c:v>20.766378</c:v>
                  </c:pt>
                  <c:pt idx="10">
                    <c:v>4.6983905999999998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12.508079500000001</c:v>
                  </c:pt>
                  <c:pt idx="1">
                    <c:v>10.371058500000002</c:v>
                  </c:pt>
                  <c:pt idx="2">
                    <c:v>6.4576864</c:v>
                  </c:pt>
                  <c:pt idx="3">
                    <c:v>13.7011635</c:v>
                  </c:pt>
                  <c:pt idx="4">
                    <c:v>17.927946599999999</c:v>
                  </c:pt>
                  <c:pt idx="5">
                    <c:v>11.6415796</c:v>
                  </c:pt>
                  <c:pt idx="6">
                    <c:v>18.291900400000003</c:v>
                  </c:pt>
                  <c:pt idx="7">
                    <c:v>12.983730000000001</c:v>
                  </c:pt>
                  <c:pt idx="8">
                    <c:v>21.518033899999999</c:v>
                  </c:pt>
                  <c:pt idx="9">
                    <c:v>20.766378</c:v>
                  </c:pt>
                  <c:pt idx="10">
                    <c:v>4.6983905999999998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67.429000000000002</c:v>
                </c:pt>
                <c:pt idx="1">
                  <c:v>57.585000000000001</c:v>
                </c:pt>
                <c:pt idx="2">
                  <c:v>42.152000000000001</c:v>
                </c:pt>
                <c:pt idx="3">
                  <c:v>70.442999999999998</c:v>
                </c:pt>
                <c:pt idx="4">
                  <c:v>80.106999999999999</c:v>
                </c:pt>
                <c:pt idx="5">
                  <c:v>47.362000000000002</c:v>
                </c:pt>
                <c:pt idx="6">
                  <c:v>67.798000000000002</c:v>
                </c:pt>
                <c:pt idx="7">
                  <c:v>42.78</c:v>
                </c:pt>
                <c:pt idx="8">
                  <c:v>60.563000000000002</c:v>
                </c:pt>
                <c:pt idx="9">
                  <c:v>51.89</c:v>
                </c:pt>
                <c:pt idx="10">
                  <c:v>26.802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568128"/>
        <c:axId val="167570048"/>
      </c:barChart>
      <c:catAx>
        <c:axId val="16756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570048"/>
        <c:crosses val="autoZero"/>
        <c:auto val="1"/>
        <c:lblAlgn val="ctr"/>
        <c:lblOffset val="100"/>
        <c:noMultiLvlLbl val="0"/>
      </c:catAx>
      <c:valAx>
        <c:axId val="167570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568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708.81100000000004</c:v>
                </c:pt>
                <c:pt idx="1">
                  <c:v>747.66600000000005</c:v>
                </c:pt>
                <c:pt idx="2">
                  <c:v>788.375</c:v>
                </c:pt>
                <c:pt idx="3">
                  <c:v>810.03700000000003</c:v>
                </c:pt>
                <c:pt idx="4">
                  <c:v>815.25400000000002</c:v>
                </c:pt>
                <c:pt idx="5">
                  <c:v>837.452</c:v>
                </c:pt>
                <c:pt idx="6">
                  <c:v>853.83799999999997</c:v>
                </c:pt>
                <c:pt idx="7">
                  <c:v>860.28399999999999</c:v>
                </c:pt>
                <c:pt idx="8">
                  <c:v>857.928</c:v>
                </c:pt>
                <c:pt idx="9">
                  <c:v>852.71199999999999</c:v>
                </c:pt>
                <c:pt idx="10">
                  <c:v>858.84900000000005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136.5248948</c:v>
                  </c:pt>
                  <c:pt idx="1">
                    <c:v>145.749683</c:v>
                  </c:pt>
                  <c:pt idx="2">
                    <c:v>159.49269919999998</c:v>
                  </c:pt>
                  <c:pt idx="3">
                    <c:v>166.28496920000001</c:v>
                  </c:pt>
                  <c:pt idx="4">
                    <c:v>165.85681200000002</c:v>
                  </c:pt>
                  <c:pt idx="5">
                    <c:v>174.08626399999997</c:v>
                  </c:pt>
                  <c:pt idx="6">
                    <c:v>170.14870889999997</c:v>
                  </c:pt>
                  <c:pt idx="7">
                    <c:v>167.28577810000002</c:v>
                  </c:pt>
                  <c:pt idx="8">
                    <c:v>127.32700680000002</c:v>
                  </c:pt>
                  <c:pt idx="9">
                    <c:v>91.564396799999997</c:v>
                  </c:pt>
                  <c:pt idx="10">
                    <c:v>102.5326431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136.5248948</c:v>
                  </c:pt>
                  <c:pt idx="1">
                    <c:v>145.749683</c:v>
                  </c:pt>
                  <c:pt idx="2">
                    <c:v>159.49269919999998</c:v>
                  </c:pt>
                  <c:pt idx="3">
                    <c:v>166.28496920000001</c:v>
                  </c:pt>
                  <c:pt idx="4">
                    <c:v>165.85681200000002</c:v>
                  </c:pt>
                  <c:pt idx="5">
                    <c:v>174.08626399999997</c:v>
                  </c:pt>
                  <c:pt idx="6">
                    <c:v>170.14870889999997</c:v>
                  </c:pt>
                  <c:pt idx="7">
                    <c:v>167.28577810000002</c:v>
                  </c:pt>
                  <c:pt idx="8">
                    <c:v>127.32700680000002</c:v>
                  </c:pt>
                  <c:pt idx="9">
                    <c:v>91.564396799999997</c:v>
                  </c:pt>
                  <c:pt idx="10">
                    <c:v>102.5326431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1097.4670000000001</c:v>
                </c:pt>
                <c:pt idx="1">
                  <c:v>1112.5930000000001</c:v>
                </c:pt>
                <c:pt idx="2">
                  <c:v>1120.0329999999999</c:v>
                </c:pt>
                <c:pt idx="3">
                  <c:v>1051.106</c:v>
                </c:pt>
                <c:pt idx="4">
                  <c:v>888.36</c:v>
                </c:pt>
                <c:pt idx="5">
                  <c:v>860.11</c:v>
                </c:pt>
                <c:pt idx="6">
                  <c:v>763.34100000000001</c:v>
                </c:pt>
                <c:pt idx="7">
                  <c:v>721.99300000000005</c:v>
                </c:pt>
                <c:pt idx="8">
                  <c:v>651.95600000000002</c:v>
                </c:pt>
                <c:pt idx="9">
                  <c:v>580.25599999999997</c:v>
                </c:pt>
                <c:pt idx="10">
                  <c:v>666.22900000000004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470976"/>
        <c:axId val="167481344"/>
      </c:barChart>
      <c:catAx>
        <c:axId val="16747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481344"/>
        <c:crosses val="autoZero"/>
        <c:auto val="1"/>
        <c:lblAlgn val="ctr"/>
        <c:lblOffset val="100"/>
        <c:noMultiLvlLbl val="0"/>
      </c:catAx>
      <c:valAx>
        <c:axId val="167481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47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708.81100000000004</c:v>
                </c:pt>
                <c:pt idx="1">
                  <c:v>747.66600000000005</c:v>
                </c:pt>
                <c:pt idx="2">
                  <c:v>788.375</c:v>
                </c:pt>
                <c:pt idx="3">
                  <c:v>810.03700000000003</c:v>
                </c:pt>
                <c:pt idx="4">
                  <c:v>815.25400000000002</c:v>
                </c:pt>
                <c:pt idx="5">
                  <c:v>837.452</c:v>
                </c:pt>
                <c:pt idx="6">
                  <c:v>853.83799999999997</c:v>
                </c:pt>
                <c:pt idx="7">
                  <c:v>860.28399999999999</c:v>
                </c:pt>
                <c:pt idx="8">
                  <c:v>857.928</c:v>
                </c:pt>
                <c:pt idx="9">
                  <c:v>852.71199999999999</c:v>
                </c:pt>
                <c:pt idx="10">
                  <c:v>858.84900000000005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136.5248948</c:v>
                  </c:pt>
                  <c:pt idx="1">
                    <c:v>145.749683</c:v>
                  </c:pt>
                  <c:pt idx="2">
                    <c:v>159.49269919999998</c:v>
                  </c:pt>
                  <c:pt idx="3">
                    <c:v>166.28496920000001</c:v>
                  </c:pt>
                  <c:pt idx="4">
                    <c:v>165.85681200000002</c:v>
                  </c:pt>
                  <c:pt idx="5">
                    <c:v>174.08626399999997</c:v>
                  </c:pt>
                  <c:pt idx="6">
                    <c:v>170.14870889999997</c:v>
                  </c:pt>
                  <c:pt idx="7">
                    <c:v>167.28577810000002</c:v>
                  </c:pt>
                  <c:pt idx="8">
                    <c:v>127.32700680000002</c:v>
                  </c:pt>
                  <c:pt idx="9">
                    <c:v>91.564396799999997</c:v>
                  </c:pt>
                  <c:pt idx="10">
                    <c:v>102.5326431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136.5248948</c:v>
                  </c:pt>
                  <c:pt idx="1">
                    <c:v>145.749683</c:v>
                  </c:pt>
                  <c:pt idx="2">
                    <c:v>159.49269919999998</c:v>
                  </c:pt>
                  <c:pt idx="3">
                    <c:v>166.28496920000001</c:v>
                  </c:pt>
                  <c:pt idx="4">
                    <c:v>165.85681200000002</c:v>
                  </c:pt>
                  <c:pt idx="5">
                    <c:v>174.08626399999997</c:v>
                  </c:pt>
                  <c:pt idx="6">
                    <c:v>170.14870889999997</c:v>
                  </c:pt>
                  <c:pt idx="7">
                    <c:v>167.28577810000002</c:v>
                  </c:pt>
                  <c:pt idx="8">
                    <c:v>127.32700680000002</c:v>
                  </c:pt>
                  <c:pt idx="9">
                    <c:v>91.564396799999997</c:v>
                  </c:pt>
                  <c:pt idx="10">
                    <c:v>102.5326431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1097.4670000000001</c:v>
                </c:pt>
                <c:pt idx="1">
                  <c:v>1112.5930000000001</c:v>
                </c:pt>
                <c:pt idx="2">
                  <c:v>1120.0329999999999</c:v>
                </c:pt>
                <c:pt idx="3">
                  <c:v>1051.106</c:v>
                </c:pt>
                <c:pt idx="4">
                  <c:v>888.36</c:v>
                </c:pt>
                <c:pt idx="5">
                  <c:v>860.11</c:v>
                </c:pt>
                <c:pt idx="6">
                  <c:v>763.34100000000001</c:v>
                </c:pt>
                <c:pt idx="7">
                  <c:v>721.99300000000005</c:v>
                </c:pt>
                <c:pt idx="8">
                  <c:v>651.95600000000002</c:v>
                </c:pt>
                <c:pt idx="9">
                  <c:v>580.25599999999997</c:v>
                </c:pt>
                <c:pt idx="10">
                  <c:v>666.22900000000004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942016"/>
        <c:axId val="167948288"/>
      </c:barChart>
      <c:catAx>
        <c:axId val="16794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948288"/>
        <c:crosses val="autoZero"/>
        <c:auto val="1"/>
        <c:lblAlgn val="ctr"/>
        <c:lblOffset val="100"/>
        <c:noMultiLvlLbl val="0"/>
      </c:catAx>
      <c:valAx>
        <c:axId val="167948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942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27.643999999999998</c:v>
                </c:pt>
                <c:pt idx="1">
                  <c:v>29.289000000000001</c:v>
                </c:pt>
                <c:pt idx="2">
                  <c:v>27.779</c:v>
                </c:pt>
                <c:pt idx="3">
                  <c:v>27.372</c:v>
                </c:pt>
                <c:pt idx="4">
                  <c:v>25.933</c:v>
                </c:pt>
                <c:pt idx="5">
                  <c:v>25.427</c:v>
                </c:pt>
                <c:pt idx="6">
                  <c:v>25.390999999999998</c:v>
                </c:pt>
                <c:pt idx="7">
                  <c:v>25.776</c:v>
                </c:pt>
                <c:pt idx="8">
                  <c:v>25.727</c:v>
                </c:pt>
                <c:pt idx="9">
                  <c:v>25.516999999999999</c:v>
                </c:pt>
                <c:pt idx="10">
                  <c:v>25.943000000000001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9.4283992000000012</c:v>
                  </c:pt>
                  <c:pt idx="1">
                    <c:v>9.6005094</c:v>
                  </c:pt>
                  <c:pt idx="2">
                    <c:v>9.3711752999999991</c:v>
                  </c:pt>
                  <c:pt idx="3">
                    <c:v>8.9303746999999998</c:v>
                  </c:pt>
                  <c:pt idx="4">
                    <c:v>8.3156664000000013</c:v>
                  </c:pt>
                  <c:pt idx="5">
                    <c:v>8.0151778</c:v>
                  </c:pt>
                  <c:pt idx="6">
                    <c:v>7.6092720000000007</c:v>
                  </c:pt>
                  <c:pt idx="7">
                    <c:v>7.1876366999999997</c:v>
                  </c:pt>
                  <c:pt idx="8">
                    <c:v>6.3415270000000001</c:v>
                  </c:pt>
                  <c:pt idx="9">
                    <c:v>6.0512088000000004</c:v>
                  </c:pt>
                  <c:pt idx="10">
                    <c:v>6.4713219999999998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9.4283992000000012</c:v>
                  </c:pt>
                  <c:pt idx="1">
                    <c:v>9.6005094</c:v>
                  </c:pt>
                  <c:pt idx="2">
                    <c:v>9.3711752999999991</c:v>
                  </c:pt>
                  <c:pt idx="3">
                    <c:v>8.9303746999999998</c:v>
                  </c:pt>
                  <c:pt idx="4">
                    <c:v>8.3156664000000013</c:v>
                  </c:pt>
                  <c:pt idx="5">
                    <c:v>8.0151778</c:v>
                  </c:pt>
                  <c:pt idx="6">
                    <c:v>7.6092720000000007</c:v>
                  </c:pt>
                  <c:pt idx="7">
                    <c:v>7.1876366999999997</c:v>
                  </c:pt>
                  <c:pt idx="8">
                    <c:v>6.3415270000000001</c:v>
                  </c:pt>
                  <c:pt idx="9">
                    <c:v>6.0512088000000004</c:v>
                  </c:pt>
                  <c:pt idx="10">
                    <c:v>6.4713219999999998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57.914000000000001</c:v>
                </c:pt>
                <c:pt idx="1">
                  <c:v>56.241999999999997</c:v>
                </c:pt>
                <c:pt idx="2">
                  <c:v>52.149000000000001</c:v>
                </c:pt>
                <c:pt idx="3">
                  <c:v>49.420999999999999</c:v>
                </c:pt>
                <c:pt idx="4">
                  <c:v>43.859000000000002</c:v>
                </c:pt>
                <c:pt idx="5">
                  <c:v>42.566000000000003</c:v>
                </c:pt>
                <c:pt idx="6">
                  <c:v>42.844999999999999</c:v>
                </c:pt>
                <c:pt idx="7">
                  <c:v>44.122999999999998</c:v>
                </c:pt>
                <c:pt idx="8">
                  <c:v>43.886000000000003</c:v>
                </c:pt>
                <c:pt idx="9">
                  <c:v>45.192</c:v>
                </c:pt>
                <c:pt idx="10">
                  <c:v>48.62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978880"/>
        <c:axId val="167981056"/>
      </c:barChart>
      <c:catAx>
        <c:axId val="16797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981056"/>
        <c:crosses val="autoZero"/>
        <c:auto val="1"/>
        <c:lblAlgn val="ctr"/>
        <c:lblOffset val="100"/>
        <c:noMultiLvlLbl val="0"/>
      </c:catAx>
      <c:valAx>
        <c:axId val="167981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97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27.643999999999998</c:v>
                </c:pt>
                <c:pt idx="1">
                  <c:v>29.289000000000001</c:v>
                </c:pt>
                <c:pt idx="2">
                  <c:v>27.779</c:v>
                </c:pt>
                <c:pt idx="3">
                  <c:v>27.372</c:v>
                </c:pt>
                <c:pt idx="4">
                  <c:v>25.933</c:v>
                </c:pt>
                <c:pt idx="5">
                  <c:v>25.427</c:v>
                </c:pt>
                <c:pt idx="6">
                  <c:v>25.390999999999998</c:v>
                </c:pt>
                <c:pt idx="7">
                  <c:v>25.776</c:v>
                </c:pt>
                <c:pt idx="8">
                  <c:v>25.727</c:v>
                </c:pt>
                <c:pt idx="9">
                  <c:v>25.516999999999999</c:v>
                </c:pt>
                <c:pt idx="10">
                  <c:v>25.943000000000001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9.4283992000000012</c:v>
                  </c:pt>
                  <c:pt idx="1">
                    <c:v>9.6005094</c:v>
                  </c:pt>
                  <c:pt idx="2">
                    <c:v>9.3711752999999991</c:v>
                  </c:pt>
                  <c:pt idx="3">
                    <c:v>8.9303746999999998</c:v>
                  </c:pt>
                  <c:pt idx="4">
                    <c:v>8.3156664000000013</c:v>
                  </c:pt>
                  <c:pt idx="5">
                    <c:v>8.0151778</c:v>
                  </c:pt>
                  <c:pt idx="6">
                    <c:v>7.6092720000000007</c:v>
                  </c:pt>
                  <c:pt idx="7">
                    <c:v>7.1876366999999997</c:v>
                  </c:pt>
                  <c:pt idx="8">
                    <c:v>6.3415270000000001</c:v>
                  </c:pt>
                  <c:pt idx="9">
                    <c:v>6.0512088000000004</c:v>
                  </c:pt>
                  <c:pt idx="10">
                    <c:v>6.4713219999999998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9.4283992000000012</c:v>
                  </c:pt>
                  <c:pt idx="1">
                    <c:v>9.6005094</c:v>
                  </c:pt>
                  <c:pt idx="2">
                    <c:v>9.3711752999999991</c:v>
                  </c:pt>
                  <c:pt idx="3">
                    <c:v>8.9303746999999998</c:v>
                  </c:pt>
                  <c:pt idx="4">
                    <c:v>8.3156664000000013</c:v>
                  </c:pt>
                  <c:pt idx="5">
                    <c:v>8.0151778</c:v>
                  </c:pt>
                  <c:pt idx="6">
                    <c:v>7.6092720000000007</c:v>
                  </c:pt>
                  <c:pt idx="7">
                    <c:v>7.1876366999999997</c:v>
                  </c:pt>
                  <c:pt idx="8">
                    <c:v>6.3415270000000001</c:v>
                  </c:pt>
                  <c:pt idx="9">
                    <c:v>6.0512088000000004</c:v>
                  </c:pt>
                  <c:pt idx="10">
                    <c:v>6.4713219999999998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57.914000000000001</c:v>
                </c:pt>
                <c:pt idx="1">
                  <c:v>56.241999999999997</c:v>
                </c:pt>
                <c:pt idx="2">
                  <c:v>52.149000000000001</c:v>
                </c:pt>
                <c:pt idx="3">
                  <c:v>49.420999999999999</c:v>
                </c:pt>
                <c:pt idx="4">
                  <c:v>43.859000000000002</c:v>
                </c:pt>
                <c:pt idx="5">
                  <c:v>42.566000000000003</c:v>
                </c:pt>
                <c:pt idx="6">
                  <c:v>42.844999999999999</c:v>
                </c:pt>
                <c:pt idx="7">
                  <c:v>44.122999999999998</c:v>
                </c:pt>
                <c:pt idx="8">
                  <c:v>43.886000000000003</c:v>
                </c:pt>
                <c:pt idx="9">
                  <c:v>45.192</c:v>
                </c:pt>
                <c:pt idx="10">
                  <c:v>48.62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019840"/>
        <c:axId val="168026112"/>
      </c:barChart>
      <c:catAx>
        <c:axId val="16801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8026112"/>
        <c:crosses val="autoZero"/>
        <c:auto val="1"/>
        <c:lblAlgn val="ctr"/>
        <c:lblOffset val="100"/>
        <c:noMultiLvlLbl val="0"/>
      </c:catAx>
      <c:valAx>
        <c:axId val="168026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8019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701.005</c:v>
                </c:pt>
                <c:pt idx="1">
                  <c:v>718.26</c:v>
                </c:pt>
                <c:pt idx="2">
                  <c:v>770.57</c:v>
                </c:pt>
                <c:pt idx="3">
                  <c:v>802.07100000000003</c:v>
                </c:pt>
                <c:pt idx="4">
                  <c:v>809.28700000000003</c:v>
                </c:pt>
                <c:pt idx="5">
                  <c:v>819.34799999999996</c:v>
                </c:pt>
                <c:pt idx="6">
                  <c:v>844.577</c:v>
                </c:pt>
                <c:pt idx="7">
                  <c:v>848.303</c:v>
                </c:pt>
                <c:pt idx="8">
                  <c:v>857.26</c:v>
                </c:pt>
                <c:pt idx="9">
                  <c:v>861.70299999999997</c:v>
                </c:pt>
                <c:pt idx="10">
                  <c:v>852.67</c:v>
                </c:pt>
                <c:pt idx="12">
                  <c:v>1144.5119999999999</c:v>
                </c:pt>
                <c:pt idx="13">
                  <c:v>1106.45</c:v>
                </c:pt>
                <c:pt idx="14">
                  <c:v>1099.7370000000001</c:v>
                </c:pt>
                <c:pt idx="15">
                  <c:v>1149.7190000000001</c:v>
                </c:pt>
                <c:pt idx="16">
                  <c:v>1044.6099999999999</c:v>
                </c:pt>
                <c:pt idx="17">
                  <c:v>863.37</c:v>
                </c:pt>
                <c:pt idx="18">
                  <c:v>839.39</c:v>
                </c:pt>
                <c:pt idx="19">
                  <c:v>714.62800000000004</c:v>
                </c:pt>
                <c:pt idx="20">
                  <c:v>721.34699999999998</c:v>
                </c:pt>
                <c:pt idx="21">
                  <c:v>637.95899999999995</c:v>
                </c:pt>
                <c:pt idx="22">
                  <c:v>604.47</c:v>
                </c:pt>
                <c:pt idx="24">
                  <c:v>1845.5169999999998</c:v>
                </c:pt>
                <c:pt idx="25">
                  <c:v>1824.71</c:v>
                </c:pt>
                <c:pt idx="26">
                  <c:v>1870.3070000000002</c:v>
                </c:pt>
                <c:pt idx="27">
                  <c:v>1951.79</c:v>
                </c:pt>
                <c:pt idx="28">
                  <c:v>1853.8969999999999</c:v>
                </c:pt>
                <c:pt idx="29">
                  <c:v>1682.7179999999998</c:v>
                </c:pt>
                <c:pt idx="30">
                  <c:v>1683.9670000000001</c:v>
                </c:pt>
                <c:pt idx="31">
                  <c:v>1562.931</c:v>
                </c:pt>
                <c:pt idx="32">
                  <c:v>1578.607</c:v>
                </c:pt>
                <c:pt idx="33">
                  <c:v>1499.6619999999998</c:v>
                </c:pt>
                <c:pt idx="34">
                  <c:v>1457.1399999999999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743424"/>
        <c:axId val="16675788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110.57599999999999</c:v>
                </c:pt>
                <c:pt idx="1">
                  <c:v>146.44499999999999</c:v>
                </c:pt>
                <c:pt idx="2">
                  <c:v>138.89500000000001</c:v>
                </c:pt>
                <c:pt idx="3">
                  <c:v>136.86000000000001</c:v>
                </c:pt>
                <c:pt idx="4">
                  <c:v>129.66499999999999</c:v>
                </c:pt>
                <c:pt idx="5">
                  <c:v>127.13499999999999</c:v>
                </c:pt>
                <c:pt idx="6">
                  <c:v>126.95499999999998</c:v>
                </c:pt>
                <c:pt idx="7">
                  <c:v>128.88</c:v>
                </c:pt>
                <c:pt idx="8">
                  <c:v>128.63499999999999</c:v>
                </c:pt>
                <c:pt idx="9">
                  <c:v>127.58499999999999</c:v>
                </c:pt>
                <c:pt idx="10">
                  <c:v>129.715</c:v>
                </c:pt>
                <c:pt idx="12">
                  <c:v>231.65600000000001</c:v>
                </c:pt>
                <c:pt idx="13">
                  <c:v>281.20999999999998</c:v>
                </c:pt>
                <c:pt idx="14">
                  <c:v>260.745</c:v>
                </c:pt>
                <c:pt idx="15">
                  <c:v>247.10499999999999</c:v>
                </c:pt>
                <c:pt idx="16">
                  <c:v>219.29500000000002</c:v>
                </c:pt>
                <c:pt idx="17">
                  <c:v>212.83</c:v>
                </c:pt>
                <c:pt idx="18">
                  <c:v>214.22499999999999</c:v>
                </c:pt>
                <c:pt idx="19">
                  <c:v>220.61499999999998</c:v>
                </c:pt>
                <c:pt idx="20">
                  <c:v>219.43</c:v>
                </c:pt>
                <c:pt idx="21">
                  <c:v>225.96</c:v>
                </c:pt>
                <c:pt idx="22">
                  <c:v>243.1</c:v>
                </c:pt>
                <c:pt idx="24">
                  <c:v>342.23199999999997</c:v>
                </c:pt>
                <c:pt idx="25">
                  <c:v>427.65500000000003</c:v>
                </c:pt>
                <c:pt idx="26">
                  <c:v>399.64</c:v>
                </c:pt>
                <c:pt idx="27">
                  <c:v>383.96500000000003</c:v>
                </c:pt>
                <c:pt idx="28">
                  <c:v>348.96000000000004</c:v>
                </c:pt>
                <c:pt idx="29">
                  <c:v>339.96499999999997</c:v>
                </c:pt>
                <c:pt idx="30">
                  <c:v>341.17999999999995</c:v>
                </c:pt>
                <c:pt idx="31">
                  <c:v>349.495</c:v>
                </c:pt>
                <c:pt idx="32">
                  <c:v>348.065</c:v>
                </c:pt>
                <c:pt idx="33">
                  <c:v>353.54500000000002</c:v>
                </c:pt>
                <c:pt idx="34">
                  <c:v>372.815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759424"/>
        <c:axId val="166765312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53.247999999999998</c:v>
                </c:pt>
                <c:pt idx="1">
                  <c:v>77.960000000000008</c:v>
                </c:pt>
                <c:pt idx="2">
                  <c:v>68.405000000000001</c:v>
                </c:pt>
                <c:pt idx="3">
                  <c:v>92.454999999999998</c:v>
                </c:pt>
                <c:pt idx="4">
                  <c:v>96.745000000000005</c:v>
                </c:pt>
                <c:pt idx="5">
                  <c:v>126.375</c:v>
                </c:pt>
                <c:pt idx="6">
                  <c:v>111.56</c:v>
                </c:pt>
                <c:pt idx="7">
                  <c:v>206.61500000000001</c:v>
                </c:pt>
                <c:pt idx="8">
                  <c:v>108.825</c:v>
                </c:pt>
                <c:pt idx="9">
                  <c:v>287.54000000000002</c:v>
                </c:pt>
                <c:pt idx="10">
                  <c:v>104.64</c:v>
                </c:pt>
                <c:pt idx="12">
                  <c:v>269.71600000000001</c:v>
                </c:pt>
                <c:pt idx="13">
                  <c:v>287.92500000000001</c:v>
                </c:pt>
                <c:pt idx="14">
                  <c:v>210.76</c:v>
                </c:pt>
                <c:pt idx="15">
                  <c:v>352.21499999999997</c:v>
                </c:pt>
                <c:pt idx="16">
                  <c:v>400.53499999999997</c:v>
                </c:pt>
                <c:pt idx="17">
                  <c:v>236.81</c:v>
                </c:pt>
                <c:pt idx="18">
                  <c:v>338.99</c:v>
                </c:pt>
                <c:pt idx="19">
                  <c:v>213.9</c:v>
                </c:pt>
                <c:pt idx="20">
                  <c:v>302.815</c:v>
                </c:pt>
                <c:pt idx="21">
                  <c:v>259.45</c:v>
                </c:pt>
                <c:pt idx="22">
                  <c:v>134.01</c:v>
                </c:pt>
                <c:pt idx="24">
                  <c:v>322.964</c:v>
                </c:pt>
                <c:pt idx="25">
                  <c:v>365.88500000000005</c:v>
                </c:pt>
                <c:pt idx="26">
                  <c:v>279.16499999999996</c:v>
                </c:pt>
                <c:pt idx="27">
                  <c:v>444.66999999999996</c:v>
                </c:pt>
                <c:pt idx="28">
                  <c:v>497.28000000000003</c:v>
                </c:pt>
                <c:pt idx="29">
                  <c:v>363.185</c:v>
                </c:pt>
                <c:pt idx="30">
                  <c:v>450.55</c:v>
                </c:pt>
                <c:pt idx="31">
                  <c:v>420.51500000000004</c:v>
                </c:pt>
                <c:pt idx="32">
                  <c:v>411.64</c:v>
                </c:pt>
                <c:pt idx="33">
                  <c:v>546.99</c:v>
                </c:pt>
                <c:pt idx="34">
                  <c:v>238.65000000000003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59424"/>
        <c:axId val="166765312"/>
      </c:lineChart>
      <c:catAx>
        <c:axId val="166743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6757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75788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743424"/>
        <c:crosses val="autoZero"/>
        <c:crossBetween val="between"/>
      </c:valAx>
      <c:catAx>
        <c:axId val="166759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66765312"/>
        <c:crosses val="autoZero"/>
        <c:auto val="0"/>
        <c:lblAlgn val="ctr"/>
        <c:lblOffset val="100"/>
        <c:noMultiLvlLbl val="0"/>
      </c:catAx>
      <c:valAx>
        <c:axId val="166765312"/>
        <c:scaling>
          <c:orientation val="minMax"/>
          <c:max val="25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7594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701.005</c:v>
                </c:pt>
                <c:pt idx="1">
                  <c:v>718.26</c:v>
                </c:pt>
                <c:pt idx="2">
                  <c:v>770.57</c:v>
                </c:pt>
                <c:pt idx="3">
                  <c:v>802.07100000000003</c:v>
                </c:pt>
                <c:pt idx="4">
                  <c:v>809.28700000000003</c:v>
                </c:pt>
                <c:pt idx="5">
                  <c:v>819.34799999999996</c:v>
                </c:pt>
                <c:pt idx="6">
                  <c:v>844.577</c:v>
                </c:pt>
                <c:pt idx="7">
                  <c:v>848.303</c:v>
                </c:pt>
                <c:pt idx="8">
                  <c:v>857.26</c:v>
                </c:pt>
                <c:pt idx="9">
                  <c:v>861.70299999999997</c:v>
                </c:pt>
                <c:pt idx="10">
                  <c:v>852.67</c:v>
                </c:pt>
                <c:pt idx="12">
                  <c:v>1144.5119999999999</c:v>
                </c:pt>
                <c:pt idx="13">
                  <c:v>1106.45</c:v>
                </c:pt>
                <c:pt idx="14">
                  <c:v>1099.7370000000001</c:v>
                </c:pt>
                <c:pt idx="15">
                  <c:v>1149.7190000000001</c:v>
                </c:pt>
                <c:pt idx="16">
                  <c:v>1044.6099999999999</c:v>
                </c:pt>
                <c:pt idx="17">
                  <c:v>863.37</c:v>
                </c:pt>
                <c:pt idx="18">
                  <c:v>839.39</c:v>
                </c:pt>
                <c:pt idx="19">
                  <c:v>714.62800000000004</c:v>
                </c:pt>
                <c:pt idx="20">
                  <c:v>721.34699999999998</c:v>
                </c:pt>
                <c:pt idx="21">
                  <c:v>637.95899999999995</c:v>
                </c:pt>
                <c:pt idx="22">
                  <c:v>604.47</c:v>
                </c:pt>
                <c:pt idx="24">
                  <c:v>1845.5169999999998</c:v>
                </c:pt>
                <c:pt idx="25">
                  <c:v>1824.71</c:v>
                </c:pt>
                <c:pt idx="26">
                  <c:v>1870.3070000000002</c:v>
                </c:pt>
                <c:pt idx="27">
                  <c:v>1951.79</c:v>
                </c:pt>
                <c:pt idx="28">
                  <c:v>1853.8969999999999</c:v>
                </c:pt>
                <c:pt idx="29">
                  <c:v>1682.7179999999998</c:v>
                </c:pt>
                <c:pt idx="30">
                  <c:v>1683.9670000000001</c:v>
                </c:pt>
                <c:pt idx="31">
                  <c:v>1562.931</c:v>
                </c:pt>
                <c:pt idx="32">
                  <c:v>1578.607</c:v>
                </c:pt>
                <c:pt idx="33">
                  <c:v>1499.6619999999998</c:v>
                </c:pt>
                <c:pt idx="34">
                  <c:v>1457.1399999999999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436480"/>
        <c:axId val="16843840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110.57599999999999</c:v>
                </c:pt>
                <c:pt idx="1">
                  <c:v>146.44499999999999</c:v>
                </c:pt>
                <c:pt idx="2">
                  <c:v>138.89500000000001</c:v>
                </c:pt>
                <c:pt idx="3">
                  <c:v>136.86000000000001</c:v>
                </c:pt>
                <c:pt idx="4">
                  <c:v>129.66499999999999</c:v>
                </c:pt>
                <c:pt idx="5">
                  <c:v>127.13499999999999</c:v>
                </c:pt>
                <c:pt idx="6">
                  <c:v>126.95499999999998</c:v>
                </c:pt>
                <c:pt idx="7">
                  <c:v>128.88</c:v>
                </c:pt>
                <c:pt idx="8">
                  <c:v>128.63499999999999</c:v>
                </c:pt>
                <c:pt idx="9">
                  <c:v>127.58499999999999</c:v>
                </c:pt>
                <c:pt idx="10">
                  <c:v>129.715</c:v>
                </c:pt>
                <c:pt idx="12">
                  <c:v>231.65600000000001</c:v>
                </c:pt>
                <c:pt idx="13">
                  <c:v>281.20999999999998</c:v>
                </c:pt>
                <c:pt idx="14">
                  <c:v>260.745</c:v>
                </c:pt>
                <c:pt idx="15">
                  <c:v>247.10499999999999</c:v>
                </c:pt>
                <c:pt idx="16">
                  <c:v>219.29500000000002</c:v>
                </c:pt>
                <c:pt idx="17">
                  <c:v>212.83</c:v>
                </c:pt>
                <c:pt idx="18">
                  <c:v>214.22499999999999</c:v>
                </c:pt>
                <c:pt idx="19">
                  <c:v>220.61499999999998</c:v>
                </c:pt>
                <c:pt idx="20">
                  <c:v>219.43</c:v>
                </c:pt>
                <c:pt idx="21">
                  <c:v>225.96</c:v>
                </c:pt>
                <c:pt idx="22">
                  <c:v>243.1</c:v>
                </c:pt>
                <c:pt idx="24">
                  <c:v>342.23199999999997</c:v>
                </c:pt>
                <c:pt idx="25">
                  <c:v>427.65500000000003</c:v>
                </c:pt>
                <c:pt idx="26">
                  <c:v>399.64</c:v>
                </c:pt>
                <c:pt idx="27">
                  <c:v>383.96500000000003</c:v>
                </c:pt>
                <c:pt idx="28">
                  <c:v>348.96000000000004</c:v>
                </c:pt>
                <c:pt idx="29">
                  <c:v>339.96499999999997</c:v>
                </c:pt>
                <c:pt idx="30">
                  <c:v>341.17999999999995</c:v>
                </c:pt>
                <c:pt idx="31">
                  <c:v>349.495</c:v>
                </c:pt>
                <c:pt idx="32">
                  <c:v>348.065</c:v>
                </c:pt>
                <c:pt idx="33">
                  <c:v>353.54500000000002</c:v>
                </c:pt>
                <c:pt idx="34">
                  <c:v>372.815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456576"/>
        <c:axId val="168458112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53.247999999999998</c:v>
                </c:pt>
                <c:pt idx="1">
                  <c:v>77.960000000000008</c:v>
                </c:pt>
                <c:pt idx="2">
                  <c:v>68.405000000000001</c:v>
                </c:pt>
                <c:pt idx="3">
                  <c:v>92.454999999999998</c:v>
                </c:pt>
                <c:pt idx="4">
                  <c:v>96.745000000000005</c:v>
                </c:pt>
                <c:pt idx="5">
                  <c:v>126.375</c:v>
                </c:pt>
                <c:pt idx="6">
                  <c:v>111.56</c:v>
                </c:pt>
                <c:pt idx="7">
                  <c:v>206.61500000000001</c:v>
                </c:pt>
                <c:pt idx="8">
                  <c:v>108.825</c:v>
                </c:pt>
                <c:pt idx="9">
                  <c:v>287.54000000000002</c:v>
                </c:pt>
                <c:pt idx="10">
                  <c:v>104.64</c:v>
                </c:pt>
                <c:pt idx="12">
                  <c:v>269.71600000000001</c:v>
                </c:pt>
                <c:pt idx="13">
                  <c:v>287.92500000000001</c:v>
                </c:pt>
                <c:pt idx="14">
                  <c:v>210.76</c:v>
                </c:pt>
                <c:pt idx="15">
                  <c:v>352.21499999999997</c:v>
                </c:pt>
                <c:pt idx="16">
                  <c:v>400.53499999999997</c:v>
                </c:pt>
                <c:pt idx="17">
                  <c:v>236.81</c:v>
                </c:pt>
                <c:pt idx="18">
                  <c:v>338.99</c:v>
                </c:pt>
                <c:pt idx="19">
                  <c:v>213.9</c:v>
                </c:pt>
                <c:pt idx="20">
                  <c:v>302.815</c:v>
                </c:pt>
                <c:pt idx="21">
                  <c:v>259.45</c:v>
                </c:pt>
                <c:pt idx="22">
                  <c:v>134.01</c:v>
                </c:pt>
                <c:pt idx="24">
                  <c:v>322.964</c:v>
                </c:pt>
                <c:pt idx="25">
                  <c:v>365.88500000000005</c:v>
                </c:pt>
                <c:pt idx="26">
                  <c:v>279.16499999999996</c:v>
                </c:pt>
                <c:pt idx="27">
                  <c:v>444.66999999999996</c:v>
                </c:pt>
                <c:pt idx="28">
                  <c:v>497.28000000000003</c:v>
                </c:pt>
                <c:pt idx="29">
                  <c:v>363.185</c:v>
                </c:pt>
                <c:pt idx="30">
                  <c:v>450.55</c:v>
                </c:pt>
                <c:pt idx="31">
                  <c:v>420.51500000000004</c:v>
                </c:pt>
                <c:pt idx="32">
                  <c:v>411.64</c:v>
                </c:pt>
                <c:pt idx="33">
                  <c:v>546.99</c:v>
                </c:pt>
                <c:pt idx="34">
                  <c:v>238.65000000000003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56576"/>
        <c:axId val="168458112"/>
      </c:lineChart>
      <c:catAx>
        <c:axId val="168436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843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43840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436480"/>
        <c:crosses val="autoZero"/>
        <c:crossBetween val="between"/>
      </c:valAx>
      <c:catAx>
        <c:axId val="16845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68458112"/>
        <c:crosses val="autoZero"/>
        <c:auto val="0"/>
        <c:lblAlgn val="ctr"/>
        <c:lblOffset val="100"/>
        <c:noMultiLvlLbl val="0"/>
      </c:catAx>
      <c:valAx>
        <c:axId val="168458112"/>
        <c:scaling>
          <c:orientation val="minMax"/>
          <c:max val="25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4565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10.935</c:v>
                </c:pt>
                <c:pt idx="1">
                  <c:v>4.5830000000000002</c:v>
                </c:pt>
                <c:pt idx="2">
                  <c:v>11.222</c:v>
                </c:pt>
                <c:pt idx="3">
                  <c:v>8.0039999999999996</c:v>
                </c:pt>
                <c:pt idx="4">
                  <c:v>12.305</c:v>
                </c:pt>
                <c:pt idx="5">
                  <c:v>9.9849999999999994</c:v>
                </c:pt>
                <c:pt idx="6">
                  <c:v>34.292000000000002</c:v>
                </c:pt>
                <c:pt idx="7">
                  <c:v>13.627000000000001</c:v>
                </c:pt>
                <c:pt idx="8">
                  <c:v>15.933</c:v>
                </c:pt>
                <c:pt idx="9">
                  <c:v>16.239000000000001</c:v>
                </c:pt>
                <c:pt idx="10">
                  <c:v>22.648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173.88300000000001</c:v>
                </c:pt>
                <c:pt idx="1">
                  <c:v>105.358</c:v>
                </c:pt>
                <c:pt idx="2">
                  <c:v>55.807000000000002</c:v>
                </c:pt>
                <c:pt idx="3">
                  <c:v>32.44</c:v>
                </c:pt>
                <c:pt idx="4">
                  <c:v>36.048000000000002</c:v>
                </c:pt>
                <c:pt idx="5">
                  <c:v>55.136000000000003</c:v>
                </c:pt>
                <c:pt idx="6">
                  <c:v>64.620999999999995</c:v>
                </c:pt>
                <c:pt idx="7">
                  <c:v>49.813000000000002</c:v>
                </c:pt>
                <c:pt idx="8">
                  <c:v>59.04</c:v>
                </c:pt>
                <c:pt idx="9">
                  <c:v>52.491</c:v>
                </c:pt>
                <c:pt idx="10">
                  <c:v>62.95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184.81800000000001</c:v>
                </c:pt>
                <c:pt idx="1">
                  <c:v>109.941</c:v>
                </c:pt>
                <c:pt idx="2">
                  <c:v>67.028999999999996</c:v>
                </c:pt>
                <c:pt idx="3">
                  <c:v>40.443999999999996</c:v>
                </c:pt>
                <c:pt idx="4">
                  <c:v>48.353000000000002</c:v>
                </c:pt>
                <c:pt idx="5">
                  <c:v>65.121000000000009</c:v>
                </c:pt>
                <c:pt idx="6">
                  <c:v>98.912999999999997</c:v>
                </c:pt>
                <c:pt idx="7">
                  <c:v>63.440000000000005</c:v>
                </c:pt>
                <c:pt idx="8">
                  <c:v>74.972999999999999</c:v>
                </c:pt>
                <c:pt idx="9">
                  <c:v>68.73</c:v>
                </c:pt>
                <c:pt idx="10">
                  <c:v>85.597999999999999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93440"/>
        <c:axId val="168495360"/>
      </c:lineChart>
      <c:catAx>
        <c:axId val="16849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8495360"/>
        <c:crosses val="autoZero"/>
        <c:auto val="1"/>
        <c:lblAlgn val="ctr"/>
        <c:lblOffset val="100"/>
        <c:noMultiLvlLbl val="0"/>
      </c:catAx>
      <c:valAx>
        <c:axId val="168495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8493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10.935</c:v>
                </c:pt>
                <c:pt idx="1">
                  <c:v>4.5830000000000002</c:v>
                </c:pt>
                <c:pt idx="2">
                  <c:v>11.222</c:v>
                </c:pt>
                <c:pt idx="3">
                  <c:v>8.0039999999999996</c:v>
                </c:pt>
                <c:pt idx="4">
                  <c:v>12.305</c:v>
                </c:pt>
                <c:pt idx="5">
                  <c:v>9.9849999999999994</c:v>
                </c:pt>
                <c:pt idx="6">
                  <c:v>34.292000000000002</c:v>
                </c:pt>
                <c:pt idx="7">
                  <c:v>13.627000000000001</c:v>
                </c:pt>
                <c:pt idx="8">
                  <c:v>15.933</c:v>
                </c:pt>
                <c:pt idx="9">
                  <c:v>16.239000000000001</c:v>
                </c:pt>
                <c:pt idx="10">
                  <c:v>22.648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173.88300000000001</c:v>
                </c:pt>
                <c:pt idx="1">
                  <c:v>105.358</c:v>
                </c:pt>
                <c:pt idx="2">
                  <c:v>55.807000000000002</c:v>
                </c:pt>
                <c:pt idx="3">
                  <c:v>32.44</c:v>
                </c:pt>
                <c:pt idx="4">
                  <c:v>36.048000000000002</c:v>
                </c:pt>
                <c:pt idx="5">
                  <c:v>55.136000000000003</c:v>
                </c:pt>
                <c:pt idx="6">
                  <c:v>64.620999999999995</c:v>
                </c:pt>
                <c:pt idx="7">
                  <c:v>49.813000000000002</c:v>
                </c:pt>
                <c:pt idx="8">
                  <c:v>59.04</c:v>
                </c:pt>
                <c:pt idx="9">
                  <c:v>52.491</c:v>
                </c:pt>
                <c:pt idx="10">
                  <c:v>62.95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184.81800000000001</c:v>
                </c:pt>
                <c:pt idx="1">
                  <c:v>109.941</c:v>
                </c:pt>
                <c:pt idx="2">
                  <c:v>67.028999999999996</c:v>
                </c:pt>
                <c:pt idx="3">
                  <c:v>40.443999999999996</c:v>
                </c:pt>
                <c:pt idx="4">
                  <c:v>48.353000000000002</c:v>
                </c:pt>
                <c:pt idx="5">
                  <c:v>65.121000000000009</c:v>
                </c:pt>
                <c:pt idx="6">
                  <c:v>98.912999999999997</c:v>
                </c:pt>
                <c:pt idx="7">
                  <c:v>63.440000000000005</c:v>
                </c:pt>
                <c:pt idx="8">
                  <c:v>74.972999999999999</c:v>
                </c:pt>
                <c:pt idx="9">
                  <c:v>68.73</c:v>
                </c:pt>
                <c:pt idx="10">
                  <c:v>85.597999999999999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38880"/>
        <c:axId val="168540800"/>
      </c:lineChart>
      <c:catAx>
        <c:axId val="16853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8540800"/>
        <c:crosses val="autoZero"/>
        <c:auto val="1"/>
        <c:lblAlgn val="ctr"/>
        <c:lblOffset val="100"/>
        <c:noMultiLvlLbl val="0"/>
      </c:catAx>
      <c:valAx>
        <c:axId val="168540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853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10.935</c:v>
                </c:pt>
                <c:pt idx="1">
                  <c:v>4.5830000000000002</c:v>
                </c:pt>
                <c:pt idx="2">
                  <c:v>11.222</c:v>
                </c:pt>
                <c:pt idx="3">
                  <c:v>8.0039999999999996</c:v>
                </c:pt>
                <c:pt idx="4">
                  <c:v>12.305</c:v>
                </c:pt>
                <c:pt idx="5">
                  <c:v>9.9849999999999994</c:v>
                </c:pt>
                <c:pt idx="6">
                  <c:v>34.292000000000002</c:v>
                </c:pt>
                <c:pt idx="7">
                  <c:v>13.627000000000001</c:v>
                </c:pt>
                <c:pt idx="8">
                  <c:v>15.933</c:v>
                </c:pt>
                <c:pt idx="9">
                  <c:v>16.239000000000001</c:v>
                </c:pt>
                <c:pt idx="10">
                  <c:v>22.648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64.475816399999999</c:v>
                  </c:pt>
                  <c:pt idx="1">
                    <c:v>22.198930600000004</c:v>
                  </c:pt>
                  <c:pt idx="2">
                    <c:v>14.2531078</c:v>
                  </c:pt>
                  <c:pt idx="3">
                    <c:v>7.4092959999999994</c:v>
                  </c:pt>
                  <c:pt idx="4">
                    <c:v>7.0798272000000004</c:v>
                  </c:pt>
                  <c:pt idx="5">
                    <c:v>11.209148800000001</c:v>
                  </c:pt>
                  <c:pt idx="6">
                    <c:v>13.525175299999999</c:v>
                  </c:pt>
                  <c:pt idx="7">
                    <c:v>16.702298900000002</c:v>
                  </c:pt>
                  <c:pt idx="8">
                    <c:v>15.179183999999999</c:v>
                  </c:pt>
                  <c:pt idx="9">
                    <c:v>10.073022900000002</c:v>
                  </c:pt>
                  <c:pt idx="10">
                    <c:v>14.963215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64.475816399999999</c:v>
                  </c:pt>
                  <c:pt idx="1">
                    <c:v>22.198930600000004</c:v>
                  </c:pt>
                  <c:pt idx="2">
                    <c:v>14.2531078</c:v>
                  </c:pt>
                  <c:pt idx="3">
                    <c:v>7.4092959999999994</c:v>
                  </c:pt>
                  <c:pt idx="4">
                    <c:v>7.0798272000000004</c:v>
                  </c:pt>
                  <c:pt idx="5">
                    <c:v>11.209148800000001</c:v>
                  </c:pt>
                  <c:pt idx="6">
                    <c:v>13.525175299999999</c:v>
                  </c:pt>
                  <c:pt idx="7">
                    <c:v>16.702298900000002</c:v>
                  </c:pt>
                  <c:pt idx="8">
                    <c:v>15.179183999999999</c:v>
                  </c:pt>
                  <c:pt idx="9">
                    <c:v>10.073022900000002</c:v>
                  </c:pt>
                  <c:pt idx="10">
                    <c:v>14.963215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173.88300000000001</c:v>
                </c:pt>
                <c:pt idx="1">
                  <c:v>105.358</c:v>
                </c:pt>
                <c:pt idx="2">
                  <c:v>55.807000000000002</c:v>
                </c:pt>
                <c:pt idx="3">
                  <c:v>32.44</c:v>
                </c:pt>
                <c:pt idx="4">
                  <c:v>36.048000000000002</c:v>
                </c:pt>
                <c:pt idx="5">
                  <c:v>55.136000000000003</c:v>
                </c:pt>
                <c:pt idx="6">
                  <c:v>64.620999999999995</c:v>
                </c:pt>
                <c:pt idx="7">
                  <c:v>49.813000000000002</c:v>
                </c:pt>
                <c:pt idx="8">
                  <c:v>59.04</c:v>
                </c:pt>
                <c:pt idx="9">
                  <c:v>52.491</c:v>
                </c:pt>
                <c:pt idx="10">
                  <c:v>62.95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707008"/>
        <c:axId val="167708928"/>
      </c:barChart>
      <c:catAx>
        <c:axId val="16770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708928"/>
        <c:crosses val="autoZero"/>
        <c:auto val="1"/>
        <c:lblAlgn val="ctr"/>
        <c:lblOffset val="100"/>
        <c:noMultiLvlLbl val="0"/>
      </c:catAx>
      <c:valAx>
        <c:axId val="167708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707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0.11232249537529347"/>
                  <c:y val="-0.1605185402660514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5003.6361629534185</c:v>
                </c:pt>
                <c:pt idx="1">
                  <c:v>3684.781989997864</c:v>
                </c:pt>
                <c:pt idx="2">
                  <c:v>272.86767274351803</c:v>
                </c:pt>
                <c:pt idx="3">
                  <c:v>120.78946469546001</c:v>
                </c:pt>
                <c:pt idx="4">
                  <c:v>60.815100267485022</c:v>
                </c:pt>
                <c:pt idx="5">
                  <c:v>58.763812664694001</c:v>
                </c:pt>
                <c:pt idx="6">
                  <c:v>513.27474061658506</c:v>
                </c:pt>
                <c:pt idx="7">
                  <c:v>2.6246663271799999</c:v>
                </c:pt>
                <c:pt idx="8">
                  <c:v>0</c:v>
                </c:pt>
                <c:pt idx="9">
                  <c:v>13.992575135540061</c:v>
                </c:pt>
                <c:pt idx="10">
                  <c:v>24.9011244361742</c:v>
                </c:pt>
                <c:pt idx="11">
                  <c:v>18.909289425474597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28477.86877883206</c:v>
                </c:pt>
                <c:pt idx="1">
                  <c:v>5493.7379438069875</c:v>
                </c:pt>
                <c:pt idx="2">
                  <c:v>183.10293239144107</c:v>
                </c:pt>
                <c:pt idx="3">
                  <c:v>404.83295305797003</c:v>
                </c:pt>
                <c:pt idx="4">
                  <c:v>539.99350568239595</c:v>
                </c:pt>
                <c:pt idx="5">
                  <c:v>727.92640011583001</c:v>
                </c:pt>
                <c:pt idx="6">
                  <c:v>2832.8508875665439</c:v>
                </c:pt>
                <c:pt idx="7">
                  <c:v>78.378522322724905</c:v>
                </c:pt>
                <c:pt idx="8">
                  <c:v>0</c:v>
                </c:pt>
                <c:pt idx="9">
                  <c:v>153.04109375147681</c:v>
                </c:pt>
                <c:pt idx="10">
                  <c:v>1312.1050626885765</c:v>
                </c:pt>
                <c:pt idx="11">
                  <c:v>134.79627877152026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10.935</c:v>
                </c:pt>
                <c:pt idx="1">
                  <c:v>4.5830000000000002</c:v>
                </c:pt>
                <c:pt idx="2">
                  <c:v>11.222</c:v>
                </c:pt>
                <c:pt idx="3">
                  <c:v>8.0039999999999996</c:v>
                </c:pt>
                <c:pt idx="4">
                  <c:v>12.305</c:v>
                </c:pt>
                <c:pt idx="5">
                  <c:v>9.9849999999999994</c:v>
                </c:pt>
                <c:pt idx="6">
                  <c:v>34.292000000000002</c:v>
                </c:pt>
                <c:pt idx="7">
                  <c:v>13.627000000000001</c:v>
                </c:pt>
                <c:pt idx="8">
                  <c:v>15.933</c:v>
                </c:pt>
                <c:pt idx="9">
                  <c:v>16.239000000000001</c:v>
                </c:pt>
                <c:pt idx="10">
                  <c:v>22.648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64.475816399999999</c:v>
                  </c:pt>
                  <c:pt idx="1">
                    <c:v>22.198930600000004</c:v>
                  </c:pt>
                  <c:pt idx="2">
                    <c:v>14.2531078</c:v>
                  </c:pt>
                  <c:pt idx="3">
                    <c:v>7.4092959999999994</c:v>
                  </c:pt>
                  <c:pt idx="4">
                    <c:v>7.0798272000000004</c:v>
                  </c:pt>
                  <c:pt idx="5">
                    <c:v>11.209148800000001</c:v>
                  </c:pt>
                  <c:pt idx="6">
                    <c:v>13.525175299999999</c:v>
                  </c:pt>
                  <c:pt idx="7">
                    <c:v>16.702298900000002</c:v>
                  </c:pt>
                  <c:pt idx="8">
                    <c:v>15.179183999999999</c:v>
                  </c:pt>
                  <c:pt idx="9">
                    <c:v>10.073022900000002</c:v>
                  </c:pt>
                  <c:pt idx="10">
                    <c:v>14.963215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64.475816399999999</c:v>
                  </c:pt>
                  <c:pt idx="1">
                    <c:v>22.198930600000004</c:v>
                  </c:pt>
                  <c:pt idx="2">
                    <c:v>14.2531078</c:v>
                  </c:pt>
                  <c:pt idx="3">
                    <c:v>7.4092959999999994</c:v>
                  </c:pt>
                  <c:pt idx="4">
                    <c:v>7.0798272000000004</c:v>
                  </c:pt>
                  <c:pt idx="5">
                    <c:v>11.209148800000001</c:v>
                  </c:pt>
                  <c:pt idx="6">
                    <c:v>13.525175299999999</c:v>
                  </c:pt>
                  <c:pt idx="7">
                    <c:v>16.702298900000002</c:v>
                  </c:pt>
                  <c:pt idx="8">
                    <c:v>15.179183999999999</c:v>
                  </c:pt>
                  <c:pt idx="9">
                    <c:v>10.073022900000002</c:v>
                  </c:pt>
                  <c:pt idx="10">
                    <c:v>14.963215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173.88300000000001</c:v>
                </c:pt>
                <c:pt idx="1">
                  <c:v>105.358</c:v>
                </c:pt>
                <c:pt idx="2">
                  <c:v>55.807000000000002</c:v>
                </c:pt>
                <c:pt idx="3">
                  <c:v>32.44</c:v>
                </c:pt>
                <c:pt idx="4">
                  <c:v>36.048000000000002</c:v>
                </c:pt>
                <c:pt idx="5">
                  <c:v>55.136000000000003</c:v>
                </c:pt>
                <c:pt idx="6">
                  <c:v>64.620999999999995</c:v>
                </c:pt>
                <c:pt idx="7">
                  <c:v>49.813000000000002</c:v>
                </c:pt>
                <c:pt idx="8">
                  <c:v>59.04</c:v>
                </c:pt>
                <c:pt idx="9">
                  <c:v>52.491</c:v>
                </c:pt>
                <c:pt idx="10">
                  <c:v>62.95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752064"/>
        <c:axId val="167753984"/>
      </c:barChart>
      <c:catAx>
        <c:axId val="16775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753984"/>
        <c:crosses val="autoZero"/>
        <c:auto val="1"/>
        <c:lblAlgn val="ctr"/>
        <c:lblOffset val="100"/>
        <c:noMultiLvlLbl val="0"/>
      </c:catAx>
      <c:valAx>
        <c:axId val="167753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75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790.28</c:v>
                </c:pt>
                <c:pt idx="1">
                  <c:v>867.15099999999995</c:v>
                </c:pt>
                <c:pt idx="2">
                  <c:v>910.32799999999997</c:v>
                </c:pt>
                <c:pt idx="3">
                  <c:v>968.03499999999997</c:v>
                </c:pt>
                <c:pt idx="4">
                  <c:v>1003.6660000000001</c:v>
                </c:pt>
                <c:pt idx="5">
                  <c:v>1060.3969999999999</c:v>
                </c:pt>
                <c:pt idx="6">
                  <c:v>1052.402</c:v>
                </c:pt>
                <c:pt idx="7">
                  <c:v>1028.394</c:v>
                </c:pt>
                <c:pt idx="8">
                  <c:v>1055.0250000000001</c:v>
                </c:pt>
                <c:pt idx="9">
                  <c:v>1080.355</c:v>
                </c:pt>
                <c:pt idx="10">
                  <c:v>1079.68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430.76106500000003</c:v>
                  </c:pt>
                  <c:pt idx="1">
                    <c:v>449.71923199999998</c:v>
                  </c:pt>
                  <c:pt idx="2">
                    <c:v>478.20847799999996</c:v>
                  </c:pt>
                  <c:pt idx="3">
                    <c:v>494.12095920000007</c:v>
                  </c:pt>
                  <c:pt idx="4">
                    <c:v>508.96532700000006</c:v>
                  </c:pt>
                  <c:pt idx="5">
                    <c:v>519.85105220000003</c:v>
                  </c:pt>
                  <c:pt idx="6">
                    <c:v>533.99493000000007</c:v>
                  </c:pt>
                  <c:pt idx="7">
                    <c:v>548.3200736</c:v>
                  </c:pt>
                  <c:pt idx="8">
                    <c:v>572.96493999999996</c:v>
                  </c:pt>
                  <c:pt idx="9">
                    <c:v>596.74195280000004</c:v>
                  </c:pt>
                  <c:pt idx="10">
                    <c:v>625.3021056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430.76106500000003</c:v>
                  </c:pt>
                  <c:pt idx="1">
                    <c:v>449.71923199999998</c:v>
                  </c:pt>
                  <c:pt idx="2">
                    <c:v>478.20847799999996</c:v>
                  </c:pt>
                  <c:pt idx="3">
                    <c:v>494.12095920000007</c:v>
                  </c:pt>
                  <c:pt idx="4">
                    <c:v>508.96532700000006</c:v>
                  </c:pt>
                  <c:pt idx="5">
                    <c:v>519.85105220000003</c:v>
                  </c:pt>
                  <c:pt idx="6">
                    <c:v>533.99493000000007</c:v>
                  </c:pt>
                  <c:pt idx="7">
                    <c:v>548.3200736</c:v>
                  </c:pt>
                  <c:pt idx="8">
                    <c:v>572.96493999999996</c:v>
                  </c:pt>
                  <c:pt idx="9">
                    <c:v>596.74195280000004</c:v>
                  </c:pt>
                  <c:pt idx="10">
                    <c:v>625.3021056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6477.61</c:v>
                </c:pt>
                <c:pt idx="1">
                  <c:v>6772.88</c:v>
                </c:pt>
                <c:pt idx="2">
                  <c:v>7245.5829999999996</c:v>
                </c:pt>
                <c:pt idx="3">
                  <c:v>7982.5680000000002</c:v>
                </c:pt>
                <c:pt idx="4">
                  <c:v>8700.2620000000006</c:v>
                </c:pt>
                <c:pt idx="5">
                  <c:v>9383.5930000000008</c:v>
                </c:pt>
                <c:pt idx="6">
                  <c:v>9888.7950000000001</c:v>
                </c:pt>
                <c:pt idx="7">
                  <c:v>10424.335999999999</c:v>
                </c:pt>
                <c:pt idx="8">
                  <c:v>10872.2</c:v>
                </c:pt>
                <c:pt idx="9">
                  <c:v>11216.954</c:v>
                </c:pt>
                <c:pt idx="10">
                  <c:v>11494.523999999999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400768"/>
        <c:axId val="168402944"/>
      </c:barChart>
      <c:catAx>
        <c:axId val="16840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8402944"/>
        <c:crosses val="autoZero"/>
        <c:auto val="1"/>
        <c:lblAlgn val="ctr"/>
        <c:lblOffset val="100"/>
        <c:noMultiLvlLbl val="0"/>
      </c:catAx>
      <c:valAx>
        <c:axId val="168402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840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790.28</c:v>
                </c:pt>
                <c:pt idx="1">
                  <c:v>867.15099999999995</c:v>
                </c:pt>
                <c:pt idx="2">
                  <c:v>910.32799999999997</c:v>
                </c:pt>
                <c:pt idx="3">
                  <c:v>968.03499999999997</c:v>
                </c:pt>
                <c:pt idx="4">
                  <c:v>1003.6660000000001</c:v>
                </c:pt>
                <c:pt idx="5">
                  <c:v>1060.3969999999999</c:v>
                </c:pt>
                <c:pt idx="6">
                  <c:v>1052.402</c:v>
                </c:pt>
                <c:pt idx="7">
                  <c:v>1028.394</c:v>
                </c:pt>
                <c:pt idx="8">
                  <c:v>1055.0250000000001</c:v>
                </c:pt>
                <c:pt idx="9">
                  <c:v>1080.355</c:v>
                </c:pt>
                <c:pt idx="10">
                  <c:v>1079.68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430.76106500000003</c:v>
                  </c:pt>
                  <c:pt idx="1">
                    <c:v>449.71923199999998</c:v>
                  </c:pt>
                  <c:pt idx="2">
                    <c:v>478.20847799999996</c:v>
                  </c:pt>
                  <c:pt idx="3">
                    <c:v>494.12095920000007</c:v>
                  </c:pt>
                  <c:pt idx="4">
                    <c:v>508.96532700000006</c:v>
                  </c:pt>
                  <c:pt idx="5">
                    <c:v>519.85105220000003</c:v>
                  </c:pt>
                  <c:pt idx="6">
                    <c:v>533.99493000000007</c:v>
                  </c:pt>
                  <c:pt idx="7">
                    <c:v>548.3200736</c:v>
                  </c:pt>
                  <c:pt idx="8">
                    <c:v>572.96493999999996</c:v>
                  </c:pt>
                  <c:pt idx="9">
                    <c:v>596.74195280000004</c:v>
                  </c:pt>
                  <c:pt idx="10">
                    <c:v>625.3021056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430.76106500000003</c:v>
                  </c:pt>
                  <c:pt idx="1">
                    <c:v>449.71923199999998</c:v>
                  </c:pt>
                  <c:pt idx="2">
                    <c:v>478.20847799999996</c:v>
                  </c:pt>
                  <c:pt idx="3">
                    <c:v>494.12095920000007</c:v>
                  </c:pt>
                  <c:pt idx="4">
                    <c:v>508.96532700000006</c:v>
                  </c:pt>
                  <c:pt idx="5">
                    <c:v>519.85105220000003</c:v>
                  </c:pt>
                  <c:pt idx="6">
                    <c:v>533.99493000000007</c:v>
                  </c:pt>
                  <c:pt idx="7">
                    <c:v>548.3200736</c:v>
                  </c:pt>
                  <c:pt idx="8">
                    <c:v>572.96493999999996</c:v>
                  </c:pt>
                  <c:pt idx="9">
                    <c:v>596.74195280000004</c:v>
                  </c:pt>
                  <c:pt idx="10">
                    <c:v>625.3021056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6477.61</c:v>
                </c:pt>
                <c:pt idx="1">
                  <c:v>6772.88</c:v>
                </c:pt>
                <c:pt idx="2">
                  <c:v>7245.5829999999996</c:v>
                </c:pt>
                <c:pt idx="3">
                  <c:v>7982.5680000000002</c:v>
                </c:pt>
                <c:pt idx="4">
                  <c:v>8700.2620000000006</c:v>
                </c:pt>
                <c:pt idx="5">
                  <c:v>9383.5930000000008</c:v>
                </c:pt>
                <c:pt idx="6">
                  <c:v>9888.7950000000001</c:v>
                </c:pt>
                <c:pt idx="7">
                  <c:v>10424.335999999999</c:v>
                </c:pt>
                <c:pt idx="8">
                  <c:v>10872.2</c:v>
                </c:pt>
                <c:pt idx="9">
                  <c:v>11216.954</c:v>
                </c:pt>
                <c:pt idx="10">
                  <c:v>11494.523999999999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9260928"/>
        <c:axId val="169263104"/>
      </c:barChart>
      <c:catAx>
        <c:axId val="16926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9263104"/>
        <c:crosses val="autoZero"/>
        <c:auto val="1"/>
        <c:lblAlgn val="ctr"/>
        <c:lblOffset val="100"/>
        <c:noMultiLvlLbl val="0"/>
      </c:catAx>
      <c:valAx>
        <c:axId val="169263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9260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19.266999999999999</c:v>
                </c:pt>
                <c:pt idx="1">
                  <c:v>19.734000000000002</c:v>
                </c:pt>
                <c:pt idx="2">
                  <c:v>19.068999999999999</c:v>
                </c:pt>
                <c:pt idx="3">
                  <c:v>19.085000000000001</c:v>
                </c:pt>
                <c:pt idx="4">
                  <c:v>19.489000000000001</c:v>
                </c:pt>
                <c:pt idx="5">
                  <c:v>20.071999999999999</c:v>
                </c:pt>
                <c:pt idx="6">
                  <c:v>20.163</c:v>
                </c:pt>
                <c:pt idx="7">
                  <c:v>20.475000000000001</c:v>
                </c:pt>
                <c:pt idx="8">
                  <c:v>20.45</c:v>
                </c:pt>
                <c:pt idx="9">
                  <c:v>20.228999999999999</c:v>
                </c:pt>
                <c:pt idx="10">
                  <c:v>19.617999999999999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8.4507204999999992</c:v>
                  </c:pt>
                  <c:pt idx="1">
                    <c:v>8.1386991999999978</c:v>
                  </c:pt>
                  <c:pt idx="2">
                    <c:v>7.99308</c:v>
                  </c:pt>
                  <c:pt idx="3">
                    <c:v>8.2539274999999996</c:v>
                  </c:pt>
                  <c:pt idx="4">
                    <c:v>8.7985316000000005</c:v>
                  </c:pt>
                  <c:pt idx="5">
                    <c:v>9.5830477999999992</c:v>
                  </c:pt>
                  <c:pt idx="6">
                    <c:v>9.6818639999999991</c:v>
                  </c:pt>
                  <c:pt idx="7">
                    <c:v>9.1908089999999998</c:v>
                  </c:pt>
                  <c:pt idx="8">
                    <c:v>7.7174159999999992</c:v>
                  </c:pt>
                  <c:pt idx="9">
                    <c:v>6.3610715999999998</c:v>
                  </c:pt>
                  <c:pt idx="10">
                    <c:v>5.5041516000000001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8.4507204999999992</c:v>
                  </c:pt>
                  <c:pt idx="1">
                    <c:v>8.1386991999999978</c:v>
                  </c:pt>
                  <c:pt idx="2">
                    <c:v>7.99308</c:v>
                  </c:pt>
                  <c:pt idx="3">
                    <c:v>8.2539274999999996</c:v>
                  </c:pt>
                  <c:pt idx="4">
                    <c:v>8.7985316000000005</c:v>
                  </c:pt>
                  <c:pt idx="5">
                    <c:v>9.5830477999999992</c:v>
                  </c:pt>
                  <c:pt idx="6">
                    <c:v>9.6818639999999991</c:v>
                  </c:pt>
                  <c:pt idx="7">
                    <c:v>9.1908089999999998</c:v>
                  </c:pt>
                  <c:pt idx="8">
                    <c:v>7.7174159999999992</c:v>
                  </c:pt>
                  <c:pt idx="9">
                    <c:v>6.3610715999999998</c:v>
                  </c:pt>
                  <c:pt idx="10">
                    <c:v>5.5041516000000001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167.34100000000001</c:v>
                </c:pt>
                <c:pt idx="1">
                  <c:v>175.40299999999999</c:v>
                </c:pt>
                <c:pt idx="2">
                  <c:v>177.624</c:v>
                </c:pt>
                <c:pt idx="3">
                  <c:v>181.405</c:v>
                </c:pt>
                <c:pt idx="4">
                  <c:v>180.66800000000001</c:v>
                </c:pt>
                <c:pt idx="5">
                  <c:v>176.809</c:v>
                </c:pt>
                <c:pt idx="6">
                  <c:v>163.54499999999999</c:v>
                </c:pt>
                <c:pt idx="7">
                  <c:v>150.66900000000001</c:v>
                </c:pt>
                <c:pt idx="8">
                  <c:v>137.81100000000001</c:v>
                </c:pt>
                <c:pt idx="9">
                  <c:v>122.56399999999999</c:v>
                </c:pt>
                <c:pt idx="10">
                  <c:v>111.873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7311488"/>
        <c:axId val="197325952"/>
      </c:barChart>
      <c:catAx>
        <c:axId val="19731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7325952"/>
        <c:crosses val="autoZero"/>
        <c:auto val="1"/>
        <c:lblAlgn val="ctr"/>
        <c:lblOffset val="100"/>
        <c:noMultiLvlLbl val="0"/>
      </c:catAx>
      <c:valAx>
        <c:axId val="197325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731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19.266999999999999</c:v>
                </c:pt>
                <c:pt idx="1">
                  <c:v>19.734000000000002</c:v>
                </c:pt>
                <c:pt idx="2">
                  <c:v>19.068999999999999</c:v>
                </c:pt>
                <c:pt idx="3">
                  <c:v>19.085000000000001</c:v>
                </c:pt>
                <c:pt idx="4">
                  <c:v>19.489000000000001</c:v>
                </c:pt>
                <c:pt idx="5">
                  <c:v>20.071999999999999</c:v>
                </c:pt>
                <c:pt idx="6">
                  <c:v>20.163</c:v>
                </c:pt>
                <c:pt idx="7">
                  <c:v>20.475000000000001</c:v>
                </c:pt>
                <c:pt idx="8">
                  <c:v>20.45</c:v>
                </c:pt>
                <c:pt idx="9">
                  <c:v>20.228999999999999</c:v>
                </c:pt>
                <c:pt idx="10">
                  <c:v>19.617999999999999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8.4507204999999992</c:v>
                  </c:pt>
                  <c:pt idx="1">
                    <c:v>8.1386991999999978</c:v>
                  </c:pt>
                  <c:pt idx="2">
                    <c:v>7.99308</c:v>
                  </c:pt>
                  <c:pt idx="3">
                    <c:v>8.2539274999999996</c:v>
                  </c:pt>
                  <c:pt idx="4">
                    <c:v>8.7985316000000005</c:v>
                  </c:pt>
                  <c:pt idx="5">
                    <c:v>9.5830477999999992</c:v>
                  </c:pt>
                  <c:pt idx="6">
                    <c:v>9.6818639999999991</c:v>
                  </c:pt>
                  <c:pt idx="7">
                    <c:v>9.1908089999999998</c:v>
                  </c:pt>
                  <c:pt idx="8">
                    <c:v>7.7174159999999992</c:v>
                  </c:pt>
                  <c:pt idx="9">
                    <c:v>6.3610715999999998</c:v>
                  </c:pt>
                  <c:pt idx="10">
                    <c:v>5.5041516000000001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8.4507204999999992</c:v>
                  </c:pt>
                  <c:pt idx="1">
                    <c:v>8.1386991999999978</c:v>
                  </c:pt>
                  <c:pt idx="2">
                    <c:v>7.99308</c:v>
                  </c:pt>
                  <c:pt idx="3">
                    <c:v>8.2539274999999996</c:v>
                  </c:pt>
                  <c:pt idx="4">
                    <c:v>8.7985316000000005</c:v>
                  </c:pt>
                  <c:pt idx="5">
                    <c:v>9.5830477999999992</c:v>
                  </c:pt>
                  <c:pt idx="6">
                    <c:v>9.6818639999999991</c:v>
                  </c:pt>
                  <c:pt idx="7">
                    <c:v>9.1908089999999998</c:v>
                  </c:pt>
                  <c:pt idx="8">
                    <c:v>7.7174159999999992</c:v>
                  </c:pt>
                  <c:pt idx="9">
                    <c:v>6.3610715999999998</c:v>
                  </c:pt>
                  <c:pt idx="10">
                    <c:v>5.5041516000000001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167.34100000000001</c:v>
                </c:pt>
                <c:pt idx="1">
                  <c:v>175.40299999999999</c:v>
                </c:pt>
                <c:pt idx="2">
                  <c:v>177.624</c:v>
                </c:pt>
                <c:pt idx="3">
                  <c:v>181.405</c:v>
                </c:pt>
                <c:pt idx="4">
                  <c:v>180.66800000000001</c:v>
                </c:pt>
                <c:pt idx="5">
                  <c:v>176.809</c:v>
                </c:pt>
                <c:pt idx="6">
                  <c:v>163.54499999999999</c:v>
                </c:pt>
                <c:pt idx="7">
                  <c:v>150.66900000000001</c:v>
                </c:pt>
                <c:pt idx="8">
                  <c:v>137.81100000000001</c:v>
                </c:pt>
                <c:pt idx="9">
                  <c:v>122.56399999999999</c:v>
                </c:pt>
                <c:pt idx="10">
                  <c:v>111.873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9335808"/>
        <c:axId val="169366656"/>
      </c:barChart>
      <c:catAx>
        <c:axId val="16933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9366656"/>
        <c:crosses val="autoZero"/>
        <c:auto val="1"/>
        <c:lblAlgn val="ctr"/>
        <c:lblOffset val="100"/>
        <c:noMultiLvlLbl val="0"/>
      </c:catAx>
      <c:valAx>
        <c:axId val="169366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9335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784.07899999999995</c:v>
                </c:pt>
                <c:pt idx="1">
                  <c:v>817.73199999999997</c:v>
                </c:pt>
                <c:pt idx="2">
                  <c:v>893.48900000000003</c:v>
                </c:pt>
                <c:pt idx="3">
                  <c:v>932.72400000000005</c:v>
                </c:pt>
                <c:pt idx="4">
                  <c:v>988.12699999999995</c:v>
                </c:pt>
                <c:pt idx="5">
                  <c:v>1024.047</c:v>
                </c:pt>
                <c:pt idx="6">
                  <c:v>1074.4839999999999</c:v>
                </c:pt>
                <c:pt idx="7">
                  <c:v>1003.8390000000001</c:v>
                </c:pt>
                <c:pt idx="8">
                  <c:v>1038.0809999999999</c:v>
                </c:pt>
                <c:pt idx="9">
                  <c:v>1060.665</c:v>
                </c:pt>
                <c:pt idx="10">
                  <c:v>1080.6110000000001</c:v>
                </c:pt>
                <c:pt idx="12">
                  <c:v>6594.6180000000004</c:v>
                </c:pt>
                <c:pt idx="13">
                  <c:v>6568.4520000000002</c:v>
                </c:pt>
                <c:pt idx="14">
                  <c:v>6918.6779999999999</c:v>
                </c:pt>
                <c:pt idx="15">
                  <c:v>7527.7640000000001</c:v>
                </c:pt>
                <c:pt idx="16">
                  <c:v>8272.5889999999999</c:v>
                </c:pt>
                <c:pt idx="17">
                  <c:v>8995.6910000000007</c:v>
                </c:pt>
                <c:pt idx="18">
                  <c:v>9604.0540000000001</c:v>
                </c:pt>
                <c:pt idx="19">
                  <c:v>10098.674999999999</c:v>
                </c:pt>
                <c:pt idx="20">
                  <c:v>10602.958000000001</c:v>
                </c:pt>
                <c:pt idx="21">
                  <c:v>10996.814</c:v>
                </c:pt>
                <c:pt idx="22">
                  <c:v>11347.18</c:v>
                </c:pt>
                <c:pt idx="24">
                  <c:v>7378.6970000000001</c:v>
                </c:pt>
                <c:pt idx="25">
                  <c:v>7386.1840000000002</c:v>
                </c:pt>
                <c:pt idx="26">
                  <c:v>7812.1669999999995</c:v>
                </c:pt>
                <c:pt idx="27">
                  <c:v>8460.4879999999994</c:v>
                </c:pt>
                <c:pt idx="28">
                  <c:v>9260.7160000000003</c:v>
                </c:pt>
                <c:pt idx="29">
                  <c:v>10019.738000000001</c:v>
                </c:pt>
                <c:pt idx="30">
                  <c:v>10678.538</c:v>
                </c:pt>
                <c:pt idx="31">
                  <c:v>11102.513999999999</c:v>
                </c:pt>
                <c:pt idx="32">
                  <c:v>11641.039000000001</c:v>
                </c:pt>
                <c:pt idx="33">
                  <c:v>12057.478999999999</c:v>
                </c:pt>
                <c:pt idx="34">
                  <c:v>12427.791000000001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142720"/>
        <c:axId val="16815308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77.067999999999998</c:v>
                </c:pt>
                <c:pt idx="1">
                  <c:v>98.670000000000016</c:v>
                </c:pt>
                <c:pt idx="2">
                  <c:v>95.344999999999999</c:v>
                </c:pt>
                <c:pt idx="3">
                  <c:v>95.425000000000011</c:v>
                </c:pt>
                <c:pt idx="4">
                  <c:v>97.445000000000007</c:v>
                </c:pt>
                <c:pt idx="5">
                  <c:v>100.36</c:v>
                </c:pt>
                <c:pt idx="6">
                  <c:v>100.815</c:v>
                </c:pt>
                <c:pt idx="7">
                  <c:v>102.375</c:v>
                </c:pt>
                <c:pt idx="8">
                  <c:v>102.25</c:v>
                </c:pt>
                <c:pt idx="9">
                  <c:v>101.145</c:v>
                </c:pt>
                <c:pt idx="10">
                  <c:v>98.089999999999989</c:v>
                </c:pt>
                <c:pt idx="12">
                  <c:v>669.36400000000003</c:v>
                </c:pt>
                <c:pt idx="13">
                  <c:v>877.01499999999999</c:v>
                </c:pt>
                <c:pt idx="14">
                  <c:v>888.12</c:v>
                </c:pt>
                <c:pt idx="15">
                  <c:v>907.02499999999998</c:v>
                </c:pt>
                <c:pt idx="16">
                  <c:v>903.34</c:v>
                </c:pt>
                <c:pt idx="17">
                  <c:v>884.04499999999996</c:v>
                </c:pt>
                <c:pt idx="18">
                  <c:v>817.72499999999991</c:v>
                </c:pt>
                <c:pt idx="19">
                  <c:v>753.34500000000003</c:v>
                </c:pt>
                <c:pt idx="20">
                  <c:v>689.05500000000006</c:v>
                </c:pt>
                <c:pt idx="21">
                  <c:v>612.81999999999994</c:v>
                </c:pt>
                <c:pt idx="22">
                  <c:v>559.36500000000001</c:v>
                </c:pt>
                <c:pt idx="24">
                  <c:v>746.43200000000002</c:v>
                </c:pt>
                <c:pt idx="25">
                  <c:v>975.68499999999995</c:v>
                </c:pt>
                <c:pt idx="26">
                  <c:v>983.46499999999992</c:v>
                </c:pt>
                <c:pt idx="27">
                  <c:v>1002.45</c:v>
                </c:pt>
                <c:pt idx="28">
                  <c:v>1000.7850000000001</c:v>
                </c:pt>
                <c:pt idx="29">
                  <c:v>984.40499999999997</c:v>
                </c:pt>
                <c:pt idx="30">
                  <c:v>918.54</c:v>
                </c:pt>
                <c:pt idx="31">
                  <c:v>855.72</c:v>
                </c:pt>
                <c:pt idx="32">
                  <c:v>791.30499999999995</c:v>
                </c:pt>
                <c:pt idx="33">
                  <c:v>713.96500000000003</c:v>
                </c:pt>
                <c:pt idx="34">
                  <c:v>657.45500000000004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154624"/>
        <c:axId val="168156160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43.74</c:v>
                </c:pt>
                <c:pt idx="1">
                  <c:v>22.914999999999999</c:v>
                </c:pt>
                <c:pt idx="2">
                  <c:v>56.11</c:v>
                </c:pt>
                <c:pt idx="3">
                  <c:v>40.019999999999996</c:v>
                </c:pt>
                <c:pt idx="4">
                  <c:v>61.524999999999999</c:v>
                </c:pt>
                <c:pt idx="5">
                  <c:v>49.924999999999997</c:v>
                </c:pt>
                <c:pt idx="6">
                  <c:v>171.46</c:v>
                </c:pt>
                <c:pt idx="7">
                  <c:v>68.135000000000005</c:v>
                </c:pt>
                <c:pt idx="8">
                  <c:v>79.664999999999992</c:v>
                </c:pt>
                <c:pt idx="9">
                  <c:v>81.195000000000007</c:v>
                </c:pt>
                <c:pt idx="10">
                  <c:v>113.24</c:v>
                </c:pt>
                <c:pt idx="12">
                  <c:v>695.53200000000004</c:v>
                </c:pt>
                <c:pt idx="13">
                  <c:v>526.79</c:v>
                </c:pt>
                <c:pt idx="14">
                  <c:v>279.03500000000003</c:v>
                </c:pt>
                <c:pt idx="15">
                  <c:v>162.19999999999999</c:v>
                </c:pt>
                <c:pt idx="16">
                  <c:v>180.24</c:v>
                </c:pt>
                <c:pt idx="17">
                  <c:v>275.68</c:v>
                </c:pt>
                <c:pt idx="18">
                  <c:v>323.10499999999996</c:v>
                </c:pt>
                <c:pt idx="19">
                  <c:v>249.065</c:v>
                </c:pt>
                <c:pt idx="20">
                  <c:v>295.2</c:v>
                </c:pt>
                <c:pt idx="21">
                  <c:v>262.45499999999998</c:v>
                </c:pt>
                <c:pt idx="22">
                  <c:v>314.75</c:v>
                </c:pt>
                <c:pt idx="24">
                  <c:v>739.27200000000005</c:v>
                </c:pt>
                <c:pt idx="25">
                  <c:v>549.70500000000004</c:v>
                </c:pt>
                <c:pt idx="26">
                  <c:v>335.14499999999998</c:v>
                </c:pt>
                <c:pt idx="27">
                  <c:v>202.21999999999997</c:v>
                </c:pt>
                <c:pt idx="28">
                  <c:v>241.76500000000001</c:v>
                </c:pt>
                <c:pt idx="29">
                  <c:v>325.60500000000002</c:v>
                </c:pt>
                <c:pt idx="30">
                  <c:v>494.565</c:v>
                </c:pt>
                <c:pt idx="31">
                  <c:v>317.20000000000005</c:v>
                </c:pt>
                <c:pt idx="32">
                  <c:v>374.86500000000001</c:v>
                </c:pt>
                <c:pt idx="33">
                  <c:v>343.65000000000003</c:v>
                </c:pt>
                <c:pt idx="34">
                  <c:v>427.99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624"/>
        <c:axId val="168156160"/>
      </c:lineChart>
      <c:catAx>
        <c:axId val="168142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8153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15308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142720"/>
        <c:crosses val="autoZero"/>
        <c:crossBetween val="between"/>
      </c:valAx>
      <c:catAx>
        <c:axId val="168154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68156160"/>
        <c:crosses val="autoZero"/>
        <c:auto val="0"/>
        <c:lblAlgn val="ctr"/>
        <c:lblOffset val="100"/>
        <c:noMultiLvlLbl val="0"/>
      </c:catAx>
      <c:valAx>
        <c:axId val="168156160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1546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784.07899999999995</c:v>
                </c:pt>
                <c:pt idx="1">
                  <c:v>817.73199999999997</c:v>
                </c:pt>
                <c:pt idx="2">
                  <c:v>893.48900000000003</c:v>
                </c:pt>
                <c:pt idx="3">
                  <c:v>932.72400000000005</c:v>
                </c:pt>
                <c:pt idx="4">
                  <c:v>988.12699999999995</c:v>
                </c:pt>
                <c:pt idx="5">
                  <c:v>1024.047</c:v>
                </c:pt>
                <c:pt idx="6">
                  <c:v>1074.4839999999999</c:v>
                </c:pt>
                <c:pt idx="7">
                  <c:v>1003.8390000000001</c:v>
                </c:pt>
                <c:pt idx="8">
                  <c:v>1038.0809999999999</c:v>
                </c:pt>
                <c:pt idx="9">
                  <c:v>1060.665</c:v>
                </c:pt>
                <c:pt idx="10">
                  <c:v>1080.6110000000001</c:v>
                </c:pt>
                <c:pt idx="12">
                  <c:v>6594.6180000000004</c:v>
                </c:pt>
                <c:pt idx="13">
                  <c:v>6568.4520000000002</c:v>
                </c:pt>
                <c:pt idx="14">
                  <c:v>6918.6779999999999</c:v>
                </c:pt>
                <c:pt idx="15">
                  <c:v>7527.7640000000001</c:v>
                </c:pt>
                <c:pt idx="16">
                  <c:v>8272.5889999999999</c:v>
                </c:pt>
                <c:pt idx="17">
                  <c:v>8995.6910000000007</c:v>
                </c:pt>
                <c:pt idx="18">
                  <c:v>9604.0540000000001</c:v>
                </c:pt>
                <c:pt idx="19">
                  <c:v>10098.674999999999</c:v>
                </c:pt>
                <c:pt idx="20">
                  <c:v>10602.958000000001</c:v>
                </c:pt>
                <c:pt idx="21">
                  <c:v>10996.814</c:v>
                </c:pt>
                <c:pt idx="22">
                  <c:v>11347.18</c:v>
                </c:pt>
                <c:pt idx="24">
                  <c:v>7378.6970000000001</c:v>
                </c:pt>
                <c:pt idx="25">
                  <c:v>7386.1840000000002</c:v>
                </c:pt>
                <c:pt idx="26">
                  <c:v>7812.1669999999995</c:v>
                </c:pt>
                <c:pt idx="27">
                  <c:v>8460.4879999999994</c:v>
                </c:pt>
                <c:pt idx="28">
                  <c:v>9260.7160000000003</c:v>
                </c:pt>
                <c:pt idx="29">
                  <c:v>10019.738000000001</c:v>
                </c:pt>
                <c:pt idx="30">
                  <c:v>10678.538</c:v>
                </c:pt>
                <c:pt idx="31">
                  <c:v>11102.513999999999</c:v>
                </c:pt>
                <c:pt idx="32">
                  <c:v>11641.039000000001</c:v>
                </c:pt>
                <c:pt idx="33">
                  <c:v>12057.478999999999</c:v>
                </c:pt>
                <c:pt idx="34">
                  <c:v>12427.791000000001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762368"/>
        <c:axId val="16876864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77.067999999999998</c:v>
                </c:pt>
                <c:pt idx="1">
                  <c:v>98.670000000000016</c:v>
                </c:pt>
                <c:pt idx="2">
                  <c:v>95.344999999999999</c:v>
                </c:pt>
                <c:pt idx="3">
                  <c:v>95.425000000000011</c:v>
                </c:pt>
                <c:pt idx="4">
                  <c:v>97.445000000000007</c:v>
                </c:pt>
                <c:pt idx="5">
                  <c:v>100.36</c:v>
                </c:pt>
                <c:pt idx="6">
                  <c:v>100.815</c:v>
                </c:pt>
                <c:pt idx="7">
                  <c:v>102.375</c:v>
                </c:pt>
                <c:pt idx="8">
                  <c:v>102.25</c:v>
                </c:pt>
                <c:pt idx="9">
                  <c:v>101.145</c:v>
                </c:pt>
                <c:pt idx="10">
                  <c:v>98.089999999999989</c:v>
                </c:pt>
                <c:pt idx="12">
                  <c:v>669.36400000000003</c:v>
                </c:pt>
                <c:pt idx="13">
                  <c:v>877.01499999999999</c:v>
                </c:pt>
                <c:pt idx="14">
                  <c:v>888.12</c:v>
                </c:pt>
                <c:pt idx="15">
                  <c:v>907.02499999999998</c:v>
                </c:pt>
                <c:pt idx="16">
                  <c:v>903.34</c:v>
                </c:pt>
                <c:pt idx="17">
                  <c:v>884.04499999999996</c:v>
                </c:pt>
                <c:pt idx="18">
                  <c:v>817.72499999999991</c:v>
                </c:pt>
                <c:pt idx="19">
                  <c:v>753.34500000000003</c:v>
                </c:pt>
                <c:pt idx="20">
                  <c:v>689.05500000000006</c:v>
                </c:pt>
                <c:pt idx="21">
                  <c:v>612.81999999999994</c:v>
                </c:pt>
                <c:pt idx="22">
                  <c:v>559.36500000000001</c:v>
                </c:pt>
                <c:pt idx="24">
                  <c:v>746.43200000000002</c:v>
                </c:pt>
                <c:pt idx="25">
                  <c:v>975.68499999999995</c:v>
                </c:pt>
                <c:pt idx="26">
                  <c:v>983.46499999999992</c:v>
                </c:pt>
                <c:pt idx="27">
                  <c:v>1002.45</c:v>
                </c:pt>
                <c:pt idx="28">
                  <c:v>1000.7850000000001</c:v>
                </c:pt>
                <c:pt idx="29">
                  <c:v>984.40499999999997</c:v>
                </c:pt>
                <c:pt idx="30">
                  <c:v>918.54</c:v>
                </c:pt>
                <c:pt idx="31">
                  <c:v>855.72</c:v>
                </c:pt>
                <c:pt idx="32">
                  <c:v>791.30499999999995</c:v>
                </c:pt>
                <c:pt idx="33">
                  <c:v>713.96500000000003</c:v>
                </c:pt>
                <c:pt idx="34">
                  <c:v>657.45500000000004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770176"/>
        <c:axId val="168780160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43.74</c:v>
                </c:pt>
                <c:pt idx="1">
                  <c:v>22.914999999999999</c:v>
                </c:pt>
                <c:pt idx="2">
                  <c:v>56.11</c:v>
                </c:pt>
                <c:pt idx="3">
                  <c:v>40.019999999999996</c:v>
                </c:pt>
                <c:pt idx="4">
                  <c:v>61.524999999999999</c:v>
                </c:pt>
                <c:pt idx="5">
                  <c:v>49.924999999999997</c:v>
                </c:pt>
                <c:pt idx="6">
                  <c:v>171.46</c:v>
                </c:pt>
                <c:pt idx="7">
                  <c:v>68.135000000000005</c:v>
                </c:pt>
                <c:pt idx="8">
                  <c:v>79.664999999999992</c:v>
                </c:pt>
                <c:pt idx="9">
                  <c:v>81.195000000000007</c:v>
                </c:pt>
                <c:pt idx="10">
                  <c:v>113.24</c:v>
                </c:pt>
                <c:pt idx="12">
                  <c:v>695.53200000000004</c:v>
                </c:pt>
                <c:pt idx="13">
                  <c:v>526.79</c:v>
                </c:pt>
                <c:pt idx="14">
                  <c:v>279.03500000000003</c:v>
                </c:pt>
                <c:pt idx="15">
                  <c:v>162.19999999999999</c:v>
                </c:pt>
                <c:pt idx="16">
                  <c:v>180.24</c:v>
                </c:pt>
                <c:pt idx="17">
                  <c:v>275.68</c:v>
                </c:pt>
                <c:pt idx="18">
                  <c:v>323.10499999999996</c:v>
                </c:pt>
                <c:pt idx="19">
                  <c:v>249.065</c:v>
                </c:pt>
                <c:pt idx="20">
                  <c:v>295.2</c:v>
                </c:pt>
                <c:pt idx="21">
                  <c:v>262.45499999999998</c:v>
                </c:pt>
                <c:pt idx="22">
                  <c:v>314.75</c:v>
                </c:pt>
                <c:pt idx="24">
                  <c:v>739.27200000000005</c:v>
                </c:pt>
                <c:pt idx="25">
                  <c:v>549.70500000000004</c:v>
                </c:pt>
                <c:pt idx="26">
                  <c:v>335.14499999999998</c:v>
                </c:pt>
                <c:pt idx="27">
                  <c:v>202.21999999999997</c:v>
                </c:pt>
                <c:pt idx="28">
                  <c:v>241.76500000000001</c:v>
                </c:pt>
                <c:pt idx="29">
                  <c:v>325.60500000000002</c:v>
                </c:pt>
                <c:pt idx="30">
                  <c:v>494.565</c:v>
                </c:pt>
                <c:pt idx="31">
                  <c:v>317.20000000000005</c:v>
                </c:pt>
                <c:pt idx="32">
                  <c:v>374.86500000000001</c:v>
                </c:pt>
                <c:pt idx="33">
                  <c:v>343.65000000000003</c:v>
                </c:pt>
                <c:pt idx="34">
                  <c:v>427.99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70176"/>
        <c:axId val="168780160"/>
      </c:lineChart>
      <c:catAx>
        <c:axId val="16876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876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7686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762368"/>
        <c:crosses val="autoZero"/>
        <c:crossBetween val="between"/>
      </c:valAx>
      <c:catAx>
        <c:axId val="168770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68780160"/>
        <c:crosses val="autoZero"/>
        <c:auto val="0"/>
        <c:lblAlgn val="ctr"/>
        <c:lblOffset val="100"/>
        <c:noMultiLvlLbl val="0"/>
      </c:catAx>
      <c:valAx>
        <c:axId val="168780160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7701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3.1719999999999998E-2</c:v>
                </c:pt>
                <c:pt idx="1">
                  <c:v>9.955E-2</c:v>
                </c:pt>
                <c:pt idx="2">
                  <c:v>3.372E-2</c:v>
                </c:pt>
                <c:pt idx="3">
                  <c:v>0.16985000000000003</c:v>
                </c:pt>
                <c:pt idx="4">
                  <c:v>0.39204</c:v>
                </c:pt>
                <c:pt idx="5">
                  <c:v>0.12287000000000001</c:v>
                </c:pt>
                <c:pt idx="6">
                  <c:v>1.4190000000000001E-2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7.0206019000000008E-2</c:v>
                  </c:pt>
                  <c:pt idx="1">
                    <c:v>0.26771666900000002</c:v>
                  </c:pt>
                  <c:pt idx="2">
                    <c:v>0.21637500379783439</c:v>
                  </c:pt>
                  <c:pt idx="3">
                    <c:v>0.48229496914013942</c:v>
                  </c:pt>
                  <c:pt idx="4">
                    <c:v>0.36905677599999998</c:v>
                  </c:pt>
                  <c:pt idx="5">
                    <c:v>0.266614452</c:v>
                  </c:pt>
                  <c:pt idx="6">
                    <c:v>0.143911502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7.0206019000000008E-2</c:v>
                  </c:pt>
                  <c:pt idx="1">
                    <c:v>0.26771666900000002</c:v>
                  </c:pt>
                  <c:pt idx="2">
                    <c:v>0.21637500379783439</c:v>
                  </c:pt>
                  <c:pt idx="3">
                    <c:v>0.48229496914013942</c:v>
                  </c:pt>
                  <c:pt idx="4">
                    <c:v>0.36905677599999998</c:v>
                  </c:pt>
                  <c:pt idx="5">
                    <c:v>0.266614452</c:v>
                  </c:pt>
                  <c:pt idx="6">
                    <c:v>0.143911502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0.21281</c:v>
                </c:pt>
                <c:pt idx="1">
                  <c:v>1.2610299999999999</c:v>
                </c:pt>
                <c:pt idx="2">
                  <c:v>0.82519000000000009</c:v>
                </c:pt>
                <c:pt idx="3">
                  <c:v>1.6078400000000002</c:v>
                </c:pt>
                <c:pt idx="4">
                  <c:v>1.5778399999999999</c:v>
                </c:pt>
                <c:pt idx="5">
                  <c:v>0.57608999999999999</c:v>
                </c:pt>
                <c:pt idx="6">
                  <c:v>0.24367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885248"/>
        <c:axId val="169378560"/>
      </c:barChart>
      <c:catAx>
        <c:axId val="1688852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378560"/>
        <c:crosses val="autoZero"/>
        <c:auto val="1"/>
        <c:lblAlgn val="ctr"/>
        <c:lblOffset val="100"/>
        <c:noMultiLvlLbl val="0"/>
      </c:catAx>
      <c:valAx>
        <c:axId val="1693785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88852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3.1719999999999998E-2</c:v>
                </c:pt>
                <c:pt idx="1">
                  <c:v>9.955E-2</c:v>
                </c:pt>
                <c:pt idx="2">
                  <c:v>3.372E-2</c:v>
                </c:pt>
                <c:pt idx="3">
                  <c:v>0.16985000000000003</c:v>
                </c:pt>
                <c:pt idx="4">
                  <c:v>0.39204</c:v>
                </c:pt>
                <c:pt idx="5">
                  <c:v>0.12287000000000001</c:v>
                </c:pt>
                <c:pt idx="6">
                  <c:v>1.4190000000000001E-2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7.0206019000000008E-2</c:v>
                  </c:pt>
                  <c:pt idx="1">
                    <c:v>0.26771666900000002</c:v>
                  </c:pt>
                  <c:pt idx="2">
                    <c:v>0.21637500379783439</c:v>
                  </c:pt>
                  <c:pt idx="3">
                    <c:v>0.48229496914013942</c:v>
                  </c:pt>
                  <c:pt idx="4">
                    <c:v>0.36905677599999998</c:v>
                  </c:pt>
                  <c:pt idx="5">
                    <c:v>0.266614452</c:v>
                  </c:pt>
                  <c:pt idx="6">
                    <c:v>0.143911502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7.0206019000000008E-2</c:v>
                  </c:pt>
                  <c:pt idx="1">
                    <c:v>0.26771666900000002</c:v>
                  </c:pt>
                  <c:pt idx="2">
                    <c:v>0.21637500379783439</c:v>
                  </c:pt>
                  <c:pt idx="3">
                    <c:v>0.48229496914013942</c:v>
                  </c:pt>
                  <c:pt idx="4">
                    <c:v>0.36905677599999998</c:v>
                  </c:pt>
                  <c:pt idx="5">
                    <c:v>0.266614452</c:v>
                  </c:pt>
                  <c:pt idx="6">
                    <c:v>0.143911502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0.21281</c:v>
                </c:pt>
                <c:pt idx="1">
                  <c:v>1.2610299999999999</c:v>
                </c:pt>
                <c:pt idx="2">
                  <c:v>0.82519000000000009</c:v>
                </c:pt>
                <c:pt idx="3">
                  <c:v>1.6078400000000002</c:v>
                </c:pt>
                <c:pt idx="4">
                  <c:v>1.5778399999999999</c:v>
                </c:pt>
                <c:pt idx="5">
                  <c:v>0.57608999999999999</c:v>
                </c:pt>
                <c:pt idx="6">
                  <c:v>0.24367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278656"/>
        <c:axId val="168288640"/>
      </c:barChart>
      <c:catAx>
        <c:axId val="1682786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288640"/>
        <c:crosses val="autoZero"/>
        <c:auto val="1"/>
        <c:lblAlgn val="ctr"/>
        <c:lblOffset val="100"/>
        <c:noMultiLvlLbl val="0"/>
      </c:catAx>
      <c:valAx>
        <c:axId val="1682886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82786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8.5769999999999999E-2</c:v>
                </c:pt>
                <c:pt idx="1">
                  <c:v>5.57E-2</c:v>
                </c:pt>
                <c:pt idx="2">
                  <c:v>8.0680000000000002E-2</c:v>
                </c:pt>
                <c:pt idx="3">
                  <c:v>0.2235</c:v>
                </c:pt>
                <c:pt idx="4">
                  <c:v>0.22971</c:v>
                </c:pt>
                <c:pt idx="5">
                  <c:v>0.11109000000000001</c:v>
                </c:pt>
                <c:pt idx="6">
                  <c:v>6.7920000000000008E-2</c:v>
                </c:pt>
                <c:pt idx="7">
                  <c:v>5.62E-3</c:v>
                </c:pt>
                <c:pt idx="8">
                  <c:v>3.9399999999999999E-3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0.16166137</c:v>
                  </c:pt>
                  <c:pt idx="1">
                    <c:v>0.18097665299999999</c:v>
                  </c:pt>
                  <c:pt idx="2">
                    <c:v>0.20173850199999996</c:v>
                  </c:pt>
                  <c:pt idx="3">
                    <c:v>0.18364811399999997</c:v>
                  </c:pt>
                  <c:pt idx="4">
                    <c:v>0.498634146</c:v>
                  </c:pt>
                  <c:pt idx="5">
                    <c:v>0.310726104</c:v>
                  </c:pt>
                  <c:pt idx="6">
                    <c:v>0.26827172399999999</c:v>
                  </c:pt>
                  <c:pt idx="7">
                    <c:v>0.17556368</c:v>
                  </c:pt>
                  <c:pt idx="8">
                    <c:v>0.18181135699999998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0.16166137</c:v>
                  </c:pt>
                  <c:pt idx="1">
                    <c:v>0.18097665299999999</c:v>
                  </c:pt>
                  <c:pt idx="2">
                    <c:v>0.20173850199999996</c:v>
                  </c:pt>
                  <c:pt idx="3">
                    <c:v>0.18364811399999997</c:v>
                  </c:pt>
                  <c:pt idx="4">
                    <c:v>0.498634146</c:v>
                  </c:pt>
                  <c:pt idx="5">
                    <c:v>0.310726104</c:v>
                  </c:pt>
                  <c:pt idx="6">
                    <c:v>0.26827172399999999</c:v>
                  </c:pt>
                  <c:pt idx="7">
                    <c:v>0.17556368</c:v>
                  </c:pt>
                  <c:pt idx="8">
                    <c:v>0.18181135699999998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0.39729999999999999</c:v>
                </c:pt>
                <c:pt idx="1">
                  <c:v>0.81411</c:v>
                </c:pt>
                <c:pt idx="2">
                  <c:v>0.76012999999999997</c:v>
                </c:pt>
                <c:pt idx="3">
                  <c:v>0.45981</c:v>
                </c:pt>
                <c:pt idx="4">
                  <c:v>1.8738599999999999</c:v>
                </c:pt>
                <c:pt idx="5">
                  <c:v>0.95992</c:v>
                </c:pt>
                <c:pt idx="6">
                  <c:v>0.50163000000000002</c:v>
                </c:pt>
                <c:pt idx="7">
                  <c:v>0.34944999999999998</c:v>
                </c:pt>
                <c:pt idx="8">
                  <c:v>0.18822999999999998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7388928"/>
        <c:axId val="168571264"/>
      </c:barChart>
      <c:catAx>
        <c:axId val="1973889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571264"/>
        <c:crosses val="autoZero"/>
        <c:auto val="1"/>
        <c:lblAlgn val="ctr"/>
        <c:lblOffset val="100"/>
        <c:noMultiLvlLbl val="0"/>
      </c:catAx>
      <c:valAx>
        <c:axId val="1685712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73889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0.00398</cdr:x>
      <cdr:y>0.94909</cdr:y>
    </cdr:from>
    <cdr:to>
      <cdr:x>0.32697</cdr:x>
      <cdr:y>0.99739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635" y="5326673"/>
          <a:ext cx="2974730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0.02089</cdr:y>
    </cdr:from>
    <cdr:to>
      <cdr:x>0.04853</cdr:x>
      <cdr:y>0.60313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17231"/>
          <a:ext cx="377867" cy="3267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0.00557</cdr:x>
      <cdr:y>0.91775</cdr:y>
    </cdr:from>
    <cdr:to>
      <cdr:x>0.38982</cdr:x>
      <cdr:y>0.98172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288" y="5150827"/>
          <a:ext cx="3538904" cy="359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0.01512</cdr:x>
      <cdr:y>0.93081</cdr:y>
    </cdr:from>
    <cdr:to>
      <cdr:x>0.36356</cdr:x>
      <cdr:y>0.99608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9212" y="5224096"/>
          <a:ext cx="3209192" cy="366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0.01305</cdr:y>
    </cdr:from>
    <cdr:to>
      <cdr:x>0.058</cdr:x>
      <cdr:y>0.64752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73269"/>
          <a:ext cx="465102" cy="35608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0.01671</cdr:x>
      <cdr:y>0.91384</cdr:y>
    </cdr:from>
    <cdr:to>
      <cdr:x>0.41846</cdr:x>
      <cdr:y>0.98825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3865" y="5128846"/>
          <a:ext cx="3700097" cy="417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0.01432</cdr:x>
      <cdr:y>0.94648</cdr:y>
    </cdr:from>
    <cdr:to>
      <cdr:x>0.38743</cdr:x>
      <cdr:y>0.99347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885" y="5312019"/>
          <a:ext cx="3436327" cy="263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0.03264</cdr:y>
    </cdr:from>
    <cdr:to>
      <cdr:x>0.058</cdr:x>
      <cdr:y>0.65927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83173"/>
          <a:ext cx="465102" cy="3516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0.82657</cdr:x>
      <cdr:y>0.12253</cdr:y>
    </cdr:from>
    <cdr:to>
      <cdr:x>0.9825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612662" y="687690"/>
          <a:ext cx="1436106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0.02068</cdr:x>
      <cdr:y>0.93342</cdr:y>
    </cdr:from>
    <cdr:to>
      <cdr:x>0.41925</cdr:x>
      <cdr:y>0.98303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0500" y="5238750"/>
          <a:ext cx="3670788" cy="278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0.02068</cdr:x>
      <cdr:y>0.93342</cdr:y>
    </cdr:from>
    <cdr:to>
      <cdr:x>0.3755</cdr:x>
      <cdr:y>0.99869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0" y="5238750"/>
          <a:ext cx="3267808" cy="366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0.00318</cdr:x>
      <cdr:y>0.02219</cdr:y>
    </cdr:from>
    <cdr:to>
      <cdr:x>0.04535</cdr:x>
      <cdr:y>0.66971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8" y="124559"/>
          <a:ext cx="388383" cy="363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0.01034</cdr:x>
      <cdr:y>0.94909</cdr:y>
    </cdr:from>
    <cdr:to>
      <cdr:x>0.3755</cdr:x>
      <cdr:y>0.99608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0" y="5326673"/>
          <a:ext cx="3363058" cy="263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6" t="s">
        <v>612</v>
      </c>
      <c r="C3" s="787"/>
      <c r="D3" s="787"/>
      <c r="E3" s="787"/>
      <c r="F3" s="787"/>
      <c r="G3" s="787"/>
      <c r="H3" s="787"/>
      <c r="J3" s="788" t="s">
        <v>743</v>
      </c>
      <c r="K3" s="788" t="s">
        <v>744</v>
      </c>
    </row>
    <row r="4" spans="1:19" x14ac:dyDescent="0.2">
      <c r="A4" s="149"/>
      <c r="B4" s="283"/>
      <c r="C4" s="283" t="s">
        <v>610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487</v>
      </c>
      <c r="I4" s="149"/>
      <c r="J4" s="789"/>
      <c r="K4" s="789"/>
    </row>
    <row r="5" spans="1:19" s="23" customFormat="1" x14ac:dyDescent="0.2">
      <c r="A5" s="430"/>
      <c r="B5" s="438"/>
      <c r="C5" s="428" t="s">
        <v>106</v>
      </c>
      <c r="D5" s="455">
        <v>8.6968199999999989</v>
      </c>
      <c r="E5" s="453">
        <v>38.227789999999999</v>
      </c>
      <c r="F5" s="436">
        <v>1.84</v>
      </c>
      <c r="G5" s="451">
        <f>E5*F5/100</f>
        <v>0.70339133599999992</v>
      </c>
      <c r="H5" s="452">
        <f>SUM(D5,E5)</f>
        <v>46.924610000000001</v>
      </c>
      <c r="I5" s="430"/>
      <c r="J5" s="687"/>
      <c r="K5" s="687"/>
    </row>
    <row r="6" spans="1:19" s="24" customFormat="1" x14ac:dyDescent="0.2">
      <c r="A6" s="432"/>
      <c r="B6" s="439"/>
      <c r="C6" s="428" t="s">
        <v>92</v>
      </c>
      <c r="D6" s="455">
        <v>3.00421</v>
      </c>
      <c r="E6" s="453">
        <v>5.1026300000000004</v>
      </c>
      <c r="F6" s="436">
        <v>12.79</v>
      </c>
      <c r="G6" s="451">
        <f t="shared" ref="G6:G26" si="0">E6*F6/100</f>
        <v>0.65262637700000004</v>
      </c>
      <c r="H6" s="452">
        <f>SUM(D6,E6)</f>
        <v>8.10684</v>
      </c>
      <c r="I6" s="432"/>
      <c r="J6" s="688"/>
      <c r="K6" s="688"/>
    </row>
    <row r="7" spans="1:19" s="24" customFormat="1" x14ac:dyDescent="0.2">
      <c r="A7" s="432"/>
      <c r="B7" s="439"/>
      <c r="C7" s="428" t="s">
        <v>105</v>
      </c>
      <c r="D7" s="455">
        <v>5.6926099999999993</v>
      </c>
      <c r="E7" s="453">
        <v>33.064999999999998</v>
      </c>
      <c r="F7" s="436">
        <v>2.74</v>
      </c>
      <c r="G7" s="451">
        <f>E7*F7/100</f>
        <v>0.90598100000000004</v>
      </c>
      <c r="H7" s="452">
        <f>SUM(D7,E7)</f>
        <v>38.75761</v>
      </c>
      <c r="I7" s="432"/>
      <c r="J7" s="688"/>
      <c r="K7" s="688"/>
    </row>
    <row r="8" spans="1:19" s="24" customFormat="1" x14ac:dyDescent="0.2">
      <c r="A8" s="432"/>
      <c r="B8" s="439"/>
      <c r="C8" s="428" t="s">
        <v>84</v>
      </c>
      <c r="D8" s="548">
        <v>4.6800000000000001E-3</v>
      </c>
      <c r="E8" s="458">
        <v>9.7799999999999988E-3</v>
      </c>
      <c r="F8" s="436">
        <v>109.04</v>
      </c>
      <c r="G8" s="451">
        <f t="shared" si="0"/>
        <v>1.0664111999999998E-2</v>
      </c>
      <c r="H8" s="452">
        <f>SUM(D8,E8)</f>
        <v>1.4459999999999999E-2</v>
      </c>
      <c r="I8" s="432"/>
      <c r="J8" s="689">
        <f>H8/$H$6</f>
        <v>1.7836789673904997E-3</v>
      </c>
      <c r="K8" s="689">
        <f>H8/$H$5</f>
        <v>3.0815386638269337E-4</v>
      </c>
    </row>
    <row r="9" spans="1:19" s="24" customFormat="1" x14ac:dyDescent="0.2">
      <c r="A9" s="432"/>
      <c r="B9" s="439"/>
      <c r="C9" s="428" t="s">
        <v>85</v>
      </c>
      <c r="D9" s="548">
        <v>0.95155999999999996</v>
      </c>
      <c r="E9" s="458">
        <v>1.49837</v>
      </c>
      <c r="F9" s="436">
        <v>19.09</v>
      </c>
      <c r="G9" s="451">
        <f t="shared" si="0"/>
        <v>0.28603883299999999</v>
      </c>
      <c r="H9" s="452">
        <f t="shared" ref="H9:H26" si="1">SUM(D9,E9)</f>
        <v>2.4499300000000002</v>
      </c>
      <c r="I9" s="432"/>
      <c r="J9" s="689">
        <f t="shared" ref="J9:J15" si="2">H9/$H$6</f>
        <v>0.30220529824197839</v>
      </c>
      <c r="K9" s="689">
        <f t="shared" ref="K9:K26" si="3">H9/$H$5</f>
        <v>5.220991714155962E-2</v>
      </c>
    </row>
    <row r="10" spans="1:19" s="24" customFormat="1" x14ac:dyDescent="0.2">
      <c r="A10" s="432"/>
      <c r="B10" s="439"/>
      <c r="C10" s="428" t="s">
        <v>86</v>
      </c>
      <c r="D10" s="548">
        <v>1.38296</v>
      </c>
      <c r="E10" s="458">
        <v>0.77651000000000003</v>
      </c>
      <c r="F10" s="436">
        <v>34</v>
      </c>
      <c r="G10" s="451">
        <f t="shared" si="0"/>
        <v>0.26401340000000001</v>
      </c>
      <c r="H10" s="452">
        <f t="shared" si="1"/>
        <v>2.1594699999999998</v>
      </c>
      <c r="I10" s="432"/>
      <c r="J10" s="689">
        <f t="shared" si="2"/>
        <v>0.26637629458580653</v>
      </c>
      <c r="K10" s="689">
        <f t="shared" si="3"/>
        <v>4.6019988232187753E-2</v>
      </c>
    </row>
    <row r="11" spans="1:19" s="24" customFormat="1" x14ac:dyDescent="0.2">
      <c r="A11" s="432"/>
      <c r="B11" s="439"/>
      <c r="C11" s="428" t="s">
        <v>87</v>
      </c>
      <c r="D11" s="548">
        <v>0.27444000000000002</v>
      </c>
      <c r="E11" s="458">
        <v>1.5029999999999999</v>
      </c>
      <c r="F11" s="436">
        <v>25.39</v>
      </c>
      <c r="G11" s="451">
        <f t="shared" si="0"/>
        <v>0.3816117</v>
      </c>
      <c r="H11" s="452">
        <f t="shared" si="1"/>
        <v>1.7774399999999999</v>
      </c>
      <c r="I11" s="432"/>
      <c r="J11" s="689">
        <f t="shared" si="2"/>
        <v>0.21925189099575174</v>
      </c>
      <c r="K11" s="689">
        <f t="shared" si="3"/>
        <v>3.7878631276850247E-2</v>
      </c>
    </row>
    <row r="12" spans="1:19" s="24" customFormat="1" x14ac:dyDescent="0.2">
      <c r="A12" s="432"/>
      <c r="B12" s="439"/>
      <c r="C12" s="428" t="s">
        <v>88</v>
      </c>
      <c r="D12" s="548">
        <v>9.2409999999999992E-2</v>
      </c>
      <c r="E12" s="458">
        <v>0.63697999999999999</v>
      </c>
      <c r="F12" s="436">
        <v>26.46</v>
      </c>
      <c r="G12" s="451">
        <f t="shared" si="0"/>
        <v>0.16854490799999999</v>
      </c>
      <c r="H12" s="452">
        <f t="shared" si="1"/>
        <v>0.72938999999999998</v>
      </c>
      <c r="I12" s="432"/>
      <c r="J12" s="689">
        <f t="shared" si="2"/>
        <v>8.9972171647645691E-2</v>
      </c>
      <c r="K12" s="689">
        <f t="shared" si="3"/>
        <v>1.5543869197847355E-2</v>
      </c>
    </row>
    <row r="13" spans="1:19" s="24" customFormat="1" x14ac:dyDescent="0.2">
      <c r="A13" s="432"/>
      <c r="B13" s="439"/>
      <c r="C13" s="428" t="s">
        <v>89</v>
      </c>
      <c r="D13" s="548">
        <v>7.1440000000000003E-2</v>
      </c>
      <c r="E13" s="458">
        <v>0.22119</v>
      </c>
      <c r="F13" s="436">
        <v>69.72</v>
      </c>
      <c r="G13" s="451">
        <f t="shared" si="0"/>
        <v>0.154213668</v>
      </c>
      <c r="H13" s="452">
        <f t="shared" si="1"/>
        <v>0.29263</v>
      </c>
      <c r="I13" s="432"/>
      <c r="J13" s="689">
        <f t="shared" si="2"/>
        <v>3.6096678853906085E-2</v>
      </c>
      <c r="K13" s="689">
        <f t="shared" si="3"/>
        <v>6.236173300108408E-3</v>
      </c>
    </row>
    <row r="14" spans="1:19" s="24" customFormat="1" x14ac:dyDescent="0.2">
      <c r="A14" s="432"/>
      <c r="B14" s="439"/>
      <c r="C14" s="428" t="s">
        <v>90</v>
      </c>
      <c r="D14" s="548">
        <v>7.7999999999999999E-4</v>
      </c>
      <c r="E14" s="458">
        <v>0</v>
      </c>
      <c r="F14" s="436">
        <v>0</v>
      </c>
      <c r="G14" s="451">
        <f t="shared" si="0"/>
        <v>0</v>
      </c>
      <c r="H14" s="452">
        <f t="shared" si="1"/>
        <v>7.7999999999999999E-4</v>
      </c>
      <c r="I14" s="432"/>
      <c r="J14" s="689">
        <f t="shared" si="2"/>
        <v>9.6215048033512443E-5</v>
      </c>
      <c r="K14" s="689">
        <f t="shared" si="3"/>
        <v>1.6622407730186783E-5</v>
      </c>
    </row>
    <row r="15" spans="1:19" s="24" customFormat="1" x14ac:dyDescent="0.2">
      <c r="A15" s="432"/>
      <c r="B15" s="439"/>
      <c r="C15" s="428" t="s">
        <v>91</v>
      </c>
      <c r="D15" s="548">
        <v>0.22594</v>
      </c>
      <c r="E15" s="458">
        <v>0.45679999999999998</v>
      </c>
      <c r="F15" s="436">
        <v>50.72</v>
      </c>
      <c r="G15" s="451">
        <f t="shared" si="0"/>
        <v>0.23168896</v>
      </c>
      <c r="H15" s="452">
        <f t="shared" si="1"/>
        <v>0.68274000000000001</v>
      </c>
      <c r="I15" s="432"/>
      <c r="J15" s="690">
        <f t="shared" si="2"/>
        <v>8.4217771659487545E-2</v>
      </c>
      <c r="K15" s="689">
        <f t="shared" si="3"/>
        <v>1.4549721350907338E-2</v>
      </c>
    </row>
    <row r="16" spans="1:19" s="24" customFormat="1" x14ac:dyDescent="0.2">
      <c r="A16" s="432"/>
      <c r="B16" s="439"/>
      <c r="C16" s="428" t="s">
        <v>94</v>
      </c>
      <c r="D16" s="455">
        <v>2.8511700000000002</v>
      </c>
      <c r="E16" s="458">
        <v>4.6802999999999999</v>
      </c>
      <c r="F16" s="436">
        <v>11.86</v>
      </c>
      <c r="G16" s="451">
        <f t="shared" si="0"/>
        <v>0.55508357999999991</v>
      </c>
      <c r="H16" s="452">
        <f t="shared" si="1"/>
        <v>7.5314700000000006</v>
      </c>
      <c r="I16" s="432"/>
      <c r="J16" s="689">
        <f>H16/$H$7</f>
        <v>0.19432235372614567</v>
      </c>
      <c r="K16" s="689">
        <f t="shared" si="3"/>
        <v>0.16050149377906392</v>
      </c>
    </row>
    <row r="17" spans="1:11" s="24" customFormat="1" x14ac:dyDescent="0.2">
      <c r="A17" s="432"/>
      <c r="B17" s="439"/>
      <c r="C17" s="428" t="s">
        <v>95</v>
      </c>
      <c r="D17" s="455">
        <v>0.22259000000000001</v>
      </c>
      <c r="E17" s="458">
        <v>1.13121</v>
      </c>
      <c r="F17" s="436">
        <v>30.27</v>
      </c>
      <c r="G17" s="451">
        <f t="shared" si="0"/>
        <v>0.34241726700000003</v>
      </c>
      <c r="H17" s="452">
        <f t="shared" si="1"/>
        <v>1.3538000000000001</v>
      </c>
      <c r="I17" s="432"/>
      <c r="J17" s="689">
        <f t="shared" ref="J17:J26" si="4">H17/$H$7</f>
        <v>3.4929914409067023E-2</v>
      </c>
      <c r="K17" s="689">
        <f t="shared" si="3"/>
        <v>2.88505328014447E-2</v>
      </c>
    </row>
    <row r="18" spans="1:11" s="24" customFormat="1" x14ac:dyDescent="0.2">
      <c r="A18" s="432"/>
      <c r="B18" s="439"/>
      <c r="C18" s="428" t="s">
        <v>96</v>
      </c>
      <c r="D18" s="455">
        <v>2.9170000000000001E-2</v>
      </c>
      <c r="E18" s="458">
        <v>4.7912499999999998</v>
      </c>
      <c r="F18" s="436">
        <v>14.71</v>
      </c>
      <c r="G18" s="451">
        <f t="shared" si="0"/>
        <v>0.70479287499999999</v>
      </c>
      <c r="H18" s="452">
        <f t="shared" si="1"/>
        <v>4.8204199999999995</v>
      </c>
      <c r="I18" s="432"/>
      <c r="J18" s="689">
        <f t="shared" si="4"/>
        <v>0.12437351013130066</v>
      </c>
      <c r="K18" s="689">
        <f t="shared" si="3"/>
        <v>0.10272690598813712</v>
      </c>
    </row>
    <row r="19" spans="1:11" s="24" customFormat="1" x14ac:dyDescent="0.2">
      <c r="A19" s="432"/>
      <c r="B19" s="439"/>
      <c r="C19" s="428" t="s">
        <v>97</v>
      </c>
      <c r="D19" s="455">
        <v>0.86394000000000004</v>
      </c>
      <c r="E19" s="458">
        <v>6.3044599999999997</v>
      </c>
      <c r="F19" s="436">
        <v>11.14</v>
      </c>
      <c r="G19" s="451">
        <f t="shared" si="0"/>
        <v>0.70231684400000005</v>
      </c>
      <c r="H19" s="452">
        <f t="shared" si="1"/>
        <v>7.1684000000000001</v>
      </c>
      <c r="I19" s="432"/>
      <c r="J19" s="689">
        <f t="shared" si="4"/>
        <v>0.18495464503616194</v>
      </c>
      <c r="K19" s="689">
        <f t="shared" si="3"/>
        <v>0.15276418919624479</v>
      </c>
    </row>
    <row r="20" spans="1:11" s="24" customFormat="1" x14ac:dyDescent="0.2">
      <c r="A20" s="432"/>
      <c r="B20" s="439"/>
      <c r="C20" s="428" t="s">
        <v>98</v>
      </c>
      <c r="D20" s="455">
        <v>0.71382000000000001</v>
      </c>
      <c r="E20" s="458">
        <v>2.0176400000000001</v>
      </c>
      <c r="F20" s="436">
        <v>22.74</v>
      </c>
      <c r="G20" s="451">
        <f t="shared" si="0"/>
        <v>0.45881133599999996</v>
      </c>
      <c r="H20" s="452">
        <f t="shared" si="1"/>
        <v>2.7314600000000002</v>
      </c>
      <c r="I20" s="432"/>
      <c r="J20" s="689">
        <f t="shared" si="4"/>
        <v>7.0475449853590055E-2</v>
      </c>
      <c r="K20" s="689">
        <f t="shared" si="3"/>
        <v>5.8209540793199989E-2</v>
      </c>
    </row>
    <row r="21" spans="1:11" s="24" customFormat="1" x14ac:dyDescent="0.2">
      <c r="A21" s="432"/>
      <c r="B21" s="439"/>
      <c r="C21" s="428" t="s">
        <v>99</v>
      </c>
      <c r="D21" s="455">
        <v>7.2899999999999996E-3</v>
      </c>
      <c r="E21" s="458">
        <v>9.214E-2</v>
      </c>
      <c r="F21" s="436">
        <v>51.11</v>
      </c>
      <c r="G21" s="451">
        <f t="shared" si="0"/>
        <v>4.7092754000000001E-2</v>
      </c>
      <c r="H21" s="452">
        <f t="shared" si="1"/>
        <v>9.9430000000000004E-2</v>
      </c>
      <c r="I21" s="432"/>
      <c r="J21" s="689">
        <f t="shared" si="4"/>
        <v>2.5654316661940717E-3</v>
      </c>
      <c r="K21" s="689">
        <f t="shared" si="3"/>
        <v>2.1189307700159895E-3</v>
      </c>
    </row>
    <row r="22" spans="1:11" s="24" customFormat="1" x14ac:dyDescent="0.2">
      <c r="A22" s="432"/>
      <c r="B22" s="439"/>
      <c r="C22" s="428" t="s">
        <v>100</v>
      </c>
      <c r="D22" s="455">
        <v>6.1859999999999998E-2</v>
      </c>
      <c r="E22" s="458">
        <v>1.8457399999999999</v>
      </c>
      <c r="F22" s="436">
        <v>18.54</v>
      </c>
      <c r="G22" s="451">
        <f t="shared" si="0"/>
        <v>0.34220019600000001</v>
      </c>
      <c r="H22" s="452">
        <f t="shared" si="1"/>
        <v>1.9076</v>
      </c>
      <c r="I22" s="432"/>
      <c r="J22" s="689">
        <f t="shared" si="4"/>
        <v>4.9218721175015696E-2</v>
      </c>
      <c r="K22" s="689">
        <f t="shared" si="3"/>
        <v>4.0652442289877314E-2</v>
      </c>
    </row>
    <row r="23" spans="1:11" s="24" customFormat="1" x14ac:dyDescent="0.2">
      <c r="A23" s="432"/>
      <c r="B23" s="439"/>
      <c r="C23" s="428" t="s">
        <v>101</v>
      </c>
      <c r="D23" s="455">
        <v>0</v>
      </c>
      <c r="E23" s="458">
        <v>3.71746</v>
      </c>
      <c r="F23" s="436">
        <v>15.22</v>
      </c>
      <c r="G23" s="451">
        <f t="shared" si="0"/>
        <v>0.565797412</v>
      </c>
      <c r="H23" s="452">
        <f t="shared" si="1"/>
        <v>3.71746</v>
      </c>
      <c r="I23" s="432"/>
      <c r="J23" s="689">
        <f t="shared" si="4"/>
        <v>9.59156150237334E-2</v>
      </c>
      <c r="K23" s="689">
        <f t="shared" si="3"/>
        <v>7.9221969026487385E-2</v>
      </c>
    </row>
    <row r="24" spans="1:11" s="24" customFormat="1" x14ac:dyDescent="0.2">
      <c r="A24" s="432"/>
      <c r="B24" s="439"/>
      <c r="C24" s="428" t="s">
        <v>102</v>
      </c>
      <c r="D24" s="455">
        <v>8.4200000000000004E-3</v>
      </c>
      <c r="E24" s="458">
        <v>0.51522000000000001</v>
      </c>
      <c r="F24" s="436">
        <v>46.41</v>
      </c>
      <c r="G24" s="451">
        <f t="shared" si="0"/>
        <v>0.23911360199999998</v>
      </c>
      <c r="H24" s="452">
        <f t="shared" si="1"/>
        <v>0.52363999999999999</v>
      </c>
      <c r="I24" s="432"/>
      <c r="J24" s="689">
        <f t="shared" si="4"/>
        <v>1.3510637007803113E-2</v>
      </c>
      <c r="K24" s="689">
        <f t="shared" si="3"/>
        <v>1.1159176389532059E-2</v>
      </c>
    </row>
    <row r="25" spans="1:11" s="24" customFormat="1" x14ac:dyDescent="0.2">
      <c r="A25" s="432"/>
      <c r="B25" s="439"/>
      <c r="C25" s="428" t="s">
        <v>103</v>
      </c>
      <c r="D25" s="455">
        <v>1.3689999999999999E-2</v>
      </c>
      <c r="E25" s="458">
        <v>1.59572</v>
      </c>
      <c r="F25" s="436">
        <v>26.73</v>
      </c>
      <c r="G25" s="451">
        <f t="shared" si="0"/>
        <v>0.42653595600000005</v>
      </c>
      <c r="H25" s="452">
        <f t="shared" si="1"/>
        <v>1.60941</v>
      </c>
      <c r="I25" s="432"/>
      <c r="J25" s="689">
        <f t="shared" si="4"/>
        <v>4.1525006314888868E-2</v>
      </c>
      <c r="K25" s="689">
        <f t="shared" si="3"/>
        <v>3.4297781057743476E-2</v>
      </c>
    </row>
    <row r="26" spans="1:11" s="24" customFormat="1" ht="13.5" thickBot="1" x14ac:dyDescent="0.25">
      <c r="A26" s="432"/>
      <c r="B26" s="294"/>
      <c r="C26" s="434" t="s">
        <v>104</v>
      </c>
      <c r="D26" s="448">
        <v>0.92067999999999994</v>
      </c>
      <c r="E26" s="448">
        <v>6.4775600000000004</v>
      </c>
      <c r="F26" s="435">
        <v>12.38</v>
      </c>
      <c r="G26" s="449">
        <f t="shared" si="0"/>
        <v>0.80192192800000017</v>
      </c>
      <c r="H26" s="450">
        <f t="shared" si="1"/>
        <v>7.3982400000000004</v>
      </c>
      <c r="I26" s="432"/>
      <c r="J26" s="691">
        <f t="shared" si="4"/>
        <v>0.19088483526202984</v>
      </c>
      <c r="K26" s="691">
        <f t="shared" si="3"/>
        <v>0.15766225867407316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x14ac:dyDescent="0.2">
      <c r="B29" s="786" t="s">
        <v>612</v>
      </c>
      <c r="C29" s="787"/>
      <c r="D29" s="787"/>
      <c r="E29" s="787"/>
      <c r="F29" s="787"/>
      <c r="G29" s="787"/>
      <c r="H29" s="787"/>
    </row>
    <row r="30" spans="1:11" s="24" customFormat="1" x14ac:dyDescent="0.2">
      <c r="B30" s="283"/>
      <c r="C30" s="283" t="s">
        <v>686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487</v>
      </c>
    </row>
    <row r="31" spans="1:11" s="23" customFormat="1" x14ac:dyDescent="0.2">
      <c r="B31" s="438" t="s">
        <v>92</v>
      </c>
      <c r="C31" s="428" t="s">
        <v>119</v>
      </c>
      <c r="D31" s="455">
        <v>0.15137999999999999</v>
      </c>
      <c r="E31" s="453">
        <v>7.8300000000000002E-3</v>
      </c>
      <c r="F31" s="436">
        <v>88.05</v>
      </c>
      <c r="G31" s="451">
        <f>E31*F31/100</f>
        <v>6.8943149999999998E-3</v>
      </c>
      <c r="H31" s="452">
        <f>SUM(D31,E31)</f>
        <v>0.15920999999999999</v>
      </c>
    </row>
    <row r="32" spans="1:11" s="23" customFormat="1" x14ac:dyDescent="0.2">
      <c r="B32" s="438"/>
      <c r="C32" s="428" t="s">
        <v>120</v>
      </c>
      <c r="D32" s="455">
        <v>0.33162999999999998</v>
      </c>
      <c r="E32" s="453">
        <v>0.37441000000000002</v>
      </c>
      <c r="F32" s="436">
        <v>57.91</v>
      </c>
      <c r="G32" s="451">
        <f t="shared" ref="G32:G37" si="5">E32*F32/100</f>
        <v>0.21682083099999999</v>
      </c>
      <c r="H32" s="452">
        <f t="shared" ref="H32:H37" si="6">SUM(D32,E32)</f>
        <v>0.70604</v>
      </c>
    </row>
    <row r="33" spans="2:8" s="23" customFormat="1" x14ac:dyDescent="0.2">
      <c r="B33" s="438"/>
      <c r="C33" s="428" t="s">
        <v>121</v>
      </c>
      <c r="D33" s="455">
        <v>0.52854000000000001</v>
      </c>
      <c r="E33" s="453">
        <v>1.82318</v>
      </c>
      <c r="F33" s="436">
        <v>25.431688563513692</v>
      </c>
      <c r="G33" s="451">
        <f t="shared" si="5"/>
        <v>0.46366545955226895</v>
      </c>
      <c r="H33" s="452">
        <f t="shared" si="6"/>
        <v>2.3517200000000003</v>
      </c>
    </row>
    <row r="34" spans="2:8" s="23" customFormat="1" x14ac:dyDescent="0.2">
      <c r="B34" s="438"/>
      <c r="C34" s="428" t="s">
        <v>122</v>
      </c>
      <c r="D34" s="455">
        <v>1.34981</v>
      </c>
      <c r="E34" s="453">
        <v>2.1612300000000002</v>
      </c>
      <c r="F34" s="436">
        <v>19.023237103827974</v>
      </c>
      <c r="G34" s="451">
        <f t="shared" si="5"/>
        <v>0.41113590725906135</v>
      </c>
      <c r="H34" s="452">
        <f t="shared" si="6"/>
        <v>3.5110400000000004</v>
      </c>
    </row>
    <row r="35" spans="2:8" s="23" customFormat="1" x14ac:dyDescent="0.2">
      <c r="B35" s="438"/>
      <c r="C35" s="428" t="s">
        <v>123</v>
      </c>
      <c r="D35" s="455">
        <v>0.56346000000000007</v>
      </c>
      <c r="E35" s="453">
        <v>0.38020999999999999</v>
      </c>
      <c r="F35" s="436">
        <v>43.45</v>
      </c>
      <c r="G35" s="451">
        <f t="shared" si="5"/>
        <v>0.16520124500000002</v>
      </c>
      <c r="H35" s="452">
        <f t="shared" si="6"/>
        <v>0.94367000000000001</v>
      </c>
    </row>
    <row r="36" spans="2:8" s="23" customFormat="1" x14ac:dyDescent="0.2">
      <c r="B36" s="438"/>
      <c r="C36" s="428" t="s">
        <v>124</v>
      </c>
      <c r="D36" s="455">
        <v>7.5719999999999996E-2</v>
      </c>
      <c r="E36" s="453">
        <v>8.0750000000000002E-2</v>
      </c>
      <c r="F36" s="436">
        <v>96.59</v>
      </c>
      <c r="G36" s="451">
        <f t="shared" si="5"/>
        <v>7.7996425000000008E-2</v>
      </c>
      <c r="H36" s="452">
        <f t="shared" si="6"/>
        <v>0.15647</v>
      </c>
    </row>
    <row r="37" spans="2:8" s="23" customFormat="1" x14ac:dyDescent="0.2">
      <c r="B37" s="438"/>
      <c r="C37" s="428" t="s">
        <v>125</v>
      </c>
      <c r="D37" s="455">
        <v>3.6600000000000001E-3</v>
      </c>
      <c r="E37" s="453">
        <v>0.27503</v>
      </c>
      <c r="F37" s="436">
        <v>57.600000000000009</v>
      </c>
      <c r="G37" s="451">
        <f t="shared" si="5"/>
        <v>0.15841728000000002</v>
      </c>
      <c r="H37" s="452">
        <f t="shared" si="6"/>
        <v>0.27868999999999999</v>
      </c>
    </row>
    <row r="38" spans="2:8" s="23" customFormat="1" x14ac:dyDescent="0.2">
      <c r="B38" s="438"/>
      <c r="C38" s="428"/>
      <c r="D38" s="455"/>
      <c r="E38" s="453"/>
      <c r="F38" s="436"/>
      <c r="G38" s="456"/>
      <c r="H38" s="457"/>
    </row>
    <row r="39" spans="2:8" s="23" customFormat="1" x14ac:dyDescent="0.2">
      <c r="B39" s="438" t="s">
        <v>105</v>
      </c>
      <c r="C39" s="428" t="s">
        <v>119</v>
      </c>
      <c r="D39" s="455">
        <v>0.40743000000000001</v>
      </c>
      <c r="E39" s="453">
        <v>2.5529499999999996</v>
      </c>
      <c r="F39" s="436">
        <v>20.9</v>
      </c>
      <c r="G39" s="451">
        <f>E39*F39/100</f>
        <v>0.53356654999999986</v>
      </c>
      <c r="H39" s="452">
        <f>SUM(D39,E39)</f>
        <v>2.9603799999999998</v>
      </c>
    </row>
    <row r="40" spans="2:8" s="23" customFormat="1" x14ac:dyDescent="0.2">
      <c r="B40" s="438"/>
      <c r="C40" s="428" t="s">
        <v>120</v>
      </c>
      <c r="D40" s="455">
        <v>0.60101000000000004</v>
      </c>
      <c r="E40" s="453">
        <v>6.0655700000000001</v>
      </c>
      <c r="F40" s="436">
        <v>13.29</v>
      </c>
      <c r="G40" s="451">
        <f t="shared" ref="G40:G45" si="7">E40*F40/100</f>
        <v>0.80611425299999995</v>
      </c>
      <c r="H40" s="452">
        <f t="shared" ref="H40:H45" si="8">SUM(D40,E40)</f>
        <v>6.6665799999999997</v>
      </c>
    </row>
    <row r="41" spans="2:8" s="23" customFormat="1" x14ac:dyDescent="0.2">
      <c r="B41" s="438"/>
      <c r="C41" s="428" t="s">
        <v>121</v>
      </c>
      <c r="D41" s="455">
        <v>0.57003999999999999</v>
      </c>
      <c r="E41" s="453">
        <v>8.6351800000000001</v>
      </c>
      <c r="F41" s="436">
        <v>10.841026380600507</v>
      </c>
      <c r="G41" s="451">
        <f t="shared" si="7"/>
        <v>0.9361421418123389</v>
      </c>
      <c r="H41" s="452">
        <f t="shared" si="8"/>
        <v>9.2052200000000006</v>
      </c>
    </row>
    <row r="42" spans="2:8" s="23" customFormat="1" x14ac:dyDescent="0.2">
      <c r="B42" s="438"/>
      <c r="C42" s="428" t="s">
        <v>122</v>
      </c>
      <c r="D42" s="455">
        <v>1.1461599999999998</v>
      </c>
      <c r="E42" s="453">
        <v>7.0280699999999996</v>
      </c>
      <c r="F42" s="436">
        <v>15.095998445088371</v>
      </c>
      <c r="G42" s="451">
        <f t="shared" si="7"/>
        <v>1.0609573379197221</v>
      </c>
      <c r="H42" s="452">
        <f t="shared" si="8"/>
        <v>8.1742299999999997</v>
      </c>
    </row>
    <row r="43" spans="2:8" s="23" customFormat="1" x14ac:dyDescent="0.2">
      <c r="B43" s="438"/>
      <c r="C43" s="428" t="s">
        <v>123</v>
      </c>
      <c r="D43" s="455">
        <v>2.0117599999999998</v>
      </c>
      <c r="E43" s="453">
        <v>4.5057600000000004</v>
      </c>
      <c r="F43" s="436">
        <v>14.81</v>
      </c>
      <c r="G43" s="451">
        <f t="shared" si="7"/>
        <v>0.66730305600000006</v>
      </c>
      <c r="H43" s="452">
        <f t="shared" si="8"/>
        <v>6.5175200000000002</v>
      </c>
    </row>
    <row r="44" spans="2:8" s="23" customFormat="1" x14ac:dyDescent="0.2">
      <c r="B44" s="438"/>
      <c r="C44" s="428" t="s">
        <v>124</v>
      </c>
      <c r="D44" s="455">
        <v>0.70816999999999997</v>
      </c>
      <c r="E44" s="453">
        <v>2.2146699999999999</v>
      </c>
      <c r="F44" s="436">
        <v>24.47</v>
      </c>
      <c r="G44" s="451">
        <f t="shared" si="7"/>
        <v>0.54192974899999991</v>
      </c>
      <c r="H44" s="452">
        <f t="shared" si="8"/>
        <v>2.9228399999999999</v>
      </c>
    </row>
    <row r="45" spans="2:8" s="23" customFormat="1" x14ac:dyDescent="0.2">
      <c r="B45" s="438"/>
      <c r="C45" s="428" t="s">
        <v>125</v>
      </c>
      <c r="D45" s="455">
        <v>0.24803999999999998</v>
      </c>
      <c r="E45" s="453">
        <v>2.0628000000000002</v>
      </c>
      <c r="F45" s="436">
        <v>25.457973725139105</v>
      </c>
      <c r="G45" s="451">
        <f t="shared" si="7"/>
        <v>0.52514708200216953</v>
      </c>
      <c r="H45" s="452">
        <f t="shared" si="8"/>
        <v>2.3108400000000002</v>
      </c>
    </row>
    <row r="46" spans="2:8" s="23" customFormat="1" x14ac:dyDescent="0.2">
      <c r="B46" s="438"/>
      <c r="C46" s="428"/>
      <c r="D46" s="455"/>
      <c r="E46" s="453"/>
      <c r="F46" s="436"/>
      <c r="G46" s="456"/>
      <c r="H46" s="457"/>
    </row>
    <row r="47" spans="2:8" s="23" customFormat="1" x14ac:dyDescent="0.2">
      <c r="B47" s="438" t="s">
        <v>106</v>
      </c>
      <c r="C47" s="428" t="s">
        <v>119</v>
      </c>
      <c r="D47" s="455">
        <v>0.55880999999999992</v>
      </c>
      <c r="E47" s="453">
        <v>2.56088</v>
      </c>
      <c r="F47" s="436">
        <v>20.85</v>
      </c>
      <c r="G47" s="451">
        <f>E47*F47/100</f>
        <v>0.53394348000000003</v>
      </c>
      <c r="H47" s="452">
        <f>SUM(D47,E47)</f>
        <v>3.1196899999999999</v>
      </c>
    </row>
    <row r="48" spans="2:8" s="23" customFormat="1" x14ac:dyDescent="0.2">
      <c r="B48" s="438"/>
      <c r="C48" s="428" t="s">
        <v>120</v>
      </c>
      <c r="D48" s="455">
        <v>0.93264000000000002</v>
      </c>
      <c r="E48" s="453">
        <v>6.4399799999999994</v>
      </c>
      <c r="F48" s="436">
        <v>13.19</v>
      </c>
      <c r="G48" s="451">
        <f t="shared" ref="G48:G53" si="9">E48*F48/100</f>
        <v>0.84943336199999986</v>
      </c>
      <c r="H48" s="452">
        <f t="shared" ref="H48:H53" si="10">SUM(D48,E48)</f>
        <v>7.3726199999999995</v>
      </c>
    </row>
    <row r="49" spans="2:8" s="23" customFormat="1" x14ac:dyDescent="0.2">
      <c r="B49" s="438"/>
      <c r="C49" s="428" t="s">
        <v>121</v>
      </c>
      <c r="D49" s="455">
        <v>1.09859</v>
      </c>
      <c r="E49" s="453">
        <v>10.49044</v>
      </c>
      <c r="F49" s="436">
        <v>10.121460277552496</v>
      </c>
      <c r="G49" s="451">
        <f t="shared" si="9"/>
        <v>1.0617857175404779</v>
      </c>
      <c r="H49" s="452">
        <f t="shared" si="10"/>
        <v>11.589029999999999</v>
      </c>
    </row>
    <row r="50" spans="2:8" s="23" customFormat="1" x14ac:dyDescent="0.2">
      <c r="B50" s="438"/>
      <c r="C50" s="428" t="s">
        <v>122</v>
      </c>
      <c r="D50" s="455">
        <v>2.4959700000000002</v>
      </c>
      <c r="E50" s="453">
        <v>9.2124199999999998</v>
      </c>
      <c r="F50" s="436">
        <v>12.532887126923717</v>
      </c>
      <c r="G50" s="451">
        <f t="shared" si="9"/>
        <v>1.1545822002581458</v>
      </c>
      <c r="H50" s="452">
        <f t="shared" si="10"/>
        <v>11.70839</v>
      </c>
    </row>
    <row r="51" spans="2:8" s="23" customFormat="1" x14ac:dyDescent="0.2">
      <c r="B51" s="438"/>
      <c r="C51" s="428" t="s">
        <v>123</v>
      </c>
      <c r="D51" s="455">
        <v>2.5752199999999998</v>
      </c>
      <c r="E51" s="453">
        <v>4.8904799999999993</v>
      </c>
      <c r="F51" s="436">
        <v>13.99</v>
      </c>
      <c r="G51" s="451">
        <f t="shared" si="9"/>
        <v>0.68417815199999987</v>
      </c>
      <c r="H51" s="452">
        <f t="shared" si="10"/>
        <v>7.4656999999999991</v>
      </c>
    </row>
    <row r="52" spans="2:8" s="23" customFormat="1" x14ac:dyDescent="0.2">
      <c r="B52" s="438"/>
      <c r="C52" s="428" t="s">
        <v>124</v>
      </c>
      <c r="D52" s="455">
        <v>0.78388999999999998</v>
      </c>
      <c r="E52" s="453">
        <v>2.29542</v>
      </c>
      <c r="F52" s="436">
        <v>24.2</v>
      </c>
      <c r="G52" s="451">
        <f t="shared" si="9"/>
        <v>0.55549163999999995</v>
      </c>
      <c r="H52" s="452">
        <f t="shared" si="10"/>
        <v>3.07931</v>
      </c>
    </row>
    <row r="53" spans="2:8" s="23" customFormat="1" ht="13.5" thickBot="1" x14ac:dyDescent="0.25">
      <c r="B53" s="294"/>
      <c r="C53" s="434" t="s">
        <v>125</v>
      </c>
      <c r="D53" s="448">
        <v>0.25169999999999998</v>
      </c>
      <c r="E53" s="448">
        <v>2.3381699999999999</v>
      </c>
      <c r="F53" s="435">
        <v>24.570478139998844</v>
      </c>
      <c r="G53" s="449">
        <f t="shared" si="9"/>
        <v>0.57449954872601094</v>
      </c>
      <c r="H53" s="450">
        <f t="shared" si="10"/>
        <v>2.5898699999999999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6" t="s">
        <v>612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28" t="s">
        <v>687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487</v>
      </c>
    </row>
    <row r="58" spans="2:8" s="23" customFormat="1" x14ac:dyDescent="0.2">
      <c r="B58" s="438" t="s">
        <v>92</v>
      </c>
      <c r="C58" s="428" t="s">
        <v>127</v>
      </c>
      <c r="D58" s="455">
        <v>0.24621000000000001</v>
      </c>
      <c r="E58" s="453">
        <v>0.25397999999999998</v>
      </c>
      <c r="F58" s="436">
        <v>64.84</v>
      </c>
      <c r="G58" s="451">
        <f>E58*F58/100</f>
        <v>0.16468063199999999</v>
      </c>
      <c r="H58" s="452">
        <f t="shared" ref="H58:H86" si="11">SUM(D58,E58)</f>
        <v>0.50019000000000002</v>
      </c>
    </row>
    <row r="59" spans="2:8" s="23" customFormat="1" x14ac:dyDescent="0.2">
      <c r="B59" s="438"/>
      <c r="C59" s="428" t="s">
        <v>128</v>
      </c>
      <c r="D59" s="455">
        <v>0.16894999999999999</v>
      </c>
      <c r="E59" s="453">
        <v>0.17657</v>
      </c>
      <c r="F59" s="436">
        <v>55.08</v>
      </c>
      <c r="G59" s="451">
        <f t="shared" ref="G59:G66" si="12">E59*F59/100</f>
        <v>9.7254755999999998E-2</v>
      </c>
      <c r="H59" s="452">
        <f t="shared" si="11"/>
        <v>0.34551999999999999</v>
      </c>
    </row>
    <row r="60" spans="2:8" s="23" customFormat="1" x14ac:dyDescent="0.2">
      <c r="B60" s="438"/>
      <c r="C60" s="428" t="s">
        <v>129</v>
      </c>
      <c r="D60" s="455">
        <v>0.20566999999999999</v>
      </c>
      <c r="E60" s="453">
        <v>0.22605</v>
      </c>
      <c r="F60" s="436">
        <v>69.55</v>
      </c>
      <c r="G60" s="451">
        <f t="shared" si="12"/>
        <v>0.157217775</v>
      </c>
      <c r="H60" s="452">
        <f t="shared" si="11"/>
        <v>0.43171999999999999</v>
      </c>
    </row>
    <row r="61" spans="2:8" s="23" customFormat="1" x14ac:dyDescent="0.2">
      <c r="B61" s="438"/>
      <c r="C61" s="428" t="s">
        <v>130</v>
      </c>
      <c r="D61" s="455">
        <v>0.30047000000000001</v>
      </c>
      <c r="E61" s="453">
        <v>1.2991700000000002</v>
      </c>
      <c r="F61" s="436">
        <v>31.53</v>
      </c>
      <c r="G61" s="451">
        <f t="shared" si="12"/>
        <v>0.40962830100000003</v>
      </c>
      <c r="H61" s="452">
        <f t="shared" si="11"/>
        <v>1.5996400000000002</v>
      </c>
    </row>
    <row r="62" spans="2:8" s="23" customFormat="1" x14ac:dyDescent="0.2">
      <c r="B62" s="438"/>
      <c r="C62" s="428" t="s">
        <v>131</v>
      </c>
      <c r="D62" s="455">
        <v>0.82945000000000002</v>
      </c>
      <c r="E62" s="453">
        <v>1.1930699999999999</v>
      </c>
      <c r="F62" s="436">
        <v>26.95</v>
      </c>
      <c r="G62" s="451">
        <f t="shared" si="12"/>
        <v>0.32153236499999999</v>
      </c>
      <c r="H62" s="452">
        <f t="shared" si="11"/>
        <v>2.0225200000000001</v>
      </c>
    </row>
    <row r="63" spans="2:8" s="23" customFormat="1" x14ac:dyDescent="0.2">
      <c r="B63" s="438"/>
      <c r="C63" s="428" t="s">
        <v>132</v>
      </c>
      <c r="D63" s="455">
        <v>0.64336000000000004</v>
      </c>
      <c r="E63" s="453">
        <v>1.1220000000000001</v>
      </c>
      <c r="F63" s="436">
        <v>26.19</v>
      </c>
      <c r="G63" s="451">
        <f t="shared" si="12"/>
        <v>0.29385180000000005</v>
      </c>
      <c r="H63" s="452">
        <f t="shared" si="11"/>
        <v>1.7653600000000003</v>
      </c>
    </row>
    <row r="64" spans="2:8" s="23" customFormat="1" x14ac:dyDescent="0.2">
      <c r="B64" s="438"/>
      <c r="C64" s="428" t="s">
        <v>133</v>
      </c>
      <c r="D64" s="455">
        <v>0.59986000000000006</v>
      </c>
      <c r="E64" s="453">
        <v>0.53660000000000008</v>
      </c>
      <c r="F64" s="436">
        <v>37.99</v>
      </c>
      <c r="G64" s="451">
        <f t="shared" si="12"/>
        <v>0.20385434000000002</v>
      </c>
      <c r="H64" s="452">
        <f t="shared" si="11"/>
        <v>1.13646</v>
      </c>
    </row>
    <row r="65" spans="2:8" s="23" customFormat="1" x14ac:dyDescent="0.2">
      <c r="B65" s="438"/>
      <c r="C65" s="428" t="s">
        <v>134</v>
      </c>
      <c r="D65" s="455">
        <v>2.2799999999999999E-3</v>
      </c>
      <c r="E65" s="453">
        <v>0.15727000000000002</v>
      </c>
      <c r="F65" s="436">
        <v>68.510000000000005</v>
      </c>
      <c r="G65" s="451">
        <f t="shared" si="12"/>
        <v>0.10774567700000003</v>
      </c>
      <c r="H65" s="452">
        <f t="shared" si="11"/>
        <v>0.15955000000000003</v>
      </c>
    </row>
    <row r="66" spans="2:8" s="23" customFormat="1" x14ac:dyDescent="0.2">
      <c r="B66" s="438"/>
      <c r="C66" s="428" t="s">
        <v>135</v>
      </c>
      <c r="D66" s="455">
        <v>7.9500000000000005E-3</v>
      </c>
      <c r="E66" s="453">
        <v>0.13794000000000001</v>
      </c>
      <c r="F66" s="436">
        <v>93.66</v>
      </c>
      <c r="G66" s="451">
        <f t="shared" si="12"/>
        <v>0.12919460399999999</v>
      </c>
      <c r="H66" s="452">
        <f t="shared" si="11"/>
        <v>0.14589000000000002</v>
      </c>
    </row>
    <row r="67" spans="2:8" s="23" customFormat="1" x14ac:dyDescent="0.2">
      <c r="B67" s="438"/>
      <c r="C67" s="428"/>
      <c r="D67" s="455"/>
      <c r="E67" s="453"/>
      <c r="F67" s="436"/>
      <c r="G67" s="453"/>
      <c r="H67" s="454"/>
    </row>
    <row r="68" spans="2:8" s="23" customFormat="1" x14ac:dyDescent="0.2">
      <c r="B68" s="438" t="s">
        <v>105</v>
      </c>
      <c r="C68" s="428" t="s">
        <v>127</v>
      </c>
      <c r="D68" s="455">
        <v>0.66959000000000002</v>
      </c>
      <c r="E68" s="453">
        <v>4.7214700000000001</v>
      </c>
      <c r="F68" s="436">
        <v>13.46</v>
      </c>
      <c r="G68" s="451">
        <f t="shared" ref="G68:G76" si="13">E68*F68/100</f>
        <v>0.63550986200000004</v>
      </c>
      <c r="H68" s="452">
        <f t="shared" si="11"/>
        <v>5.3910600000000004</v>
      </c>
    </row>
    <row r="69" spans="2:8" s="23" customFormat="1" x14ac:dyDescent="0.2">
      <c r="B69" s="438"/>
      <c r="C69" s="428" t="s">
        <v>128</v>
      </c>
      <c r="D69" s="455">
        <v>0.71811000000000003</v>
      </c>
      <c r="E69" s="453">
        <v>6.78118</v>
      </c>
      <c r="F69" s="436">
        <v>10.42</v>
      </c>
      <c r="G69" s="451">
        <f t="shared" si="13"/>
        <v>0.706598956</v>
      </c>
      <c r="H69" s="452">
        <f t="shared" si="11"/>
        <v>7.4992900000000002</v>
      </c>
    </row>
    <row r="70" spans="2:8" s="23" customFormat="1" x14ac:dyDescent="0.2">
      <c r="B70" s="438"/>
      <c r="C70" s="428" t="s">
        <v>129</v>
      </c>
      <c r="D70" s="455">
        <v>0.80016999999999994</v>
      </c>
      <c r="E70" s="453">
        <v>4.5569600000000001</v>
      </c>
      <c r="F70" s="436">
        <v>13.17</v>
      </c>
      <c r="G70" s="451">
        <f t="shared" si="13"/>
        <v>0.60015163199999999</v>
      </c>
      <c r="H70" s="452">
        <f t="shared" si="11"/>
        <v>5.3571299999999997</v>
      </c>
    </row>
    <row r="71" spans="2:8" s="23" customFormat="1" x14ac:dyDescent="0.2">
      <c r="B71" s="438"/>
      <c r="C71" s="428" t="s">
        <v>130</v>
      </c>
      <c r="D71" s="455">
        <v>1.3687799999999999</v>
      </c>
      <c r="E71" s="453">
        <v>2.7764199999999999</v>
      </c>
      <c r="F71" s="436">
        <v>17.05</v>
      </c>
      <c r="G71" s="451">
        <f t="shared" si="13"/>
        <v>0.47337961000000001</v>
      </c>
      <c r="H71" s="452">
        <f t="shared" si="11"/>
        <v>4.1452</v>
      </c>
    </row>
    <row r="72" spans="2:8" s="23" customFormat="1" x14ac:dyDescent="0.2">
      <c r="B72" s="438"/>
      <c r="C72" s="428" t="s">
        <v>131</v>
      </c>
      <c r="D72" s="455">
        <v>1.3758299999999999</v>
      </c>
      <c r="E72" s="453">
        <v>5.9652299999999991</v>
      </c>
      <c r="F72" s="436">
        <v>15.01</v>
      </c>
      <c r="G72" s="451">
        <f t="shared" si="13"/>
        <v>0.89538102299999989</v>
      </c>
      <c r="H72" s="452">
        <f t="shared" si="11"/>
        <v>7.3410599999999988</v>
      </c>
    </row>
    <row r="73" spans="2:8" s="23" customFormat="1" x14ac:dyDescent="0.2">
      <c r="B73" s="438"/>
      <c r="C73" s="428" t="s">
        <v>132</v>
      </c>
      <c r="D73" s="455">
        <v>0.54774</v>
      </c>
      <c r="E73" s="453">
        <v>2.7798600000000002</v>
      </c>
      <c r="F73" s="436">
        <v>17.920000000000002</v>
      </c>
      <c r="G73" s="451">
        <f t="shared" si="13"/>
        <v>0.49815091200000011</v>
      </c>
      <c r="H73" s="452">
        <f t="shared" si="11"/>
        <v>3.3276000000000003</v>
      </c>
    </row>
    <row r="74" spans="2:8" s="23" customFormat="1" x14ac:dyDescent="0.2">
      <c r="B74" s="438"/>
      <c r="C74" s="428" t="s">
        <v>133</v>
      </c>
      <c r="D74" s="455">
        <v>0.19038999999999998</v>
      </c>
      <c r="E74" s="453">
        <v>3.0566300000000002</v>
      </c>
      <c r="F74" s="436">
        <v>18.96</v>
      </c>
      <c r="G74" s="451">
        <f t="shared" si="13"/>
        <v>0.57953704800000005</v>
      </c>
      <c r="H74" s="452">
        <f t="shared" si="11"/>
        <v>3.24702</v>
      </c>
    </row>
    <row r="75" spans="2:8" s="23" customFormat="1" x14ac:dyDescent="0.2">
      <c r="B75" s="438"/>
      <c r="C75" s="428" t="s">
        <v>134</v>
      </c>
      <c r="D75" s="455">
        <v>1.763E-2</v>
      </c>
      <c r="E75" s="453">
        <v>1.1441300000000001</v>
      </c>
      <c r="F75" s="436">
        <v>33.590000000000003</v>
      </c>
      <c r="G75" s="451">
        <f t="shared" si="13"/>
        <v>0.38431326700000007</v>
      </c>
      <c r="H75" s="452">
        <f t="shared" si="11"/>
        <v>1.1617600000000001</v>
      </c>
    </row>
    <row r="76" spans="2:8" s="23" customFormat="1" x14ac:dyDescent="0.2">
      <c r="B76" s="438"/>
      <c r="C76" s="428" t="s">
        <v>135</v>
      </c>
      <c r="D76" s="455">
        <v>4.3699999999999998E-3</v>
      </c>
      <c r="E76" s="453">
        <v>1.2831199999999998</v>
      </c>
      <c r="F76" s="436">
        <v>33.46</v>
      </c>
      <c r="G76" s="451">
        <f t="shared" si="13"/>
        <v>0.42933195199999991</v>
      </c>
      <c r="H76" s="452">
        <f t="shared" si="11"/>
        <v>1.2874899999999998</v>
      </c>
    </row>
    <row r="77" spans="2:8" s="23" customFormat="1" x14ac:dyDescent="0.2">
      <c r="B77" s="438"/>
      <c r="C77" s="428"/>
      <c r="D77" s="455"/>
      <c r="E77" s="453"/>
      <c r="F77" s="436"/>
      <c r="G77" s="453"/>
      <c r="H77" s="454"/>
    </row>
    <row r="78" spans="2:8" s="23" customFormat="1" x14ac:dyDescent="0.2">
      <c r="B78" s="438" t="s">
        <v>106</v>
      </c>
      <c r="C78" s="428" t="s">
        <v>127</v>
      </c>
      <c r="D78" s="455">
        <v>0.9158099999999999</v>
      </c>
      <c r="E78" s="453">
        <v>4.9765800000000002</v>
      </c>
      <c r="F78" s="436">
        <v>13.07</v>
      </c>
      <c r="G78" s="451">
        <f t="shared" ref="G78:G86" si="14">E78*F78/100</f>
        <v>0.65043900600000004</v>
      </c>
      <c r="H78" s="452">
        <f t="shared" si="11"/>
        <v>5.8923899999999998</v>
      </c>
    </row>
    <row r="79" spans="2:8" s="23" customFormat="1" x14ac:dyDescent="0.2">
      <c r="B79" s="438"/>
      <c r="C79" s="428" t="s">
        <v>128</v>
      </c>
      <c r="D79" s="455">
        <v>0.88705999999999996</v>
      </c>
      <c r="E79" s="453">
        <v>6.9588400000000004</v>
      </c>
      <c r="F79" s="436">
        <v>10.41</v>
      </c>
      <c r="G79" s="451">
        <f t="shared" si="14"/>
        <v>0.72441524400000001</v>
      </c>
      <c r="H79" s="452">
        <f t="shared" si="11"/>
        <v>7.8459000000000003</v>
      </c>
    </row>
    <row r="80" spans="2:8" s="23" customFormat="1" x14ac:dyDescent="0.2">
      <c r="B80" s="438"/>
      <c r="C80" s="428" t="s">
        <v>129</v>
      </c>
      <c r="D80" s="455">
        <v>1.0058500000000001</v>
      </c>
      <c r="E80" s="453">
        <v>4.78348</v>
      </c>
      <c r="F80" s="436">
        <v>13.21</v>
      </c>
      <c r="G80" s="451">
        <f t="shared" si="14"/>
        <v>0.631897708</v>
      </c>
      <c r="H80" s="452">
        <f t="shared" si="11"/>
        <v>5.7893299999999996</v>
      </c>
    </row>
    <row r="81" spans="2:8" s="23" customFormat="1" x14ac:dyDescent="0.2">
      <c r="B81" s="438"/>
      <c r="C81" s="428" t="s">
        <v>130</v>
      </c>
      <c r="D81" s="455">
        <v>1.6692499999999999</v>
      </c>
      <c r="E81" s="453">
        <v>4.1029799999999996</v>
      </c>
      <c r="F81" s="436">
        <v>14.91</v>
      </c>
      <c r="G81" s="451">
        <f t="shared" si="14"/>
        <v>0.61175431800000002</v>
      </c>
      <c r="H81" s="452">
        <f t="shared" si="11"/>
        <v>5.7722299999999995</v>
      </c>
    </row>
    <row r="82" spans="2:8" s="23" customFormat="1" x14ac:dyDescent="0.2">
      <c r="B82" s="438"/>
      <c r="C82" s="428" t="s">
        <v>131</v>
      </c>
      <c r="D82" s="455">
        <v>2.2052800000000001</v>
      </c>
      <c r="E82" s="453">
        <v>7.1713999999999993</v>
      </c>
      <c r="F82" s="436">
        <v>13.24</v>
      </c>
      <c r="G82" s="451">
        <f t="shared" si="14"/>
        <v>0.94949335999999984</v>
      </c>
      <c r="H82" s="452">
        <f t="shared" si="11"/>
        <v>9.3766800000000003</v>
      </c>
    </row>
    <row r="83" spans="2:8" s="23" customFormat="1" x14ac:dyDescent="0.2">
      <c r="B83" s="438"/>
      <c r="C83" s="428" t="s">
        <v>132</v>
      </c>
      <c r="D83" s="455">
        <v>1.1910999999999998</v>
      </c>
      <c r="E83" s="453">
        <v>3.91459</v>
      </c>
      <c r="F83" s="436">
        <v>15.44</v>
      </c>
      <c r="G83" s="451">
        <f t="shared" si="14"/>
        <v>0.60441269600000003</v>
      </c>
      <c r="H83" s="452">
        <f t="shared" si="11"/>
        <v>5.1056900000000001</v>
      </c>
    </row>
    <row r="84" spans="2:8" s="23" customFormat="1" x14ac:dyDescent="0.2">
      <c r="B84" s="438"/>
      <c r="C84" s="428" t="s">
        <v>133</v>
      </c>
      <c r="D84" s="455">
        <v>0.79025000000000001</v>
      </c>
      <c r="E84" s="453">
        <v>3.5974699999999999</v>
      </c>
      <c r="F84" s="436">
        <v>16.72</v>
      </c>
      <c r="G84" s="451">
        <f t="shared" si="14"/>
        <v>0.60149698399999996</v>
      </c>
      <c r="H84" s="452">
        <f t="shared" si="11"/>
        <v>4.3877199999999998</v>
      </c>
    </row>
    <row r="85" spans="2:8" s="23" customFormat="1" x14ac:dyDescent="0.2">
      <c r="B85" s="438"/>
      <c r="C85" s="428" t="s">
        <v>134</v>
      </c>
      <c r="D85" s="455">
        <v>1.9910000000000001E-2</v>
      </c>
      <c r="E85" s="453">
        <v>1.3014000000000001</v>
      </c>
      <c r="F85" s="436">
        <v>30.96</v>
      </c>
      <c r="G85" s="451">
        <f t="shared" si="14"/>
        <v>0.40291344000000001</v>
      </c>
      <c r="H85" s="452">
        <f t="shared" si="11"/>
        <v>1.3213100000000002</v>
      </c>
    </row>
    <row r="86" spans="2:8" ht="13.5" thickBot="1" x14ac:dyDescent="0.25">
      <c r="B86" s="294"/>
      <c r="C86" s="434" t="s">
        <v>135</v>
      </c>
      <c r="D86" s="448">
        <v>1.2320000000000001E-2</v>
      </c>
      <c r="E86" s="448">
        <v>1.42106</v>
      </c>
      <c r="F86" s="435">
        <v>31.55</v>
      </c>
      <c r="G86" s="449">
        <f t="shared" si="14"/>
        <v>0.44834443000000002</v>
      </c>
      <c r="H86" s="450">
        <f t="shared" si="11"/>
        <v>1.4333800000000001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86" t="s">
        <v>613</v>
      </c>
      <c r="C89" s="787"/>
      <c r="D89" s="787"/>
      <c r="E89" s="787"/>
      <c r="F89" s="787"/>
      <c r="G89" s="787"/>
      <c r="H89" s="787"/>
    </row>
    <row r="90" spans="2:8" x14ac:dyDescent="0.2">
      <c r="B90" s="283"/>
      <c r="C90" s="283"/>
      <c r="D90" s="442" t="s">
        <v>78</v>
      </c>
      <c r="E90" s="442" t="s">
        <v>308</v>
      </c>
      <c r="F90" s="442" t="s">
        <v>82</v>
      </c>
      <c r="G90" s="442" t="s">
        <v>309</v>
      </c>
      <c r="H90" s="442" t="s">
        <v>487</v>
      </c>
    </row>
    <row r="91" spans="2:8" ht="13.5" thickBot="1" x14ac:dyDescent="0.25">
      <c r="B91" s="294"/>
      <c r="C91" s="434" t="s">
        <v>614</v>
      </c>
      <c r="D91" s="448">
        <v>0.19596</v>
      </c>
      <c r="E91" s="448">
        <v>0.19735</v>
      </c>
      <c r="F91" s="435">
        <v>51.52</v>
      </c>
      <c r="G91" s="449">
        <f>E91*F91/100</f>
        <v>0.10167472</v>
      </c>
      <c r="H91" s="450">
        <f>SUM(D91,E91)</f>
        <v>0.39330999999999999</v>
      </c>
    </row>
    <row r="94" spans="2:8" x14ac:dyDescent="0.2">
      <c r="B94" s="786" t="s">
        <v>684</v>
      </c>
      <c r="C94" s="787"/>
      <c r="D94" s="787"/>
      <c r="E94" s="787"/>
      <c r="F94" s="787"/>
      <c r="G94" s="787"/>
      <c r="H94" s="787"/>
    </row>
    <row r="95" spans="2:8" x14ac:dyDescent="0.2">
      <c r="B95" s="283"/>
      <c r="C95" s="283"/>
      <c r="D95" s="442"/>
      <c r="E95" s="442"/>
      <c r="F95" s="442"/>
      <c r="G95" s="442"/>
      <c r="H95" s="442" t="s">
        <v>487</v>
      </c>
    </row>
    <row r="96" spans="2:8" x14ac:dyDescent="0.2">
      <c r="B96" s="438"/>
      <c r="C96" s="428" t="s">
        <v>19</v>
      </c>
      <c r="D96" s="515"/>
      <c r="E96" s="451"/>
      <c r="F96" s="516"/>
      <c r="G96" s="451"/>
      <c r="H96" s="454">
        <f>('Table 3'!C8+'Table 3'!C12+'Table 3'!C15+'Table 3'!C16)/1000</f>
        <v>34.105669503278776</v>
      </c>
    </row>
    <row r="97" spans="2:8" ht="13.5" thickBot="1" x14ac:dyDescent="0.25">
      <c r="B97" s="294"/>
      <c r="C97" s="434" t="s">
        <v>20</v>
      </c>
      <c r="D97" s="517"/>
      <c r="E97" s="517"/>
      <c r="F97" s="518"/>
      <c r="G97" s="449"/>
      <c r="H97" s="514">
        <f>('Table 3'!C9+'Table 3'!C13)/1000</f>
        <v>9.9661746536692082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06" t="s">
        <v>642</v>
      </c>
      <c r="C3" s="807"/>
      <c r="D3" s="807"/>
      <c r="E3" s="807"/>
      <c r="F3" s="807"/>
      <c r="G3" s="807"/>
      <c r="I3" s="806" t="s">
        <v>644</v>
      </c>
      <c r="J3" s="807"/>
      <c r="K3" s="807"/>
      <c r="L3" s="807"/>
      <c r="M3" s="807"/>
      <c r="N3" s="807"/>
      <c r="P3" s="806" t="s">
        <v>643</v>
      </c>
      <c r="Q3" s="807"/>
      <c r="R3" s="807"/>
      <c r="S3" s="807"/>
      <c r="T3" s="807"/>
      <c r="U3" s="807"/>
    </row>
    <row r="4" spans="2:21" ht="13.5" thickBot="1" x14ac:dyDescent="0.25">
      <c r="B4" s="447"/>
      <c r="C4" s="447" t="s">
        <v>78</v>
      </c>
      <c r="D4" s="447" t="s">
        <v>308</v>
      </c>
      <c r="E4" s="459" t="s">
        <v>82</v>
      </c>
      <c r="F4" s="447" t="s">
        <v>309</v>
      </c>
      <c r="G4" s="447" t="s">
        <v>487</v>
      </c>
      <c r="I4" s="447"/>
      <c r="J4" s="447" t="s">
        <v>78</v>
      </c>
      <c r="K4" s="447" t="s">
        <v>308</v>
      </c>
      <c r="L4" s="459" t="s">
        <v>82</v>
      </c>
      <c r="M4" s="447" t="s">
        <v>309</v>
      </c>
      <c r="N4" s="447" t="s">
        <v>487</v>
      </c>
      <c r="P4" s="447"/>
      <c r="Q4" s="447" t="s">
        <v>78</v>
      </c>
      <c r="R4" s="447" t="s">
        <v>308</v>
      </c>
      <c r="S4" s="459" t="s">
        <v>82</v>
      </c>
      <c r="T4" s="447" t="s">
        <v>309</v>
      </c>
      <c r="U4" s="447" t="s">
        <v>487</v>
      </c>
    </row>
    <row r="5" spans="2:21" x14ac:dyDescent="0.2">
      <c r="B5" s="344" t="s">
        <v>106</v>
      </c>
      <c r="C5" s="345">
        <v>8.6968199999999989</v>
      </c>
      <c r="D5" s="345">
        <v>38.227789999999999</v>
      </c>
      <c r="E5" s="460">
        <v>1.84</v>
      </c>
      <c r="F5" s="463">
        <f>D5*E5/100</f>
        <v>0.70339133599999992</v>
      </c>
      <c r="G5" s="464">
        <f>C5+D5</f>
        <v>46.924610000000001</v>
      </c>
      <c r="I5" s="344" t="s">
        <v>106</v>
      </c>
      <c r="J5" s="345">
        <v>1485.0840000000001</v>
      </c>
      <c r="K5" s="345">
        <v>7796.9870000000001</v>
      </c>
      <c r="L5" s="460">
        <v>6.37</v>
      </c>
      <c r="M5" s="463">
        <f>K5*L5/100</f>
        <v>496.66807189999997</v>
      </c>
      <c r="N5" s="464">
        <f>J5+K5</f>
        <v>9282.0709999999999</v>
      </c>
      <c r="P5" s="344" t="s">
        <v>106</v>
      </c>
      <c r="Q5" s="345">
        <v>10051.968999999999</v>
      </c>
      <c r="R5" s="345">
        <v>42679.970999999998</v>
      </c>
      <c r="S5" s="460">
        <v>5.85</v>
      </c>
      <c r="T5" s="463">
        <f>R5*S5/100</f>
        <v>2496.7783034999998</v>
      </c>
      <c r="U5" s="464">
        <f>Q5+R5</f>
        <v>52731.939999999995</v>
      </c>
    </row>
    <row r="6" spans="2:21" x14ac:dyDescent="0.2">
      <c r="B6" s="346" t="s">
        <v>92</v>
      </c>
      <c r="C6" s="343">
        <v>3.00421</v>
      </c>
      <c r="D6" s="343">
        <v>5.1026300000000004</v>
      </c>
      <c r="E6" s="461">
        <v>12.79</v>
      </c>
      <c r="F6" s="465">
        <f>D6*E6/100</f>
        <v>0.65262637700000004</v>
      </c>
      <c r="G6" s="466">
        <f>C6+D6</f>
        <v>8.10684</v>
      </c>
      <c r="I6" s="346" t="s">
        <v>92</v>
      </c>
      <c r="J6" s="343">
        <v>701.005</v>
      </c>
      <c r="K6" s="343">
        <v>1162.385</v>
      </c>
      <c r="L6" s="461">
        <v>12.31</v>
      </c>
      <c r="M6" s="465">
        <f>K6*L6/100</f>
        <v>143.08959350000001</v>
      </c>
      <c r="N6" s="466">
        <f>J6+K6</f>
        <v>1863.3899999999999</v>
      </c>
      <c r="P6" s="346" t="s">
        <v>92</v>
      </c>
      <c r="Q6" s="343">
        <v>2461.973</v>
      </c>
      <c r="R6" s="343">
        <v>4037.9679999999998</v>
      </c>
      <c r="S6" s="461">
        <v>18.18</v>
      </c>
      <c r="T6" s="465">
        <f>R6*S6/100</f>
        <v>734.10258239999996</v>
      </c>
      <c r="U6" s="466">
        <f>Q6+R6</f>
        <v>6499.9409999999998</v>
      </c>
    </row>
    <row r="7" spans="2:21" x14ac:dyDescent="0.2">
      <c r="B7" s="347" t="s">
        <v>105</v>
      </c>
      <c r="C7" s="343">
        <v>5.6926099999999993</v>
      </c>
      <c r="D7" s="343">
        <v>33.064999999999998</v>
      </c>
      <c r="E7" s="461">
        <v>2.74</v>
      </c>
      <c r="F7" s="465">
        <f>D7*E7/100</f>
        <v>0.90598100000000004</v>
      </c>
      <c r="G7" s="466">
        <f>C7+D7</f>
        <v>38.75761</v>
      </c>
      <c r="I7" s="347" t="s">
        <v>105</v>
      </c>
      <c r="J7" s="343">
        <v>784.07899999999995</v>
      </c>
      <c r="K7" s="343">
        <v>6620.7129999999997</v>
      </c>
      <c r="L7" s="461">
        <v>7.47</v>
      </c>
      <c r="M7" s="465">
        <f>K7*L7/100</f>
        <v>494.56726109999994</v>
      </c>
      <c r="N7" s="466">
        <f>J7+K7</f>
        <v>7404.7919999999995</v>
      </c>
      <c r="P7" s="347" t="s">
        <v>105</v>
      </c>
      <c r="Q7" s="343">
        <v>7589.9960000000001</v>
      </c>
      <c r="R7" s="343">
        <v>38591.752999999997</v>
      </c>
      <c r="S7" s="461">
        <v>6.45</v>
      </c>
      <c r="T7" s="465">
        <f>R7*S7/100</f>
        <v>2489.1680685000001</v>
      </c>
      <c r="U7" s="466">
        <f>Q7+R7</f>
        <v>46181.748999999996</v>
      </c>
    </row>
    <row r="8" spans="2:21" ht="13.5" thickBot="1" x14ac:dyDescent="0.25">
      <c r="B8" s="348" t="s">
        <v>97</v>
      </c>
      <c r="C8" s="349">
        <v>0.86394000000000004</v>
      </c>
      <c r="D8" s="349">
        <v>6.3044599999999997</v>
      </c>
      <c r="E8" s="462">
        <v>11.14</v>
      </c>
      <c r="F8" s="467">
        <f>D8*E8/100</f>
        <v>0.70231684400000005</v>
      </c>
      <c r="G8" s="468">
        <f>C8+D8</f>
        <v>7.1684000000000001</v>
      </c>
      <c r="I8" s="348" t="s">
        <v>97</v>
      </c>
      <c r="J8" s="349">
        <v>130.28399999999999</v>
      </c>
      <c r="K8" s="349">
        <v>1929.934</v>
      </c>
      <c r="L8" s="462">
        <v>16.489999999999998</v>
      </c>
      <c r="M8" s="467">
        <f>K8*L8/100</f>
        <v>318.24611659999994</v>
      </c>
      <c r="N8" s="468">
        <f>J8+K8</f>
        <v>2060.2179999999998</v>
      </c>
      <c r="P8" s="348" t="s">
        <v>97</v>
      </c>
      <c r="Q8" s="349">
        <v>939.745</v>
      </c>
      <c r="R8" s="349">
        <v>5801.4470000000001</v>
      </c>
      <c r="S8" s="462">
        <v>11.84</v>
      </c>
      <c r="T8" s="467">
        <f>R8*S8/100</f>
        <v>686.89132480000001</v>
      </c>
      <c r="U8" s="468">
        <f>Q8+R8</f>
        <v>6741.192</v>
      </c>
    </row>
    <row r="11" spans="2:21" ht="38.25" customHeight="1" x14ac:dyDescent="0.2">
      <c r="B11" s="806" t="s">
        <v>665</v>
      </c>
      <c r="C11" s="807"/>
      <c r="D11" s="807"/>
      <c r="E11" s="807"/>
      <c r="F11" s="807"/>
      <c r="G11" s="807"/>
      <c r="I11" s="806" t="s">
        <v>666</v>
      </c>
      <c r="J11" s="807"/>
      <c r="K11" s="807"/>
      <c r="L11" s="807"/>
      <c r="M11" s="807"/>
      <c r="N11" s="807"/>
      <c r="P11" s="806" t="s">
        <v>667</v>
      </c>
      <c r="Q11" s="807"/>
      <c r="R11" s="807"/>
      <c r="S11" s="807"/>
      <c r="T11" s="807"/>
      <c r="U11" s="807"/>
    </row>
    <row r="12" spans="2:21" ht="13.5" thickBot="1" x14ac:dyDescent="0.25">
      <c r="B12" s="447"/>
      <c r="C12" s="447" t="s">
        <v>78</v>
      </c>
      <c r="D12" s="447" t="s">
        <v>308</v>
      </c>
      <c r="E12" s="459" t="s">
        <v>82</v>
      </c>
      <c r="F12" s="447" t="s">
        <v>309</v>
      </c>
      <c r="G12" s="447" t="s">
        <v>487</v>
      </c>
      <c r="I12" s="447"/>
      <c r="J12" s="447" t="s">
        <v>78</v>
      </c>
      <c r="K12" s="447" t="s">
        <v>308</v>
      </c>
      <c r="L12" s="459" t="s">
        <v>82</v>
      </c>
      <c r="M12" s="447" t="s">
        <v>309</v>
      </c>
      <c r="N12" s="447" t="s">
        <v>487</v>
      </c>
      <c r="P12" s="447"/>
      <c r="Q12" s="447" t="s">
        <v>78</v>
      </c>
      <c r="R12" s="447" t="s">
        <v>308</v>
      </c>
      <c r="S12" s="459" t="s">
        <v>82</v>
      </c>
      <c r="T12" s="447" t="s">
        <v>309</v>
      </c>
      <c r="U12" s="447" t="s">
        <v>487</v>
      </c>
    </row>
    <row r="13" spans="2:21" x14ac:dyDescent="0.2">
      <c r="B13" s="344" t="s">
        <v>119</v>
      </c>
      <c r="C13" s="345">
        <v>3.1719999999999998E-2</v>
      </c>
      <c r="D13" s="345">
        <v>0.21281</v>
      </c>
      <c r="E13" s="460">
        <v>32.99</v>
      </c>
      <c r="F13" s="463">
        <f t="shared" ref="F13:F19" si="0">D13*E13/100</f>
        <v>7.0206019000000008E-2</v>
      </c>
      <c r="G13" s="464">
        <f t="shared" ref="G13:G19" si="1">C13+D13</f>
        <v>0.24453</v>
      </c>
      <c r="I13" s="344" t="s">
        <v>119</v>
      </c>
      <c r="J13" s="345">
        <v>0</v>
      </c>
      <c r="K13" s="345">
        <v>5.7000000000000002E-2</v>
      </c>
      <c r="L13" s="460">
        <v>62.79</v>
      </c>
      <c r="M13" s="463">
        <f t="shared" ref="M13:M19" si="2">K13*L13/100</f>
        <v>3.5790299999999997E-2</v>
      </c>
      <c r="N13" s="464">
        <f t="shared" ref="N13:N19" si="3">J13+K13</f>
        <v>5.7000000000000002E-2</v>
      </c>
      <c r="P13" s="344" t="s">
        <v>119</v>
      </c>
      <c r="Q13" s="345">
        <v>0</v>
      </c>
      <c r="R13" s="345">
        <v>55.304000000000002</v>
      </c>
      <c r="S13" s="460">
        <v>67.22</v>
      </c>
      <c r="T13" s="463">
        <f t="shared" ref="T13:T19" si="4">R13*S13/100</f>
        <v>37.175348800000002</v>
      </c>
      <c r="U13" s="464">
        <f t="shared" ref="U13:U19" si="5">Q13+R13</f>
        <v>55.304000000000002</v>
      </c>
    </row>
    <row r="14" spans="2:21" x14ac:dyDescent="0.2">
      <c r="B14" s="346" t="s">
        <v>120</v>
      </c>
      <c r="C14" s="343">
        <v>9.955E-2</v>
      </c>
      <c r="D14" s="343">
        <v>1.2610299999999999</v>
      </c>
      <c r="E14" s="461">
        <v>21.23</v>
      </c>
      <c r="F14" s="465">
        <f t="shared" si="0"/>
        <v>0.26771666900000002</v>
      </c>
      <c r="G14" s="466">
        <f t="shared" si="1"/>
        <v>1.3605799999999999</v>
      </c>
      <c r="I14" s="346" t="s">
        <v>120</v>
      </c>
      <c r="J14" s="343">
        <v>0.47199999999999998</v>
      </c>
      <c r="K14" s="343">
        <v>48.877000000000002</v>
      </c>
      <c r="L14" s="461">
        <v>26.61</v>
      </c>
      <c r="M14" s="465">
        <f t="shared" si="2"/>
        <v>13.006169700000001</v>
      </c>
      <c r="N14" s="466">
        <f t="shared" si="3"/>
        <v>49.349000000000004</v>
      </c>
      <c r="P14" s="346" t="s">
        <v>120</v>
      </c>
      <c r="Q14" s="343">
        <v>131.17099999999999</v>
      </c>
      <c r="R14" s="343">
        <v>2506.395</v>
      </c>
      <c r="S14" s="461">
        <v>22.91</v>
      </c>
      <c r="T14" s="465">
        <f t="shared" si="4"/>
        <v>574.21509449999996</v>
      </c>
      <c r="U14" s="466">
        <f t="shared" si="5"/>
        <v>2637.5659999999998</v>
      </c>
    </row>
    <row r="15" spans="2:21" x14ac:dyDescent="0.2">
      <c r="B15" s="347" t="s">
        <v>121</v>
      </c>
      <c r="C15" s="343">
        <v>3.372E-2</v>
      </c>
      <c r="D15" s="343">
        <v>0.82519000000000009</v>
      </c>
      <c r="E15" s="461">
        <v>26.221234357885383</v>
      </c>
      <c r="F15" s="465">
        <f t="shared" si="0"/>
        <v>0.21637500379783439</v>
      </c>
      <c r="G15" s="466">
        <f t="shared" si="1"/>
        <v>0.85891000000000006</v>
      </c>
      <c r="I15" s="347" t="s">
        <v>121</v>
      </c>
      <c r="J15" s="343">
        <v>3.0649999999999999</v>
      </c>
      <c r="K15" s="343">
        <v>101.03400000000001</v>
      </c>
      <c r="L15" s="461">
        <v>26.580205039645289</v>
      </c>
      <c r="M15" s="465">
        <f t="shared" si="2"/>
        <v>26.855044359755226</v>
      </c>
      <c r="N15" s="466">
        <f t="shared" si="3"/>
        <v>104.099</v>
      </c>
      <c r="P15" s="347" t="s">
        <v>121</v>
      </c>
      <c r="Q15" s="343">
        <v>67.843999999999994</v>
      </c>
      <c r="R15" s="343">
        <v>1072.4659999999999</v>
      </c>
      <c r="S15" s="461">
        <v>24.297680379447474</v>
      </c>
      <c r="T15" s="465">
        <f t="shared" si="4"/>
        <v>260.58436085824513</v>
      </c>
      <c r="U15" s="466">
        <f t="shared" si="5"/>
        <v>1140.31</v>
      </c>
    </row>
    <row r="16" spans="2:21" x14ac:dyDescent="0.2">
      <c r="B16" s="347" t="s">
        <v>122</v>
      </c>
      <c r="C16" s="343">
        <v>0.16985000000000003</v>
      </c>
      <c r="D16" s="343">
        <v>1.6078400000000002</v>
      </c>
      <c r="E16" s="461">
        <v>29.996452951794915</v>
      </c>
      <c r="F16" s="465">
        <f t="shared" si="0"/>
        <v>0.48229496914013942</v>
      </c>
      <c r="G16" s="466">
        <f t="shared" si="1"/>
        <v>1.7776900000000002</v>
      </c>
      <c r="I16" s="347" t="s">
        <v>122</v>
      </c>
      <c r="J16" s="343">
        <v>25.683</v>
      </c>
      <c r="K16" s="343">
        <v>497.34800000000001</v>
      </c>
      <c r="L16" s="461">
        <v>27.783241009048432</v>
      </c>
      <c r="M16" s="465">
        <f t="shared" si="2"/>
        <v>138.1793934936822</v>
      </c>
      <c r="N16" s="466">
        <f t="shared" si="3"/>
        <v>523.03100000000006</v>
      </c>
      <c r="P16" s="347" t="s">
        <v>122</v>
      </c>
      <c r="Q16" s="343">
        <v>210.76400000000001</v>
      </c>
      <c r="R16" s="343">
        <v>1055.124</v>
      </c>
      <c r="S16" s="461">
        <v>26.010799175609563</v>
      </c>
      <c r="T16" s="465">
        <f t="shared" si="4"/>
        <v>274.44618469365867</v>
      </c>
      <c r="U16" s="466">
        <f t="shared" si="5"/>
        <v>1265.8879999999999</v>
      </c>
    </row>
    <row r="17" spans="2:21" x14ac:dyDescent="0.2">
      <c r="B17" s="347" t="s">
        <v>123</v>
      </c>
      <c r="C17" s="343">
        <v>0.39204</v>
      </c>
      <c r="D17" s="343">
        <v>1.5778399999999999</v>
      </c>
      <c r="E17" s="461">
        <v>23.39</v>
      </c>
      <c r="F17" s="465">
        <f t="shared" si="0"/>
        <v>0.36905677599999998</v>
      </c>
      <c r="G17" s="466">
        <f t="shared" si="1"/>
        <v>1.9698799999999999</v>
      </c>
      <c r="I17" s="347" t="s">
        <v>123</v>
      </c>
      <c r="J17" s="343">
        <v>69.959000000000003</v>
      </c>
      <c r="K17" s="343">
        <v>702.649</v>
      </c>
      <c r="L17" s="461">
        <v>24.56</v>
      </c>
      <c r="M17" s="465">
        <f t="shared" si="2"/>
        <v>172.5705944</v>
      </c>
      <c r="N17" s="466">
        <f t="shared" si="3"/>
        <v>772.60799999999995</v>
      </c>
      <c r="P17" s="347" t="s">
        <v>123</v>
      </c>
      <c r="Q17" s="343">
        <v>386.92599999999999</v>
      </c>
      <c r="R17" s="343">
        <v>854.73400000000004</v>
      </c>
      <c r="S17" s="461">
        <v>24.43</v>
      </c>
      <c r="T17" s="465">
        <f t="shared" si="4"/>
        <v>208.8115162</v>
      </c>
      <c r="U17" s="466">
        <f t="shared" si="5"/>
        <v>1241.6600000000001</v>
      </c>
    </row>
    <row r="18" spans="2:21" x14ac:dyDescent="0.2">
      <c r="B18" s="347" t="s">
        <v>124</v>
      </c>
      <c r="C18" s="343">
        <v>0.12287000000000001</v>
      </c>
      <c r="D18" s="343">
        <v>0.57608999999999999</v>
      </c>
      <c r="E18" s="461">
        <v>46.28</v>
      </c>
      <c r="F18" s="465">
        <f t="shared" si="0"/>
        <v>0.266614452</v>
      </c>
      <c r="G18" s="466">
        <f t="shared" si="1"/>
        <v>0.69896000000000003</v>
      </c>
      <c r="I18" s="347" t="s">
        <v>124</v>
      </c>
      <c r="J18" s="343">
        <v>27.274000000000001</v>
      </c>
      <c r="K18" s="343">
        <v>401.10399999999998</v>
      </c>
      <c r="L18" s="461">
        <v>60.97</v>
      </c>
      <c r="M18" s="465">
        <f t="shared" si="2"/>
        <v>244.55310879999996</v>
      </c>
      <c r="N18" s="466">
        <f t="shared" si="3"/>
        <v>428.37799999999999</v>
      </c>
      <c r="P18" s="347" t="s">
        <v>124</v>
      </c>
      <c r="Q18" s="343">
        <v>124.48</v>
      </c>
      <c r="R18" s="343">
        <v>206.40799999999999</v>
      </c>
      <c r="S18" s="461">
        <v>50.17</v>
      </c>
      <c r="T18" s="465">
        <f t="shared" si="4"/>
        <v>103.5548936</v>
      </c>
      <c r="U18" s="466">
        <f t="shared" si="5"/>
        <v>330.88799999999998</v>
      </c>
    </row>
    <row r="19" spans="2:21" ht="13.5" thickBot="1" x14ac:dyDescent="0.25">
      <c r="B19" s="348" t="s">
        <v>125</v>
      </c>
      <c r="C19" s="349">
        <v>1.4190000000000001E-2</v>
      </c>
      <c r="D19" s="349">
        <v>0.24367</v>
      </c>
      <c r="E19" s="462">
        <v>59.06</v>
      </c>
      <c r="F19" s="467">
        <f t="shared" si="0"/>
        <v>0.143911502</v>
      </c>
      <c r="G19" s="468">
        <f t="shared" si="1"/>
        <v>0.25785999999999998</v>
      </c>
      <c r="I19" s="348" t="s">
        <v>125</v>
      </c>
      <c r="J19" s="349">
        <v>3.831</v>
      </c>
      <c r="K19" s="349">
        <v>178.86500000000001</v>
      </c>
      <c r="L19" s="462">
        <v>64.19</v>
      </c>
      <c r="M19" s="467">
        <f t="shared" si="2"/>
        <v>114.81344349999999</v>
      </c>
      <c r="N19" s="468">
        <f t="shared" si="3"/>
        <v>182.696</v>
      </c>
      <c r="P19" s="348" t="s">
        <v>125</v>
      </c>
      <c r="Q19" s="349">
        <v>18.559000000000001</v>
      </c>
      <c r="R19" s="349">
        <v>51.015999999999998</v>
      </c>
      <c r="S19" s="462">
        <v>63.460000000000008</v>
      </c>
      <c r="T19" s="467">
        <f t="shared" si="4"/>
        <v>32.374753600000005</v>
      </c>
      <c r="U19" s="468">
        <f t="shared" si="5"/>
        <v>69.575000000000003</v>
      </c>
    </row>
    <row r="22" spans="2:21" ht="38.25" customHeight="1" x14ac:dyDescent="0.2">
      <c r="B22" s="806" t="s">
        <v>668</v>
      </c>
      <c r="C22" s="807"/>
      <c r="D22" s="807"/>
      <c r="E22" s="807"/>
      <c r="F22" s="807"/>
      <c r="G22" s="807"/>
      <c r="I22" s="806" t="s">
        <v>669</v>
      </c>
      <c r="J22" s="807"/>
      <c r="K22" s="807"/>
      <c r="L22" s="807"/>
      <c r="M22" s="807"/>
      <c r="N22" s="807"/>
      <c r="P22" s="806" t="s">
        <v>670</v>
      </c>
      <c r="Q22" s="807"/>
      <c r="R22" s="807"/>
      <c r="S22" s="807"/>
      <c r="T22" s="807"/>
      <c r="U22" s="807"/>
    </row>
    <row r="23" spans="2:21" ht="13.5" thickBot="1" x14ac:dyDescent="0.25">
      <c r="B23" s="447"/>
      <c r="C23" s="447" t="s">
        <v>78</v>
      </c>
      <c r="D23" s="447" t="s">
        <v>308</v>
      </c>
      <c r="E23" s="459" t="s">
        <v>82</v>
      </c>
      <c r="F23" s="447" t="s">
        <v>309</v>
      </c>
      <c r="G23" s="447" t="s">
        <v>487</v>
      </c>
      <c r="I23" s="447"/>
      <c r="J23" s="447" t="s">
        <v>78</v>
      </c>
      <c r="K23" s="447" t="s">
        <v>308</v>
      </c>
      <c r="L23" s="459" t="s">
        <v>82</v>
      </c>
      <c r="M23" s="447" t="s">
        <v>309</v>
      </c>
      <c r="N23" s="447" t="s">
        <v>487</v>
      </c>
      <c r="P23" s="447"/>
      <c r="Q23" s="447" t="s">
        <v>78</v>
      </c>
      <c r="R23" s="447" t="s">
        <v>308</v>
      </c>
      <c r="S23" s="459" t="s">
        <v>82</v>
      </c>
      <c r="T23" s="447" t="s">
        <v>309</v>
      </c>
      <c r="U23" s="447" t="s">
        <v>487</v>
      </c>
    </row>
    <row r="24" spans="2:21" x14ac:dyDescent="0.2">
      <c r="B24" s="344" t="s">
        <v>127</v>
      </c>
      <c r="C24" s="345">
        <v>8.5769999999999999E-2</v>
      </c>
      <c r="D24" s="345">
        <v>0.39729999999999999</v>
      </c>
      <c r="E24" s="460">
        <v>40.69</v>
      </c>
      <c r="F24" s="463">
        <f t="shared" ref="F24:F32" si="6">D24*E24/100</f>
        <v>0.16166137</v>
      </c>
      <c r="G24" s="464">
        <f t="shared" ref="G24:G32" si="7">C24+D24</f>
        <v>0.48307</v>
      </c>
      <c r="I24" s="344" t="s">
        <v>127</v>
      </c>
      <c r="J24" s="345">
        <v>7.2999999999999995E-2</v>
      </c>
      <c r="K24" s="345">
        <v>3.7709999999999999</v>
      </c>
      <c r="L24" s="460">
        <v>62.66</v>
      </c>
      <c r="M24" s="463">
        <f t="shared" ref="M24:M32" si="8">K24*L24/100</f>
        <v>2.3629085999999999</v>
      </c>
      <c r="N24" s="464">
        <f t="shared" ref="N24:N32" si="9">J24+K24</f>
        <v>3.8439999999999999</v>
      </c>
      <c r="P24" s="344" t="s">
        <v>127</v>
      </c>
      <c r="Q24" s="345">
        <v>46.67</v>
      </c>
      <c r="R24" s="345">
        <v>555.89099999999996</v>
      </c>
      <c r="S24" s="460">
        <v>62.99</v>
      </c>
      <c r="T24" s="463">
        <f t="shared" ref="T24:T32" si="10">R24*S24/100</f>
        <v>350.15574090000001</v>
      </c>
      <c r="U24" s="464">
        <f t="shared" ref="U24:U32" si="11">Q24+R24</f>
        <v>602.56099999999992</v>
      </c>
    </row>
    <row r="25" spans="2:21" x14ac:dyDescent="0.2">
      <c r="B25" s="346" t="s">
        <v>128</v>
      </c>
      <c r="C25" s="343">
        <v>5.57E-2</v>
      </c>
      <c r="D25" s="343">
        <v>0.81411</v>
      </c>
      <c r="E25" s="461">
        <v>22.23</v>
      </c>
      <c r="F25" s="465">
        <f t="shared" si="6"/>
        <v>0.18097665299999999</v>
      </c>
      <c r="G25" s="466">
        <f t="shared" si="7"/>
        <v>0.86980999999999997</v>
      </c>
      <c r="I25" s="346" t="s">
        <v>128</v>
      </c>
      <c r="J25" s="343">
        <v>0.86199999999999999</v>
      </c>
      <c r="K25" s="343">
        <v>21.478000000000002</v>
      </c>
      <c r="L25" s="461">
        <v>35.229999999999997</v>
      </c>
      <c r="M25" s="465">
        <f t="shared" si="8"/>
        <v>7.5666994000000001</v>
      </c>
      <c r="N25" s="466">
        <f t="shared" si="9"/>
        <v>22.34</v>
      </c>
      <c r="P25" s="346" t="s">
        <v>128</v>
      </c>
      <c r="Q25" s="343">
        <v>114.617</v>
      </c>
      <c r="R25" s="343">
        <v>1958.769</v>
      </c>
      <c r="S25" s="461">
        <v>23.48</v>
      </c>
      <c r="T25" s="465">
        <f t="shared" si="10"/>
        <v>459.91896119999996</v>
      </c>
      <c r="U25" s="466">
        <f t="shared" si="11"/>
        <v>2073.386</v>
      </c>
    </row>
    <row r="26" spans="2:21" x14ac:dyDescent="0.2">
      <c r="B26" s="346" t="s">
        <v>129</v>
      </c>
      <c r="C26" s="343">
        <v>8.0680000000000002E-2</v>
      </c>
      <c r="D26" s="343">
        <v>0.76012999999999997</v>
      </c>
      <c r="E26" s="461">
        <v>26.54</v>
      </c>
      <c r="F26" s="465">
        <f t="shared" si="6"/>
        <v>0.20173850199999996</v>
      </c>
      <c r="G26" s="466">
        <f t="shared" si="7"/>
        <v>0.84080999999999995</v>
      </c>
      <c r="I26" s="346" t="s">
        <v>129</v>
      </c>
      <c r="J26" s="343">
        <v>12.394</v>
      </c>
      <c r="K26" s="343">
        <v>56.805999999999997</v>
      </c>
      <c r="L26" s="461">
        <v>26.99</v>
      </c>
      <c r="M26" s="465">
        <f t="shared" si="8"/>
        <v>15.3319394</v>
      </c>
      <c r="N26" s="466">
        <f t="shared" si="9"/>
        <v>69.2</v>
      </c>
      <c r="P26" s="346" t="s">
        <v>129</v>
      </c>
      <c r="Q26" s="343">
        <v>192.56</v>
      </c>
      <c r="R26" s="343">
        <v>969.55799999999999</v>
      </c>
      <c r="S26" s="461">
        <v>24.67</v>
      </c>
      <c r="T26" s="465">
        <f t="shared" si="10"/>
        <v>239.18995860000004</v>
      </c>
      <c r="U26" s="466">
        <f t="shared" si="11"/>
        <v>1162.1179999999999</v>
      </c>
    </row>
    <row r="27" spans="2:21" x14ac:dyDescent="0.2">
      <c r="B27" s="346" t="s">
        <v>130</v>
      </c>
      <c r="C27" s="343">
        <v>0.2235</v>
      </c>
      <c r="D27" s="343">
        <v>0.45981</v>
      </c>
      <c r="E27" s="461">
        <v>39.94</v>
      </c>
      <c r="F27" s="465">
        <f t="shared" si="6"/>
        <v>0.18364811399999997</v>
      </c>
      <c r="G27" s="466">
        <f t="shared" si="7"/>
        <v>0.68330999999999997</v>
      </c>
      <c r="I27" s="346" t="s">
        <v>130</v>
      </c>
      <c r="J27" s="343">
        <v>47.366999999999997</v>
      </c>
      <c r="K27" s="343">
        <v>87.057000000000002</v>
      </c>
      <c r="L27" s="461">
        <v>37.07</v>
      </c>
      <c r="M27" s="465">
        <f t="shared" si="8"/>
        <v>32.2720299</v>
      </c>
      <c r="N27" s="466">
        <f t="shared" si="9"/>
        <v>134.42400000000001</v>
      </c>
      <c r="P27" s="346" t="s">
        <v>130</v>
      </c>
      <c r="Q27" s="343">
        <v>400.52699999999999</v>
      </c>
      <c r="R27" s="343">
        <v>449.82499999999999</v>
      </c>
      <c r="S27" s="461">
        <v>36.42</v>
      </c>
      <c r="T27" s="465">
        <f t="shared" si="10"/>
        <v>163.82626500000001</v>
      </c>
      <c r="U27" s="466">
        <f t="shared" si="11"/>
        <v>850.35199999999998</v>
      </c>
    </row>
    <row r="28" spans="2:21" x14ac:dyDescent="0.2">
      <c r="B28" s="346" t="s">
        <v>131</v>
      </c>
      <c r="C28" s="343">
        <v>0.22971</v>
      </c>
      <c r="D28" s="343">
        <v>1.8738599999999999</v>
      </c>
      <c r="E28" s="461">
        <v>26.61</v>
      </c>
      <c r="F28" s="465">
        <f t="shared" si="6"/>
        <v>0.498634146</v>
      </c>
      <c r="G28" s="466">
        <f t="shared" si="7"/>
        <v>2.1035699999999999</v>
      </c>
      <c r="I28" s="346" t="s">
        <v>131</v>
      </c>
      <c r="J28" s="343">
        <v>43.045000000000002</v>
      </c>
      <c r="K28" s="343">
        <v>619.71900000000005</v>
      </c>
      <c r="L28" s="461">
        <v>24.22</v>
      </c>
      <c r="M28" s="465">
        <f t="shared" si="8"/>
        <v>150.09594179999999</v>
      </c>
      <c r="N28" s="466">
        <f t="shared" si="9"/>
        <v>662.76400000000001</v>
      </c>
      <c r="P28" s="346" t="s">
        <v>131</v>
      </c>
      <c r="Q28" s="343">
        <v>153.22900000000001</v>
      </c>
      <c r="R28" s="343">
        <v>1239.2470000000001</v>
      </c>
      <c r="S28" s="461">
        <v>22.61</v>
      </c>
      <c r="T28" s="465">
        <f t="shared" si="10"/>
        <v>280.19374670000002</v>
      </c>
      <c r="U28" s="466">
        <f t="shared" si="11"/>
        <v>1392.4760000000001</v>
      </c>
    </row>
    <row r="29" spans="2:21" x14ac:dyDescent="0.2">
      <c r="B29" s="346" t="s">
        <v>132</v>
      </c>
      <c r="C29" s="343">
        <v>0.11109000000000001</v>
      </c>
      <c r="D29" s="343">
        <v>0.95992</v>
      </c>
      <c r="E29" s="461">
        <v>32.369999999999997</v>
      </c>
      <c r="F29" s="465">
        <f t="shared" si="6"/>
        <v>0.310726104</v>
      </c>
      <c r="G29" s="466">
        <f t="shared" si="7"/>
        <v>1.07101</v>
      </c>
      <c r="I29" s="346" t="s">
        <v>132</v>
      </c>
      <c r="J29" s="343">
        <v>15.62</v>
      </c>
      <c r="K29" s="343">
        <v>490.923</v>
      </c>
      <c r="L29" s="461">
        <v>33.590000000000003</v>
      </c>
      <c r="M29" s="465">
        <f t="shared" si="8"/>
        <v>164.90103570000002</v>
      </c>
      <c r="N29" s="466">
        <f t="shared" si="9"/>
        <v>506.54300000000001</v>
      </c>
      <c r="P29" s="346" t="s">
        <v>132</v>
      </c>
      <c r="Q29" s="343">
        <v>25.875</v>
      </c>
      <c r="R29" s="343">
        <v>444.39</v>
      </c>
      <c r="S29" s="461">
        <v>32.33</v>
      </c>
      <c r="T29" s="465">
        <f t="shared" si="10"/>
        <v>143.67128700000001</v>
      </c>
      <c r="U29" s="466">
        <f t="shared" si="11"/>
        <v>470.26499999999999</v>
      </c>
    </row>
    <row r="30" spans="2:21" x14ac:dyDescent="0.2">
      <c r="B30" s="346" t="s">
        <v>133</v>
      </c>
      <c r="C30" s="343">
        <v>6.7920000000000008E-2</v>
      </c>
      <c r="D30" s="343">
        <v>0.50163000000000002</v>
      </c>
      <c r="E30" s="461">
        <v>53.48</v>
      </c>
      <c r="F30" s="465">
        <f t="shared" si="6"/>
        <v>0.26827172399999999</v>
      </c>
      <c r="G30" s="466">
        <f t="shared" si="7"/>
        <v>0.56955</v>
      </c>
      <c r="I30" s="346" t="s">
        <v>133</v>
      </c>
      <c r="J30" s="343">
        <v>9.4529999999999994</v>
      </c>
      <c r="K30" s="343">
        <v>197.483</v>
      </c>
      <c r="L30" s="461">
        <v>48.62</v>
      </c>
      <c r="M30" s="465">
        <f t="shared" si="8"/>
        <v>96.01623459999999</v>
      </c>
      <c r="N30" s="466">
        <f t="shared" si="9"/>
        <v>206.93600000000001</v>
      </c>
      <c r="P30" s="346" t="s">
        <v>133</v>
      </c>
      <c r="Q30" s="343">
        <v>5.79</v>
      </c>
      <c r="R30" s="343">
        <v>97.257999999999996</v>
      </c>
      <c r="S30" s="461">
        <v>48.56</v>
      </c>
      <c r="T30" s="465">
        <f t="shared" si="10"/>
        <v>47.228484799999997</v>
      </c>
      <c r="U30" s="466">
        <f t="shared" si="11"/>
        <v>103.048</v>
      </c>
    </row>
    <row r="31" spans="2:21" x14ac:dyDescent="0.2">
      <c r="B31" s="346" t="s">
        <v>134</v>
      </c>
      <c r="C31" s="343">
        <v>5.62E-3</v>
      </c>
      <c r="D31" s="343">
        <v>0.34944999999999998</v>
      </c>
      <c r="E31" s="461">
        <v>50.24</v>
      </c>
      <c r="F31" s="465">
        <f t="shared" si="6"/>
        <v>0.17556368</v>
      </c>
      <c r="G31" s="466">
        <f t="shared" si="7"/>
        <v>0.35507</v>
      </c>
      <c r="I31" s="346" t="s">
        <v>134</v>
      </c>
      <c r="J31" s="343">
        <v>0.81499999999999995</v>
      </c>
      <c r="K31" s="343">
        <v>219.768</v>
      </c>
      <c r="L31" s="461">
        <v>55.11</v>
      </c>
      <c r="M31" s="465">
        <f t="shared" si="8"/>
        <v>121.11414479999999</v>
      </c>
      <c r="N31" s="466">
        <f t="shared" si="9"/>
        <v>220.583</v>
      </c>
      <c r="P31" s="346" t="s">
        <v>134</v>
      </c>
      <c r="Q31" s="343">
        <v>0.33500000000000002</v>
      </c>
      <c r="R31" s="343">
        <v>59.386000000000003</v>
      </c>
      <c r="S31" s="461">
        <v>56.31</v>
      </c>
      <c r="T31" s="465">
        <f t="shared" si="10"/>
        <v>33.440256600000005</v>
      </c>
      <c r="U31" s="466">
        <f t="shared" si="11"/>
        <v>59.721000000000004</v>
      </c>
    </row>
    <row r="32" spans="2:21" ht="13.5" thickBot="1" x14ac:dyDescent="0.25">
      <c r="B32" s="348" t="s">
        <v>135</v>
      </c>
      <c r="C32" s="349">
        <v>3.9399999999999999E-3</v>
      </c>
      <c r="D32" s="349">
        <v>0.18822999999999998</v>
      </c>
      <c r="E32" s="462">
        <v>96.59</v>
      </c>
      <c r="F32" s="467">
        <f t="shared" si="6"/>
        <v>0.18181135699999998</v>
      </c>
      <c r="G32" s="468">
        <f t="shared" si="7"/>
        <v>0.19216999999999998</v>
      </c>
      <c r="I32" s="348" t="s">
        <v>135</v>
      </c>
      <c r="J32" s="349">
        <v>0.65600000000000003</v>
      </c>
      <c r="K32" s="349">
        <v>232.929</v>
      </c>
      <c r="L32" s="462">
        <v>96.59</v>
      </c>
      <c r="M32" s="467">
        <f t="shared" si="8"/>
        <v>224.98612110000002</v>
      </c>
      <c r="N32" s="468">
        <f t="shared" si="9"/>
        <v>233.58500000000001</v>
      </c>
      <c r="P32" s="348" t="s">
        <v>135</v>
      </c>
      <c r="Q32" s="349">
        <v>0.14199999999999999</v>
      </c>
      <c r="R32" s="349">
        <v>27.123000000000001</v>
      </c>
      <c r="S32" s="462">
        <v>96.59</v>
      </c>
      <c r="T32" s="467">
        <f t="shared" si="10"/>
        <v>26.198105699999999</v>
      </c>
      <c r="U32" s="468">
        <f t="shared" si="11"/>
        <v>27.265000000000001</v>
      </c>
    </row>
    <row r="35" spans="2:21" ht="29.25" customHeight="1" x14ac:dyDescent="0.2">
      <c r="B35" s="806" t="s">
        <v>382</v>
      </c>
      <c r="C35" s="807"/>
      <c r="D35" s="807"/>
      <c r="E35" s="807"/>
      <c r="F35" s="807"/>
      <c r="G35" s="807"/>
      <c r="I35" s="806" t="s">
        <v>383</v>
      </c>
      <c r="J35" s="807"/>
      <c r="K35" s="807"/>
      <c r="L35" s="807"/>
      <c r="M35" s="807"/>
      <c r="N35" s="807"/>
      <c r="P35" s="806" t="s">
        <v>384</v>
      </c>
      <c r="Q35" s="807"/>
      <c r="R35" s="807"/>
      <c r="S35" s="807"/>
      <c r="T35" s="807"/>
      <c r="U35" s="807"/>
    </row>
    <row r="36" spans="2:21" ht="39" thickBot="1" x14ac:dyDescent="0.25">
      <c r="B36" s="447"/>
      <c r="C36" s="447"/>
      <c r="D36" s="447"/>
      <c r="E36" s="447"/>
      <c r="F36" s="447"/>
      <c r="G36" s="342" t="s">
        <v>478</v>
      </c>
      <c r="I36" s="447"/>
      <c r="J36" s="447"/>
      <c r="K36" s="447"/>
      <c r="L36" s="447"/>
      <c r="M36" s="447"/>
      <c r="N36" s="342" t="s">
        <v>489</v>
      </c>
      <c r="P36" s="447"/>
      <c r="Q36" s="447"/>
      <c r="R36" s="447"/>
      <c r="S36" s="447"/>
      <c r="T36" s="447"/>
      <c r="U36" s="342" t="s">
        <v>479</v>
      </c>
    </row>
    <row r="37" spans="2:21" x14ac:dyDescent="0.2">
      <c r="B37" s="344" t="s">
        <v>97</v>
      </c>
      <c r="C37" s="345"/>
      <c r="D37" s="345"/>
      <c r="E37" s="345"/>
      <c r="F37" s="345"/>
      <c r="G37" s="464">
        <f>G8</f>
        <v>7.1684000000000001</v>
      </c>
      <c r="I37" s="344" t="s">
        <v>97</v>
      </c>
      <c r="J37" s="345"/>
      <c r="K37" s="345"/>
      <c r="L37" s="345"/>
      <c r="M37" s="345"/>
      <c r="N37" s="464">
        <f>N8</f>
        <v>2060.2179999999998</v>
      </c>
      <c r="P37" s="344" t="s">
        <v>97</v>
      </c>
      <c r="Q37" s="345"/>
      <c r="R37" s="345"/>
      <c r="S37" s="345"/>
      <c r="T37" s="345"/>
      <c r="U37" s="464">
        <f>U8</f>
        <v>6741.192</v>
      </c>
    </row>
    <row r="38" spans="2:21" ht="38.25" x14ac:dyDescent="0.2">
      <c r="B38" s="350" t="s">
        <v>381</v>
      </c>
      <c r="C38" s="343"/>
      <c r="D38" s="343"/>
      <c r="E38" s="343"/>
      <c r="F38" s="343"/>
      <c r="G38" s="466">
        <f>G7-G8</f>
        <v>31.589210000000001</v>
      </c>
      <c r="I38" s="350" t="s">
        <v>381</v>
      </c>
      <c r="J38" s="343"/>
      <c r="K38" s="343"/>
      <c r="L38" s="343"/>
      <c r="M38" s="343"/>
      <c r="N38" s="466">
        <f>N7-N8</f>
        <v>5344.5739999999996</v>
      </c>
      <c r="P38" s="350" t="s">
        <v>381</v>
      </c>
      <c r="Q38" s="343"/>
      <c r="R38" s="343"/>
      <c r="S38" s="343"/>
      <c r="T38" s="343"/>
      <c r="U38" s="466">
        <f>U7-U8</f>
        <v>39440.556999999993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68">
        <f>G6</f>
        <v>8.10684</v>
      </c>
      <c r="I39" s="348" t="s">
        <v>83</v>
      </c>
      <c r="J39" s="349"/>
      <c r="K39" s="349"/>
      <c r="L39" s="349"/>
      <c r="M39" s="349"/>
      <c r="N39" s="468">
        <f>N6</f>
        <v>1863.3899999999999</v>
      </c>
      <c r="P39" s="348" t="s">
        <v>83</v>
      </c>
      <c r="Q39" s="349"/>
      <c r="R39" s="349"/>
      <c r="S39" s="349"/>
      <c r="T39" s="349"/>
      <c r="U39" s="468">
        <f>U6</f>
        <v>6499.9409999999998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23" t="s">
        <v>269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4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Lincolnshire and Northamptonshire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3">
        <f>'Section 14 data'!$C$24</f>
        <v>0</v>
      </c>
      <c r="D8" s="644">
        <f>'Section 14 data'!$D$24</f>
        <v>2.6839999999999999E-2</v>
      </c>
      <c r="E8" s="202">
        <f>'Section 14 data'!$E$24</f>
        <v>106.37</v>
      </c>
      <c r="F8" s="645">
        <f>SUM(C8,D8)</f>
        <v>2.6839999999999999E-2</v>
      </c>
    </row>
    <row r="9" spans="2:6" ht="15" customHeight="1" x14ac:dyDescent="0.2">
      <c r="B9" s="95" t="s">
        <v>341</v>
      </c>
      <c r="C9" s="643">
        <f>'Section 14 data'!$C$25</f>
        <v>3.5999999999999997E-4</v>
      </c>
      <c r="D9" s="644">
        <f>'Section 14 data'!$D$25</f>
        <v>1.0320000000000001E-2</v>
      </c>
      <c r="E9" s="202">
        <f>'Section 14 data'!$E$25</f>
        <v>107.59</v>
      </c>
      <c r="F9" s="645">
        <f t="shared" ref="F9:F17" si="0">SUM(C9,D9)</f>
        <v>1.068E-2</v>
      </c>
    </row>
    <row r="10" spans="2:6" ht="15" customHeight="1" x14ac:dyDescent="0.2">
      <c r="B10" s="96" t="s">
        <v>342</v>
      </c>
      <c r="C10" s="643">
        <f>'Section 14 data'!$C$26</f>
        <v>8.8000000000000003E-4</v>
      </c>
      <c r="D10" s="644">
        <f>'Section 14 data'!$D$26</f>
        <v>4.7800000000000004E-3</v>
      </c>
      <c r="E10" s="202">
        <f>'Section 14 data'!$E$26</f>
        <v>105.91</v>
      </c>
      <c r="F10" s="645">
        <f t="shared" si="0"/>
        <v>5.6600000000000001E-3</v>
      </c>
    </row>
    <row r="11" spans="2:6" ht="15" customHeight="1" x14ac:dyDescent="0.2">
      <c r="B11" s="94" t="s">
        <v>343</v>
      </c>
      <c r="C11" s="643">
        <f>'Section 14 data'!$C$27</f>
        <v>1.4999999999999999E-4</v>
      </c>
      <c r="D11" s="644">
        <f>'Section 14 data'!$D$27</f>
        <v>0</v>
      </c>
      <c r="E11" s="202">
        <f>'Section 14 data'!$E$27</f>
        <v>0</v>
      </c>
      <c r="F11" s="645">
        <f t="shared" si="0"/>
        <v>1.4999999999999999E-4</v>
      </c>
    </row>
    <row r="12" spans="2:6" ht="15" customHeight="1" x14ac:dyDescent="0.2">
      <c r="B12" s="94" t="s">
        <v>344</v>
      </c>
      <c r="C12" s="643">
        <f>'Section 14 data'!$C$28</f>
        <v>5.9000000000000007E-3</v>
      </c>
      <c r="D12" s="644">
        <f>'Section 14 data'!$D$28</f>
        <v>0</v>
      </c>
      <c r="E12" s="202">
        <f>'Section 14 data'!$E$28</f>
        <v>0</v>
      </c>
      <c r="F12" s="645">
        <f t="shared" si="0"/>
        <v>5.9000000000000007E-3</v>
      </c>
    </row>
    <row r="13" spans="2:6" ht="15" customHeight="1" x14ac:dyDescent="0.2">
      <c r="B13" s="94" t="s">
        <v>345</v>
      </c>
      <c r="C13" s="643">
        <f>'Section 14 data'!$C$29</f>
        <v>0</v>
      </c>
      <c r="D13" s="644">
        <f>'Section 14 data'!$D$29</f>
        <v>7.7099999999999998E-3</v>
      </c>
      <c r="E13" s="202">
        <f>'Section 14 data'!$E$29</f>
        <v>107.55</v>
      </c>
      <c r="F13" s="645">
        <f t="shared" si="0"/>
        <v>7.7099999999999998E-3</v>
      </c>
    </row>
    <row r="14" spans="2:6" ht="15" customHeight="1" x14ac:dyDescent="0.2">
      <c r="B14" s="94" t="s">
        <v>346</v>
      </c>
      <c r="C14" s="643">
        <f>'Section 14 data'!$C$30</f>
        <v>0</v>
      </c>
      <c r="D14" s="644">
        <f>'Section 14 data'!$D$30</f>
        <v>4.2479999999999997E-2</v>
      </c>
      <c r="E14" s="202">
        <f>'Section 14 data'!$E$30</f>
        <v>82.63</v>
      </c>
      <c r="F14" s="645">
        <f t="shared" si="0"/>
        <v>4.2479999999999997E-2</v>
      </c>
    </row>
    <row r="15" spans="2:6" ht="15" customHeight="1" x14ac:dyDescent="0.2">
      <c r="B15" s="94" t="s">
        <v>347</v>
      </c>
      <c r="C15" s="643">
        <f>'Section 14 data'!$C$31</f>
        <v>0</v>
      </c>
      <c r="D15" s="644">
        <f>'Section 14 data'!$D$31</f>
        <v>0</v>
      </c>
      <c r="E15" s="202">
        <f>'Section 14 data'!$E$31</f>
        <v>0</v>
      </c>
      <c r="F15" s="645">
        <f t="shared" si="0"/>
        <v>0</v>
      </c>
    </row>
    <row r="16" spans="2:6" ht="15" customHeight="1" x14ac:dyDescent="0.2">
      <c r="B16" s="94" t="s">
        <v>270</v>
      </c>
      <c r="C16" s="643">
        <f>'Section 14 data'!$C$32</f>
        <v>0</v>
      </c>
      <c r="D16" s="644">
        <f>'Section 14 data'!$D$32</f>
        <v>0</v>
      </c>
      <c r="E16" s="202">
        <f>'Section 14 data'!$E$32</f>
        <v>0</v>
      </c>
      <c r="F16" s="645">
        <f t="shared" si="0"/>
        <v>0</v>
      </c>
    </row>
    <row r="17" spans="2:6" ht="15" customHeight="1" x14ac:dyDescent="0.2">
      <c r="B17" s="97" t="s">
        <v>80</v>
      </c>
      <c r="C17" s="646">
        <f>'Section 14 data'!$C$8</f>
        <v>7.2899999999999996E-3</v>
      </c>
      <c r="D17" s="646">
        <f>'Section 14 data'!$D$8</f>
        <v>9.214E-2</v>
      </c>
      <c r="E17" s="318">
        <f>'Section 14 data'!$E$8</f>
        <v>51.11</v>
      </c>
      <c r="F17" s="646">
        <f t="shared" si="0"/>
        <v>9.9430000000000004E-2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39" t="s">
        <v>267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925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6">
        <f>'Section 14 data'!$K$13</f>
        <v>0</v>
      </c>
      <c r="E8" s="202">
        <f>'Section 14 data'!$L$13</f>
        <v>0</v>
      </c>
      <c r="F8" s="631">
        <f>SUM(C8,D8)</f>
        <v>0</v>
      </c>
    </row>
    <row r="9" spans="2:6" ht="15" customHeight="1" x14ac:dyDescent="0.2">
      <c r="B9" s="82" t="s">
        <v>335</v>
      </c>
      <c r="C9" s="67">
        <f>'Section 14 data'!$J$14</f>
        <v>0</v>
      </c>
      <c r="D9" s="636">
        <f>'Section 14 data'!$K$14</f>
        <v>0</v>
      </c>
      <c r="E9" s="202">
        <f>'Section 14 data'!$L$14</f>
        <v>0</v>
      </c>
      <c r="F9" s="631">
        <f t="shared" ref="F9:F15" si="0">SUM(C9,D9)</f>
        <v>0</v>
      </c>
    </row>
    <row r="10" spans="2:6" ht="15" customHeight="1" x14ac:dyDescent="0.2">
      <c r="B10" s="81" t="s">
        <v>336</v>
      </c>
      <c r="C10" s="67">
        <f>'Section 14 data'!$J$15</f>
        <v>0</v>
      </c>
      <c r="D10" s="636">
        <f>'Section 14 data'!$K$15</f>
        <v>2.891</v>
      </c>
      <c r="E10" s="202">
        <f>'Section 14 data'!$L$15</f>
        <v>74.797114781449594</v>
      </c>
      <c r="F10" s="631">
        <f t="shared" si="0"/>
        <v>2.891</v>
      </c>
    </row>
    <row r="11" spans="2:6" ht="15" customHeight="1" x14ac:dyDescent="0.2">
      <c r="B11" s="81" t="s">
        <v>337</v>
      </c>
      <c r="C11" s="67">
        <f>'Section 14 data'!$J$16</f>
        <v>3.4000000000000002E-2</v>
      </c>
      <c r="D11" s="636">
        <f>'Section 14 data'!$K$16</f>
        <v>0</v>
      </c>
      <c r="E11" s="202">
        <f>'Section 14 data'!$L$16</f>
        <v>0</v>
      </c>
      <c r="F11" s="631">
        <f t="shared" si="0"/>
        <v>3.4000000000000002E-2</v>
      </c>
    </row>
    <row r="12" spans="2:6" ht="15" customHeight="1" x14ac:dyDescent="0.2">
      <c r="B12" s="81" t="s">
        <v>338</v>
      </c>
      <c r="C12" s="67">
        <f>'Section 14 data'!$J$17</f>
        <v>1.02</v>
      </c>
      <c r="D12" s="636">
        <f>'Section 14 data'!$K$17</f>
        <v>14.233000000000001</v>
      </c>
      <c r="E12" s="202">
        <f>'Section 14 data'!$L$17</f>
        <v>83.73</v>
      </c>
      <c r="F12" s="631">
        <f t="shared" si="0"/>
        <v>15.253</v>
      </c>
    </row>
    <row r="13" spans="2:6" ht="15" customHeight="1" x14ac:dyDescent="0.2">
      <c r="B13" s="81" t="s">
        <v>339</v>
      </c>
      <c r="C13" s="67">
        <f>'Section 14 data'!$J$18</f>
        <v>0</v>
      </c>
      <c r="D13" s="636">
        <f>'Section 14 data'!$K$18</f>
        <v>0</v>
      </c>
      <c r="E13" s="202">
        <f>'Section 14 data'!$L$18</f>
        <v>0</v>
      </c>
      <c r="F13" s="631">
        <f t="shared" si="0"/>
        <v>0</v>
      </c>
    </row>
    <row r="14" spans="2:6" ht="15" customHeight="1" x14ac:dyDescent="0.2">
      <c r="B14" s="81" t="s">
        <v>268</v>
      </c>
      <c r="C14" s="67">
        <f>'Section 14 data'!$J$19</f>
        <v>0</v>
      </c>
      <c r="D14" s="636">
        <f>'Section 14 data'!$K$19</f>
        <v>0</v>
      </c>
      <c r="E14" s="202">
        <f>'Section 14 data'!$L$19</f>
        <v>0</v>
      </c>
      <c r="F14" s="631">
        <f t="shared" si="0"/>
        <v>0</v>
      </c>
    </row>
    <row r="15" spans="2:6" ht="15" customHeight="1" x14ac:dyDescent="0.2">
      <c r="B15" s="83" t="s">
        <v>80</v>
      </c>
      <c r="C15" s="637">
        <f>'Section 14 data'!$J$8</f>
        <v>1.054</v>
      </c>
      <c r="D15" s="637">
        <f>'Section 14 data'!$K$8</f>
        <v>17.123999999999999</v>
      </c>
      <c r="E15" s="318">
        <f>'Section 14 data'!$L$8</f>
        <v>70.67</v>
      </c>
      <c r="F15" s="638">
        <f t="shared" si="0"/>
        <v>18.177999999999997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>
      <selection activeCell="C8" sqref="C8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42" t="s">
        <v>269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843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0</v>
      </c>
      <c r="D8" s="85">
        <f>'Section 14 data'!$K$24</f>
        <v>0</v>
      </c>
      <c r="E8" s="202">
        <f>'Section 14 data'!$L$24</f>
        <v>0</v>
      </c>
      <c r="F8" s="631">
        <f>SUM(C8,D8)</f>
        <v>0</v>
      </c>
    </row>
    <row r="9" spans="2:6" ht="15" customHeight="1" x14ac:dyDescent="0.2">
      <c r="B9" s="79" t="s">
        <v>341</v>
      </c>
      <c r="C9" s="67">
        <f>'Section 14 data'!$J$25</f>
        <v>2.5999999999999999E-2</v>
      </c>
      <c r="D9" s="85">
        <f>'Section 14 data'!$K$25</f>
        <v>0.53900000000000003</v>
      </c>
      <c r="E9" s="202">
        <f>'Section 14 data'!$L$25</f>
        <v>107.59</v>
      </c>
      <c r="F9" s="631">
        <f t="shared" ref="F9:F17" si="0">SUM(C9,D9)</f>
        <v>0.56500000000000006</v>
      </c>
    </row>
    <row r="10" spans="2:6" ht="15" customHeight="1" x14ac:dyDescent="0.2">
      <c r="B10" s="80" t="s">
        <v>342</v>
      </c>
      <c r="C10" s="67">
        <f>'Section 14 data'!$J$26</f>
        <v>0.17499999999999999</v>
      </c>
      <c r="D10" s="85">
        <f>'Section 14 data'!$K$26</f>
        <v>0.46800000000000003</v>
      </c>
      <c r="E10" s="202">
        <f>'Section 14 data'!$L$26</f>
        <v>105.91</v>
      </c>
      <c r="F10" s="631">
        <f t="shared" si="0"/>
        <v>0.64300000000000002</v>
      </c>
    </row>
    <row r="11" spans="2:6" ht="15" customHeight="1" x14ac:dyDescent="0.2">
      <c r="B11" s="78" t="s">
        <v>343</v>
      </c>
      <c r="C11" s="67">
        <f>'Section 14 data'!$J$27</f>
        <v>2.9000000000000001E-2</v>
      </c>
      <c r="D11" s="85">
        <f>'Section 14 data'!$K$27</f>
        <v>0</v>
      </c>
      <c r="E11" s="202">
        <f>'Section 14 data'!$L$27</f>
        <v>0</v>
      </c>
      <c r="F11" s="631">
        <f t="shared" si="0"/>
        <v>2.9000000000000001E-2</v>
      </c>
    </row>
    <row r="12" spans="2:6" ht="15" customHeight="1" x14ac:dyDescent="0.2">
      <c r="B12" s="78" t="s">
        <v>344</v>
      </c>
      <c r="C12" s="67">
        <f>'Section 14 data'!$J$28</f>
        <v>0.82499999999999996</v>
      </c>
      <c r="D12" s="85">
        <f>'Section 14 data'!$K$28</f>
        <v>0</v>
      </c>
      <c r="E12" s="202">
        <f>'Section 14 data'!$L$28</f>
        <v>0</v>
      </c>
      <c r="F12" s="631">
        <f t="shared" si="0"/>
        <v>0.82499999999999996</v>
      </c>
    </row>
    <row r="13" spans="2:6" ht="15" customHeight="1" x14ac:dyDescent="0.2">
      <c r="B13" s="78" t="s">
        <v>345</v>
      </c>
      <c r="C13" s="67">
        <f>'Section 14 data'!$J$29</f>
        <v>0</v>
      </c>
      <c r="D13" s="85">
        <f>'Section 14 data'!$K$29</f>
        <v>1.8839999999999999</v>
      </c>
      <c r="E13" s="202">
        <f>'Section 14 data'!$L$29</f>
        <v>107.55</v>
      </c>
      <c r="F13" s="631">
        <f t="shared" si="0"/>
        <v>1.8839999999999999</v>
      </c>
    </row>
    <row r="14" spans="2:6" ht="15" customHeight="1" x14ac:dyDescent="0.2">
      <c r="B14" s="78" t="s">
        <v>346</v>
      </c>
      <c r="C14" s="67">
        <f>'Section 14 data'!$J$30</f>
        <v>0</v>
      </c>
      <c r="D14" s="85">
        <f>'Section 14 data'!$K$30</f>
        <v>14.233000000000001</v>
      </c>
      <c r="E14" s="202">
        <f>'Section 14 data'!$L$30</f>
        <v>83.73</v>
      </c>
      <c r="F14" s="631">
        <f t="shared" si="0"/>
        <v>14.233000000000001</v>
      </c>
    </row>
    <row r="15" spans="2:6" ht="15" customHeight="1" x14ac:dyDescent="0.2">
      <c r="B15" s="78" t="s">
        <v>347</v>
      </c>
      <c r="C15" s="67">
        <f>'Section 14 data'!$J$31</f>
        <v>0</v>
      </c>
      <c r="D15" s="85">
        <f>'Section 14 data'!$K$31</f>
        <v>0</v>
      </c>
      <c r="E15" s="202">
        <f>'Section 14 data'!$L$31</f>
        <v>0</v>
      </c>
      <c r="F15" s="631">
        <f t="shared" si="0"/>
        <v>0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0</v>
      </c>
      <c r="E16" s="202">
        <f>'Section 14 data'!$L$32</f>
        <v>0</v>
      </c>
      <c r="F16" s="631">
        <f t="shared" si="0"/>
        <v>0</v>
      </c>
    </row>
    <row r="17" spans="2:6" ht="15" customHeight="1" x14ac:dyDescent="0.2">
      <c r="B17" s="86" t="s">
        <v>80</v>
      </c>
      <c r="C17" s="87">
        <f>'Section 14 data'!$J$8</f>
        <v>1.054</v>
      </c>
      <c r="D17" s="87">
        <f>'Section 14 data'!$K$8</f>
        <v>17.123999999999999</v>
      </c>
      <c r="E17" s="318">
        <f>'Section 14 data'!$L$8</f>
        <v>70.67</v>
      </c>
      <c r="F17" s="87">
        <f t="shared" si="0"/>
        <v>18.177999999999997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39" t="s">
        <v>267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925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6">
        <f>'Section 14 data'!$R$13</f>
        <v>0</v>
      </c>
      <c r="E8" s="641">
        <f>'Section 14 data'!$S$13</f>
        <v>0</v>
      </c>
      <c r="F8" s="631">
        <f>SUM(C8,D8)</f>
        <v>0</v>
      </c>
    </row>
    <row r="9" spans="2:6" ht="15" customHeight="1" x14ac:dyDescent="0.2">
      <c r="B9" s="82" t="s">
        <v>335</v>
      </c>
      <c r="C9" s="67">
        <f>'Section 14 data'!$Q$14</f>
        <v>0</v>
      </c>
      <c r="D9" s="636">
        <f>'Section 14 data'!$R$14</f>
        <v>0</v>
      </c>
      <c r="E9" s="641">
        <f>'Section 14 data'!$S$14</f>
        <v>0</v>
      </c>
      <c r="F9" s="631">
        <f t="shared" ref="F9:F15" si="0">SUM(C9,D9)</f>
        <v>0</v>
      </c>
    </row>
    <row r="10" spans="2:6" ht="15" customHeight="1" x14ac:dyDescent="0.2">
      <c r="B10" s="81" t="s">
        <v>336</v>
      </c>
      <c r="C10" s="67">
        <f>'Section 14 data'!$Q$15</f>
        <v>0</v>
      </c>
      <c r="D10" s="636">
        <f>'Section 14 data'!$R$15</f>
        <v>52.472000000000001</v>
      </c>
      <c r="E10" s="641">
        <f>'Section 14 data'!$S$15</f>
        <v>86.729225100524758</v>
      </c>
      <c r="F10" s="631">
        <f t="shared" si="0"/>
        <v>52.472000000000001</v>
      </c>
    </row>
    <row r="11" spans="2:6" ht="15" customHeight="1" x14ac:dyDescent="0.2">
      <c r="B11" s="81" t="s">
        <v>337</v>
      </c>
      <c r="C11" s="67">
        <f>'Section 14 data'!$Q$16</f>
        <v>1.867</v>
      </c>
      <c r="D11" s="636">
        <f>'Section 14 data'!$R$16</f>
        <v>0</v>
      </c>
      <c r="E11" s="641">
        <f>'Section 14 data'!$S$16</f>
        <v>0</v>
      </c>
      <c r="F11" s="631">
        <f t="shared" si="0"/>
        <v>1.867</v>
      </c>
    </row>
    <row r="12" spans="2:6" ht="15" customHeight="1" x14ac:dyDescent="0.2">
      <c r="B12" s="81" t="s">
        <v>338</v>
      </c>
      <c r="C12" s="67">
        <f>'Section 14 data'!$Q$17</f>
        <v>4.984</v>
      </c>
      <c r="D12" s="636">
        <f>'Section 14 data'!$R$17</f>
        <v>8.375</v>
      </c>
      <c r="E12" s="641">
        <f>'Section 14 data'!$S$17</f>
        <v>83.22</v>
      </c>
      <c r="F12" s="631">
        <f t="shared" si="0"/>
        <v>13.359</v>
      </c>
    </row>
    <row r="13" spans="2:6" ht="15" customHeight="1" x14ac:dyDescent="0.2">
      <c r="B13" s="81" t="s">
        <v>339</v>
      </c>
      <c r="C13" s="67">
        <f>'Section 14 data'!$Q$18</f>
        <v>0</v>
      </c>
      <c r="D13" s="636">
        <f>'Section 14 data'!$R$18</f>
        <v>0</v>
      </c>
      <c r="E13" s="641">
        <f>'Section 14 data'!$S$18</f>
        <v>0</v>
      </c>
      <c r="F13" s="631">
        <f t="shared" si="0"/>
        <v>0</v>
      </c>
    </row>
    <row r="14" spans="2:6" ht="15" customHeight="1" x14ac:dyDescent="0.2">
      <c r="B14" s="81" t="s">
        <v>268</v>
      </c>
      <c r="C14" s="67">
        <f>'Section 14 data'!$Q$19</f>
        <v>0</v>
      </c>
      <c r="D14" s="636">
        <f>'Section 14 data'!$R$19</f>
        <v>0</v>
      </c>
      <c r="E14" s="641">
        <f>'Section 14 data'!$S$19</f>
        <v>0</v>
      </c>
      <c r="F14" s="631">
        <f t="shared" si="0"/>
        <v>0</v>
      </c>
    </row>
    <row r="15" spans="2:6" ht="15" customHeight="1" x14ac:dyDescent="0.2">
      <c r="B15" s="83" t="s">
        <v>80</v>
      </c>
      <c r="C15" s="637">
        <f>'Section 14 data'!$Q$8</f>
        <v>6.851</v>
      </c>
      <c r="D15" s="637">
        <f>'Section 14 data'!$R$8</f>
        <v>60.845999999999997</v>
      </c>
      <c r="E15" s="642">
        <f>'Section 14 data'!$S$8</f>
        <v>75.58</v>
      </c>
      <c r="F15" s="638">
        <f t="shared" si="0"/>
        <v>67.697000000000003</v>
      </c>
    </row>
    <row r="17" spans="4:4" ht="15" customHeight="1" x14ac:dyDescent="0.2">
      <c r="D17" s="548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42" t="s">
        <v>269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843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2">
        <f>'Section 14 data'!$Q$24</f>
        <v>0</v>
      </c>
      <c r="D8" s="633">
        <f>'Section 14 data'!$R$24</f>
        <v>0</v>
      </c>
      <c r="E8" s="202">
        <f>'Section 14 data'!$S$24</f>
        <v>0</v>
      </c>
      <c r="F8" s="634">
        <f>SUM(C8,D8)</f>
        <v>0</v>
      </c>
    </row>
    <row r="9" spans="2:6" ht="15" customHeight="1" x14ac:dyDescent="0.2">
      <c r="B9" s="79" t="s">
        <v>341</v>
      </c>
      <c r="C9" s="632">
        <f>'Section 14 data'!$Q$25</f>
        <v>1.825</v>
      </c>
      <c r="D9" s="633">
        <f>'Section 14 data'!$R$25</f>
        <v>41.610999999999997</v>
      </c>
      <c r="E9" s="202">
        <f>'Section 14 data'!$S$25</f>
        <v>107.59</v>
      </c>
      <c r="F9" s="634">
        <f t="shared" ref="F9:F17" si="0">SUM(C9,D9)</f>
        <v>43.436</v>
      </c>
    </row>
    <row r="10" spans="2:6" ht="15" customHeight="1" x14ac:dyDescent="0.2">
      <c r="B10" s="80" t="s">
        <v>342</v>
      </c>
      <c r="C10" s="632">
        <f>'Section 14 data'!$Q$26</f>
        <v>2.0270000000000001</v>
      </c>
      <c r="D10" s="633">
        <f>'Section 14 data'!$R$26</f>
        <v>8.0830000000000002</v>
      </c>
      <c r="E10" s="202">
        <f>'Section 14 data'!$S$26</f>
        <v>105.91</v>
      </c>
      <c r="F10" s="634">
        <f t="shared" si="0"/>
        <v>10.11</v>
      </c>
    </row>
    <row r="11" spans="2:6" ht="15" customHeight="1" x14ac:dyDescent="0.2">
      <c r="B11" s="78" t="s">
        <v>343</v>
      </c>
      <c r="C11" s="632">
        <f>'Section 14 data'!$Q$27</f>
        <v>0.22800000000000001</v>
      </c>
      <c r="D11" s="633">
        <f>'Section 14 data'!$R$27</f>
        <v>0</v>
      </c>
      <c r="E11" s="202">
        <f>'Section 14 data'!$S$27</f>
        <v>0</v>
      </c>
      <c r="F11" s="634">
        <f t="shared" si="0"/>
        <v>0.22800000000000001</v>
      </c>
    </row>
    <row r="12" spans="2:6" ht="15" customHeight="1" x14ac:dyDescent="0.2">
      <c r="B12" s="78" t="s">
        <v>344</v>
      </c>
      <c r="C12" s="632">
        <f>'Section 14 data'!$Q$28</f>
        <v>2.7709999999999999</v>
      </c>
      <c r="D12" s="633">
        <f>'Section 14 data'!$R$28</f>
        <v>0</v>
      </c>
      <c r="E12" s="202">
        <f>'Section 14 data'!$S$28</f>
        <v>0</v>
      </c>
      <c r="F12" s="634">
        <f t="shared" si="0"/>
        <v>2.7709999999999999</v>
      </c>
    </row>
    <row r="13" spans="2:6" ht="15" customHeight="1" x14ac:dyDescent="0.2">
      <c r="B13" s="78" t="s">
        <v>345</v>
      </c>
      <c r="C13" s="632">
        <f>'Section 14 data'!$Q$29</f>
        <v>0</v>
      </c>
      <c r="D13" s="633">
        <f>'Section 14 data'!$R$29</f>
        <v>2.778</v>
      </c>
      <c r="E13" s="202">
        <f>'Section 14 data'!$S$29</f>
        <v>107.55</v>
      </c>
      <c r="F13" s="634">
        <f t="shared" si="0"/>
        <v>2.778</v>
      </c>
    </row>
    <row r="14" spans="2:6" ht="15" customHeight="1" x14ac:dyDescent="0.2">
      <c r="B14" s="78" t="s">
        <v>346</v>
      </c>
      <c r="C14" s="632">
        <f>'Section 14 data'!$Q$30</f>
        <v>0</v>
      </c>
      <c r="D14" s="633">
        <f>'Section 14 data'!$R$30</f>
        <v>8.375</v>
      </c>
      <c r="E14" s="202">
        <f>'Section 14 data'!$S$30</f>
        <v>83.22</v>
      </c>
      <c r="F14" s="634">
        <f t="shared" si="0"/>
        <v>8.375</v>
      </c>
    </row>
    <row r="15" spans="2:6" ht="15" customHeight="1" x14ac:dyDescent="0.2">
      <c r="B15" s="78" t="s">
        <v>347</v>
      </c>
      <c r="C15" s="632">
        <f>'Section 14 data'!$Q$31</f>
        <v>0</v>
      </c>
      <c r="D15" s="633">
        <f>'Section 14 data'!$R$31</f>
        <v>0</v>
      </c>
      <c r="E15" s="202">
        <f>'Section 14 data'!$S$31</f>
        <v>0</v>
      </c>
      <c r="F15" s="634">
        <f t="shared" si="0"/>
        <v>0</v>
      </c>
    </row>
    <row r="16" spans="2:6" ht="15" customHeight="1" x14ac:dyDescent="0.2">
      <c r="B16" s="78" t="s">
        <v>270</v>
      </c>
      <c r="C16" s="632">
        <f>'Section 14 data'!$Q$32</f>
        <v>0</v>
      </c>
      <c r="D16" s="633">
        <f>'Section 14 data'!$R$32</f>
        <v>0</v>
      </c>
      <c r="E16" s="202">
        <f>'Section 14 data'!$S$32</f>
        <v>0</v>
      </c>
      <c r="F16" s="634">
        <f t="shared" si="0"/>
        <v>0</v>
      </c>
    </row>
    <row r="17" spans="2:6" ht="15" customHeight="1" x14ac:dyDescent="0.2">
      <c r="B17" s="72" t="s">
        <v>80</v>
      </c>
      <c r="C17" s="87">
        <f>'Section 14 data'!$Q$8</f>
        <v>6.851</v>
      </c>
      <c r="D17" s="87">
        <f>'Section 14 data'!$R$8</f>
        <v>60.845999999999997</v>
      </c>
      <c r="E17" s="318">
        <f>'Section 14 data'!$S$8</f>
        <v>75.58</v>
      </c>
      <c r="F17" s="87">
        <f t="shared" si="0"/>
        <v>67.697000000000003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46" t="s">
        <v>376</v>
      </c>
      <c r="C5" s="914" t="s">
        <v>390</v>
      </c>
      <c r="D5" s="914"/>
      <c r="E5" s="914"/>
      <c r="F5" s="906"/>
      <c r="H5" s="846" t="s">
        <v>376</v>
      </c>
      <c r="I5" s="794" t="s">
        <v>274</v>
      </c>
      <c r="J5" s="865"/>
      <c r="K5" s="865"/>
      <c r="L5" s="793"/>
    </row>
    <row r="6" spans="2:12" ht="60" customHeight="1" x14ac:dyDescent="0.2">
      <c r="B6" s="926"/>
      <c r="C6" s="13" t="s">
        <v>78</v>
      </c>
      <c r="D6" s="927" t="s">
        <v>79</v>
      </c>
      <c r="E6" s="927"/>
      <c r="F6" s="30" t="s">
        <v>275</v>
      </c>
      <c r="H6" s="926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6"/>
      <c r="C7" s="31" t="s">
        <v>81</v>
      </c>
      <c r="D7" s="31" t="s">
        <v>81</v>
      </c>
      <c r="E7" s="12" t="s">
        <v>82</v>
      </c>
      <c r="F7" s="32" t="s">
        <v>81</v>
      </c>
      <c r="H7" s="926"/>
      <c r="I7" s="303" t="s">
        <v>81</v>
      </c>
      <c r="J7" s="36" t="s">
        <v>81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Lincolnshire and Northamptonshire</v>
      </c>
      <c r="C9" s="57">
        <f>'Section 14 data'!C8</f>
        <v>7.2899999999999996E-3</v>
      </c>
      <c r="D9" s="57">
        <f>'Section 14 data'!D8</f>
        <v>9.214E-2</v>
      </c>
      <c r="E9" s="58">
        <f>'Section 14 data'!$E$8</f>
        <v>51.11</v>
      </c>
      <c r="F9" s="76">
        <f>SUM(C9,D9)</f>
        <v>9.9430000000000004E-2</v>
      </c>
      <c r="G9" s="25"/>
      <c r="H9" s="28" t="str">
        <f>Index!$B$4</f>
        <v>Lincolnshire and Northamptonshire</v>
      </c>
      <c r="I9" s="59">
        <f>'Section 14 data'!$G$7</f>
        <v>38.75761</v>
      </c>
      <c r="J9" s="60">
        <f>'Section 14 data'!$G$5</f>
        <v>46.924610000000001</v>
      </c>
      <c r="K9" s="43">
        <f>IF(I9=0,0,100*F9/I9)</f>
        <v>0.25654316661940713</v>
      </c>
      <c r="L9" s="61">
        <f>IF(J9=0,0,100*F9/J9)</f>
        <v>0.21189307700159893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46" t="s">
        <v>376</v>
      </c>
      <c r="C5" s="914" t="s">
        <v>393</v>
      </c>
      <c r="D5" s="914"/>
      <c r="E5" s="914"/>
      <c r="F5" s="906"/>
      <c r="G5" s="25"/>
      <c r="H5" s="846" t="s">
        <v>376</v>
      </c>
      <c r="I5" s="794" t="s">
        <v>282</v>
      </c>
      <c r="J5" s="865"/>
      <c r="K5" s="865"/>
      <c r="L5" s="793"/>
    </row>
    <row r="6" spans="2:12" ht="60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8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8"/>
      <c r="I7" s="303" t="s">
        <v>325</v>
      </c>
      <c r="J7" s="36" t="s">
        <v>325</v>
      </c>
      <c r="K7" s="304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Lincolnshire and Northamptonshire</v>
      </c>
      <c r="C9" s="67">
        <f>'Section 14 data'!$J$8</f>
        <v>1.054</v>
      </c>
      <c r="D9" s="67">
        <f>'Section 14 data'!$K$8</f>
        <v>17.123999999999999</v>
      </c>
      <c r="E9" s="58">
        <f>'Section 14 data'!$L$8</f>
        <v>70.67</v>
      </c>
      <c r="F9" s="77">
        <f>SUM(C9,D9)</f>
        <v>18.177999999999997</v>
      </c>
      <c r="G9" s="25"/>
      <c r="H9" s="28" t="str">
        <f>Index!$B$4</f>
        <v>Lincolnshire and Northamptonshire</v>
      </c>
      <c r="I9" s="68">
        <f>'Section 14 data'!$N$7</f>
        <v>7404.7919999999995</v>
      </c>
      <c r="J9" s="43">
        <f>'Section 14 data'!$N$5</f>
        <v>9282.0709999999999</v>
      </c>
      <c r="K9" s="43">
        <f>IF(I9=0,0,100*F9/I9)</f>
        <v>0.24548967749533004</v>
      </c>
      <c r="L9" s="61">
        <f>IF(J9=0,0,100*F9/J9)</f>
        <v>0.19583991546714088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46" t="s">
        <v>380</v>
      </c>
      <c r="C5" s="914" t="s">
        <v>394</v>
      </c>
      <c r="D5" s="914"/>
      <c r="E5" s="914"/>
      <c r="F5" s="906"/>
      <c r="G5" s="25"/>
      <c r="H5" s="846" t="s">
        <v>380</v>
      </c>
      <c r="I5" s="794" t="s">
        <v>284</v>
      </c>
      <c r="J5" s="865"/>
      <c r="K5" s="865"/>
      <c r="L5" s="793"/>
    </row>
    <row r="6" spans="2:12" ht="60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28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8"/>
      <c r="I7" s="303" t="s">
        <v>271</v>
      </c>
      <c r="J7" s="36" t="s">
        <v>271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Lincolnshire and Northamptonshire</v>
      </c>
      <c r="C9" s="67">
        <f>'Section 14 data'!$Q$8</f>
        <v>6.851</v>
      </c>
      <c r="D9" s="67">
        <f>'Section 14 data'!$R$8</f>
        <v>60.845999999999997</v>
      </c>
      <c r="E9" s="769">
        <f>'Section 14 data'!$S$8</f>
        <v>75.58</v>
      </c>
      <c r="F9" s="77">
        <f>SUM(C9,D9)</f>
        <v>67.697000000000003</v>
      </c>
      <c r="G9" s="650"/>
      <c r="H9" s="651" t="str">
        <f>Index!$B$4</f>
        <v>Lincolnshire and Northamptonshire</v>
      </c>
      <c r="I9" s="68">
        <f>'Section 14 data'!$U$7</f>
        <v>46181.748999999996</v>
      </c>
      <c r="J9" s="43">
        <f>'Section 14 data'!$U$5</f>
        <v>52731.939999999995</v>
      </c>
      <c r="K9" s="652">
        <f>IF(I9=0,0,100*F9/I9)</f>
        <v>0.1465882117197424</v>
      </c>
      <c r="L9" s="653">
        <f>IF(J9=0,0,100*F9/J9)</f>
        <v>0.12837949826992903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647</v>
      </c>
      <c r="C3" t="s">
        <v>623</v>
      </c>
    </row>
    <row r="5" spans="2:6" ht="15" customHeight="1" x14ac:dyDescent="0.2">
      <c r="B5" s="920" t="s">
        <v>267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Lincolnshire and Northamptonshire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7">
        <f>'Section 15 data'!$C$13</f>
        <v>6.9199999999999999E-3</v>
      </c>
      <c r="D8" s="648">
        <f>'Section 15 data'!$D$13</f>
        <v>2.32E-3</v>
      </c>
      <c r="E8" s="202">
        <f>'Section 15 data'!$E$13</f>
        <v>128.72999999999999</v>
      </c>
      <c r="F8" s="649">
        <f>SUM(C8,D8)</f>
        <v>9.2399999999999999E-3</v>
      </c>
    </row>
    <row r="9" spans="2:6" ht="15" customHeight="1" x14ac:dyDescent="0.2">
      <c r="B9" s="100" t="s">
        <v>335</v>
      </c>
      <c r="C9" s="647">
        <f>'Section 15 data'!$C$14</f>
        <v>1.0829999999999999E-2</v>
      </c>
      <c r="D9" s="648">
        <f>'Section 15 data'!$D$14</f>
        <v>0</v>
      </c>
      <c r="E9" s="202">
        <f>'Section 15 data'!$E$14</f>
        <v>0</v>
      </c>
      <c r="F9" s="649">
        <f t="shared" ref="F9:F15" si="0">SUM(C9,D9)</f>
        <v>1.0829999999999999E-2</v>
      </c>
    </row>
    <row r="10" spans="2:6" ht="15" customHeight="1" x14ac:dyDescent="0.2">
      <c r="B10" s="99" t="s">
        <v>336</v>
      </c>
      <c r="C10" s="647">
        <f>'Section 15 data'!$C$15</f>
        <v>2.5189999999999997E-2</v>
      </c>
      <c r="D10" s="648">
        <f>'Section 15 data'!$D$15</f>
        <v>0.24279999999999999</v>
      </c>
      <c r="E10" s="202">
        <f>'Section 15 data'!$E$15</f>
        <v>45.769944328255441</v>
      </c>
      <c r="F10" s="649">
        <f t="shared" si="0"/>
        <v>0.26799000000000001</v>
      </c>
    </row>
    <row r="11" spans="2:6" ht="15" customHeight="1" x14ac:dyDescent="0.2">
      <c r="B11" s="99" t="s">
        <v>337</v>
      </c>
      <c r="C11" s="647">
        <f>'Section 15 data'!$C$16</f>
        <v>2.027E-2</v>
      </c>
      <c r="D11" s="648">
        <f>'Section 15 data'!$D$16</f>
        <v>0.21878</v>
      </c>
      <c r="E11" s="202">
        <f>'Section 15 data'!$E$16</f>
        <v>30.56853170913617</v>
      </c>
      <c r="F11" s="649">
        <f t="shared" si="0"/>
        <v>0.23905000000000001</v>
      </c>
    </row>
    <row r="12" spans="2:6" ht="15" customHeight="1" x14ac:dyDescent="0.2">
      <c r="B12" s="99" t="s">
        <v>338</v>
      </c>
      <c r="C12" s="647">
        <f>'Section 15 data'!$C$17</f>
        <v>4.9400000000000008E-3</v>
      </c>
      <c r="D12" s="648">
        <f>'Section 15 data'!$D$17</f>
        <v>0.17307</v>
      </c>
      <c r="E12" s="202">
        <f>'Section 15 data'!$E$17</f>
        <v>55.91</v>
      </c>
      <c r="F12" s="649">
        <f t="shared" si="0"/>
        <v>0.17801</v>
      </c>
    </row>
    <row r="13" spans="2:6" ht="15" customHeight="1" x14ac:dyDescent="0.2">
      <c r="B13" s="99" t="s">
        <v>339</v>
      </c>
      <c r="C13" s="647">
        <f>'Section 15 data'!$C$18</f>
        <v>2.4250000000000001E-2</v>
      </c>
      <c r="D13" s="648">
        <f>'Section 15 data'!$D$18</f>
        <v>0</v>
      </c>
      <c r="E13" s="202">
        <f>'Section 15 data'!$E$18</f>
        <v>0</v>
      </c>
      <c r="F13" s="649">
        <f t="shared" si="0"/>
        <v>2.4250000000000001E-2</v>
      </c>
    </row>
    <row r="14" spans="2:6" ht="15" customHeight="1" x14ac:dyDescent="0.2">
      <c r="B14" s="99" t="s">
        <v>268</v>
      </c>
      <c r="C14" s="647">
        <f>'Section 15 data'!$C$19</f>
        <v>0</v>
      </c>
      <c r="D14" s="648">
        <f>'Section 15 data'!$D$19</f>
        <v>0</v>
      </c>
      <c r="E14" s="202">
        <f>'Section 15 data'!$E$19</f>
        <v>0</v>
      </c>
      <c r="F14" s="649">
        <f t="shared" si="0"/>
        <v>0</v>
      </c>
    </row>
    <row r="15" spans="2:6" ht="15" customHeight="1" x14ac:dyDescent="0.2">
      <c r="B15" s="101" t="s">
        <v>80</v>
      </c>
      <c r="C15" s="102">
        <f>'Section 15 data'!$C$8</f>
        <v>9.2409999999999992E-2</v>
      </c>
      <c r="D15" s="102">
        <f>'Section 15 data'!$D$8</f>
        <v>0.63697999999999999</v>
      </c>
      <c r="E15" s="318">
        <f>'Section 15 data'!$E$8</f>
        <v>26.46</v>
      </c>
      <c r="F15" s="102">
        <f t="shared" si="0"/>
        <v>0.72938999999999998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6" t="s">
        <v>642</v>
      </c>
      <c r="C3" s="807"/>
      <c r="D3" s="807"/>
      <c r="E3" s="807"/>
      <c r="F3" s="807"/>
      <c r="G3" s="807"/>
      <c r="I3" s="806" t="s">
        <v>644</v>
      </c>
      <c r="J3" s="807"/>
      <c r="K3" s="807"/>
      <c r="L3" s="807"/>
      <c r="M3" s="807"/>
      <c r="N3" s="807"/>
      <c r="P3" s="806" t="s">
        <v>643</v>
      </c>
      <c r="Q3" s="807"/>
      <c r="R3" s="807"/>
      <c r="S3" s="807"/>
      <c r="T3" s="807"/>
      <c r="U3" s="807"/>
    </row>
    <row r="4" spans="2:21" ht="13.5" thickBot="1" x14ac:dyDescent="0.25">
      <c r="B4" s="441"/>
      <c r="C4" s="441" t="s">
        <v>78</v>
      </c>
      <c r="D4" s="441" t="s">
        <v>308</v>
      </c>
      <c r="E4" s="459" t="s">
        <v>82</v>
      </c>
      <c r="F4" s="441" t="s">
        <v>309</v>
      </c>
      <c r="G4" s="441" t="s">
        <v>487</v>
      </c>
      <c r="I4" s="441"/>
      <c r="J4" s="441" t="s">
        <v>78</v>
      </c>
      <c r="K4" s="441" t="s">
        <v>308</v>
      </c>
      <c r="L4" s="459" t="s">
        <v>82</v>
      </c>
      <c r="M4" s="441" t="s">
        <v>309</v>
      </c>
      <c r="N4" s="441" t="s">
        <v>487</v>
      </c>
      <c r="P4" s="441"/>
      <c r="Q4" s="441" t="s">
        <v>78</v>
      </c>
      <c r="R4" s="441" t="s">
        <v>308</v>
      </c>
      <c r="S4" s="459" t="s">
        <v>82</v>
      </c>
      <c r="T4" s="441" t="s">
        <v>309</v>
      </c>
      <c r="U4" s="441" t="s">
        <v>487</v>
      </c>
    </row>
    <row r="5" spans="2:21" x14ac:dyDescent="0.2">
      <c r="B5" s="344" t="s">
        <v>106</v>
      </c>
      <c r="C5" s="345">
        <v>8.6968199999999989</v>
      </c>
      <c r="D5" s="345">
        <v>38.227789999999999</v>
      </c>
      <c r="E5" s="460">
        <v>1.84</v>
      </c>
      <c r="F5" s="463">
        <f>D5*E5/100</f>
        <v>0.70339133599999992</v>
      </c>
      <c r="G5" s="464">
        <f>C5+D5</f>
        <v>46.924610000000001</v>
      </c>
      <c r="I5" s="344" t="s">
        <v>106</v>
      </c>
      <c r="J5" s="345">
        <v>1485.0840000000001</v>
      </c>
      <c r="K5" s="345">
        <v>7796.9870000000001</v>
      </c>
      <c r="L5" s="460">
        <v>6.37</v>
      </c>
      <c r="M5" s="463">
        <f>K5*L5/100</f>
        <v>496.66807189999997</v>
      </c>
      <c r="N5" s="464">
        <f>J5+K5</f>
        <v>9282.0709999999999</v>
      </c>
      <c r="P5" s="344" t="s">
        <v>106</v>
      </c>
      <c r="Q5" s="345">
        <v>10051.968999999999</v>
      </c>
      <c r="R5" s="345">
        <v>42679.970999999998</v>
      </c>
      <c r="S5" s="460">
        <v>5.85</v>
      </c>
      <c r="T5" s="463">
        <f>R5*S5/100</f>
        <v>2496.7783034999998</v>
      </c>
      <c r="U5" s="464">
        <f>Q5+R5</f>
        <v>52731.939999999995</v>
      </c>
    </row>
    <row r="6" spans="2:21" x14ac:dyDescent="0.2">
      <c r="B6" s="346" t="s">
        <v>92</v>
      </c>
      <c r="C6" s="343">
        <v>3.00421</v>
      </c>
      <c r="D6" s="343">
        <v>5.1026300000000004</v>
      </c>
      <c r="E6" s="461">
        <v>12.79</v>
      </c>
      <c r="F6" s="465">
        <f>D6*E6/100</f>
        <v>0.65262637700000004</v>
      </c>
      <c r="G6" s="466">
        <f>C6+D6</f>
        <v>8.10684</v>
      </c>
      <c r="I6" s="346" t="s">
        <v>92</v>
      </c>
      <c r="J6" s="343">
        <v>701.005</v>
      </c>
      <c r="K6" s="343">
        <v>1162.385</v>
      </c>
      <c r="L6" s="461">
        <v>12.31</v>
      </c>
      <c r="M6" s="465">
        <f>K6*L6/100</f>
        <v>143.08959350000001</v>
      </c>
      <c r="N6" s="466">
        <f>J6+K6</f>
        <v>1863.3899999999999</v>
      </c>
      <c r="P6" s="346" t="s">
        <v>92</v>
      </c>
      <c r="Q6" s="343">
        <v>2461.973</v>
      </c>
      <c r="R6" s="343">
        <v>4037.9679999999998</v>
      </c>
      <c r="S6" s="461">
        <v>18.18</v>
      </c>
      <c r="T6" s="465">
        <f>R6*S6/100</f>
        <v>734.10258239999996</v>
      </c>
      <c r="U6" s="466">
        <f>Q6+R6</f>
        <v>6499.9409999999998</v>
      </c>
    </row>
    <row r="7" spans="2:21" x14ac:dyDescent="0.2">
      <c r="B7" s="347" t="s">
        <v>105</v>
      </c>
      <c r="C7" s="343">
        <v>5.6926099999999993</v>
      </c>
      <c r="D7" s="343">
        <v>33.064999999999998</v>
      </c>
      <c r="E7" s="461">
        <v>2.74</v>
      </c>
      <c r="F7" s="465">
        <f>D7*E7/100</f>
        <v>0.90598100000000004</v>
      </c>
      <c r="G7" s="466">
        <f>C7+D7</f>
        <v>38.75761</v>
      </c>
      <c r="I7" s="347" t="s">
        <v>105</v>
      </c>
      <c r="J7" s="343">
        <v>784.07899999999995</v>
      </c>
      <c r="K7" s="343">
        <v>6620.7129999999997</v>
      </c>
      <c r="L7" s="461">
        <v>7.47</v>
      </c>
      <c r="M7" s="465">
        <f>K7*L7/100</f>
        <v>494.56726109999994</v>
      </c>
      <c r="N7" s="466">
        <f>J7+K7</f>
        <v>7404.7919999999995</v>
      </c>
      <c r="P7" s="347" t="s">
        <v>105</v>
      </c>
      <c r="Q7" s="343">
        <v>7589.9960000000001</v>
      </c>
      <c r="R7" s="343">
        <v>38591.752999999997</v>
      </c>
      <c r="S7" s="461">
        <v>6.45</v>
      </c>
      <c r="T7" s="465">
        <f>R7*S7/100</f>
        <v>2489.1680685000001</v>
      </c>
      <c r="U7" s="466">
        <f>Q7+R7</f>
        <v>46181.748999999996</v>
      </c>
    </row>
    <row r="8" spans="2:21" ht="13.5" thickBot="1" x14ac:dyDescent="0.25">
      <c r="B8" s="348" t="s">
        <v>94</v>
      </c>
      <c r="C8" s="349">
        <v>2.8511700000000002</v>
      </c>
      <c r="D8" s="349">
        <v>4.6802999999999999</v>
      </c>
      <c r="E8" s="462">
        <v>11.86</v>
      </c>
      <c r="F8" s="467">
        <f>D8*E8/100</f>
        <v>0.55508357999999991</v>
      </c>
      <c r="G8" s="468">
        <f>C8+D8</f>
        <v>7.5314700000000006</v>
      </c>
      <c r="I8" s="348" t="s">
        <v>94</v>
      </c>
      <c r="J8" s="349">
        <v>464.238</v>
      </c>
      <c r="K8" s="349">
        <v>1220.462</v>
      </c>
      <c r="L8" s="462">
        <v>15.39</v>
      </c>
      <c r="M8" s="467">
        <f>K8*L8/100</f>
        <v>187.82910179999999</v>
      </c>
      <c r="N8" s="468">
        <f>J8+K8</f>
        <v>1684.7</v>
      </c>
      <c r="P8" s="348" t="s">
        <v>94</v>
      </c>
      <c r="Q8" s="349">
        <v>4049.8879999999999</v>
      </c>
      <c r="R8" s="349">
        <v>4660.0330000000004</v>
      </c>
      <c r="S8" s="462">
        <v>17.100000000000001</v>
      </c>
      <c r="T8" s="467">
        <f>R8*S8/100</f>
        <v>796.86564300000009</v>
      </c>
      <c r="U8" s="468">
        <f>Q8+R8</f>
        <v>8709.9210000000003</v>
      </c>
    </row>
    <row r="11" spans="2:21" ht="38.25" customHeight="1" x14ac:dyDescent="0.2">
      <c r="B11" s="806" t="s">
        <v>659</v>
      </c>
      <c r="C11" s="807"/>
      <c r="D11" s="807"/>
      <c r="E11" s="807"/>
      <c r="F11" s="807"/>
      <c r="G11" s="807"/>
      <c r="I11" s="806" t="s">
        <v>660</v>
      </c>
      <c r="J11" s="807"/>
      <c r="K11" s="807"/>
      <c r="L11" s="807"/>
      <c r="M11" s="807"/>
      <c r="N11" s="807"/>
      <c r="P11" s="806" t="s">
        <v>661</v>
      </c>
      <c r="Q11" s="807"/>
      <c r="R11" s="807"/>
      <c r="S11" s="807"/>
      <c r="T11" s="807"/>
      <c r="U11" s="807"/>
    </row>
    <row r="12" spans="2:21" ht="13.5" thickBot="1" x14ac:dyDescent="0.25">
      <c r="B12" s="441"/>
      <c r="C12" s="441" t="s">
        <v>78</v>
      </c>
      <c r="D12" s="441" t="s">
        <v>308</v>
      </c>
      <c r="E12" s="459" t="s">
        <v>82</v>
      </c>
      <c r="F12" s="441" t="s">
        <v>309</v>
      </c>
      <c r="G12" s="441" t="s">
        <v>487</v>
      </c>
      <c r="I12" s="441"/>
      <c r="J12" s="441" t="s">
        <v>78</v>
      </c>
      <c r="K12" s="441" t="s">
        <v>308</v>
      </c>
      <c r="L12" s="459" t="s">
        <v>82</v>
      </c>
      <c r="M12" s="441" t="s">
        <v>309</v>
      </c>
      <c r="N12" s="441" t="s">
        <v>487</v>
      </c>
      <c r="P12" s="441"/>
      <c r="Q12" s="441" t="s">
        <v>78</v>
      </c>
      <c r="R12" s="441" t="s">
        <v>308</v>
      </c>
      <c r="S12" s="459" t="s">
        <v>82</v>
      </c>
      <c r="T12" s="441" t="s">
        <v>309</v>
      </c>
      <c r="U12" s="441" t="s">
        <v>487</v>
      </c>
    </row>
    <row r="13" spans="2:21" x14ac:dyDescent="0.2">
      <c r="B13" s="344" t="s">
        <v>119</v>
      </c>
      <c r="C13" s="345">
        <v>4.394E-2</v>
      </c>
      <c r="D13" s="345">
        <v>0.24262999999999998</v>
      </c>
      <c r="E13" s="460">
        <v>46.61</v>
      </c>
      <c r="F13" s="463">
        <f t="shared" ref="F13:F19" si="0">D13*E13/100</f>
        <v>0.11308984299999998</v>
      </c>
      <c r="G13" s="464">
        <f t="shared" ref="G13:G19" si="1">C13+D13</f>
        <v>0.28656999999999999</v>
      </c>
      <c r="I13" s="344" t="s">
        <v>119</v>
      </c>
      <c r="J13" s="345">
        <v>0</v>
      </c>
      <c r="K13" s="345">
        <v>0</v>
      </c>
      <c r="L13" s="460">
        <v>0</v>
      </c>
      <c r="M13" s="463">
        <f t="shared" ref="M13:M19" si="2">K13*L13/100</f>
        <v>0</v>
      </c>
      <c r="N13" s="464">
        <f t="shared" ref="N13:N19" si="3">J13+K13</f>
        <v>0</v>
      </c>
      <c r="P13" s="344" t="s">
        <v>119</v>
      </c>
      <c r="Q13" s="345">
        <v>26.007999999999999</v>
      </c>
      <c r="R13" s="345">
        <v>0</v>
      </c>
      <c r="S13" s="460">
        <v>0</v>
      </c>
      <c r="T13" s="463">
        <f t="shared" ref="T13:T19" si="4">R13*S13/100</f>
        <v>0</v>
      </c>
      <c r="U13" s="464">
        <f t="shared" ref="U13:U19" si="5">Q13+R13</f>
        <v>26.007999999999999</v>
      </c>
    </row>
    <row r="14" spans="2:21" x14ac:dyDescent="0.2">
      <c r="B14" s="346" t="s">
        <v>120</v>
      </c>
      <c r="C14" s="343">
        <v>0.20115</v>
      </c>
      <c r="D14" s="343">
        <v>0.87026999999999999</v>
      </c>
      <c r="E14" s="461">
        <v>23.71</v>
      </c>
      <c r="F14" s="465">
        <f t="shared" si="0"/>
        <v>0.20634101700000002</v>
      </c>
      <c r="G14" s="466">
        <f t="shared" si="1"/>
        <v>1.07142</v>
      </c>
      <c r="I14" s="346" t="s">
        <v>120</v>
      </c>
      <c r="J14" s="343">
        <v>0.71499999999999997</v>
      </c>
      <c r="K14" s="343">
        <v>33.835999999999999</v>
      </c>
      <c r="L14" s="461">
        <v>33.97</v>
      </c>
      <c r="M14" s="465">
        <f t="shared" si="2"/>
        <v>11.494089199999998</v>
      </c>
      <c r="N14" s="466">
        <f t="shared" si="3"/>
        <v>34.551000000000002</v>
      </c>
      <c r="P14" s="346" t="s">
        <v>120</v>
      </c>
      <c r="Q14" s="343">
        <v>161.72</v>
      </c>
      <c r="R14" s="343">
        <v>2630.864</v>
      </c>
      <c r="S14" s="461">
        <v>29.96</v>
      </c>
      <c r="T14" s="465">
        <f t="shared" si="4"/>
        <v>788.2068544</v>
      </c>
      <c r="U14" s="466">
        <f t="shared" si="5"/>
        <v>2792.5839999999998</v>
      </c>
    </row>
    <row r="15" spans="2:21" x14ac:dyDescent="0.2">
      <c r="B15" s="347" t="s">
        <v>121</v>
      </c>
      <c r="C15" s="343">
        <v>0.25295000000000001</v>
      </c>
      <c r="D15" s="343">
        <v>0.70164000000000004</v>
      </c>
      <c r="E15" s="461">
        <v>33.960736997844045</v>
      </c>
      <c r="F15" s="465">
        <f t="shared" si="0"/>
        <v>0.23828211507167296</v>
      </c>
      <c r="G15" s="466">
        <f t="shared" si="1"/>
        <v>0.95459000000000005</v>
      </c>
      <c r="I15" s="347" t="s">
        <v>121</v>
      </c>
      <c r="J15" s="343">
        <v>11.339</v>
      </c>
      <c r="K15" s="343">
        <v>75.659000000000006</v>
      </c>
      <c r="L15" s="461">
        <v>29.138606799285167</v>
      </c>
      <c r="M15" s="465">
        <f t="shared" si="2"/>
        <v>22.045978518271166</v>
      </c>
      <c r="N15" s="466">
        <f t="shared" si="3"/>
        <v>86.998000000000005</v>
      </c>
      <c r="P15" s="347" t="s">
        <v>121</v>
      </c>
      <c r="Q15" s="343">
        <v>1079.7270000000001</v>
      </c>
      <c r="R15" s="343">
        <v>983.69</v>
      </c>
      <c r="S15" s="461">
        <v>31.791305108208839</v>
      </c>
      <c r="T15" s="465">
        <f t="shared" si="4"/>
        <v>312.72788921893954</v>
      </c>
      <c r="U15" s="466">
        <f t="shared" si="5"/>
        <v>2063.4170000000004</v>
      </c>
    </row>
    <row r="16" spans="2:21" x14ac:dyDescent="0.2">
      <c r="B16" s="347" t="s">
        <v>122</v>
      </c>
      <c r="C16" s="343">
        <v>0.45921000000000001</v>
      </c>
      <c r="D16" s="343">
        <v>1.10263</v>
      </c>
      <c r="E16" s="461">
        <v>27.109425525439352</v>
      </c>
      <c r="F16" s="465">
        <f t="shared" si="0"/>
        <v>0.29891665867115191</v>
      </c>
      <c r="G16" s="466">
        <f t="shared" si="1"/>
        <v>1.5618400000000001</v>
      </c>
      <c r="I16" s="347" t="s">
        <v>122</v>
      </c>
      <c r="J16" s="343">
        <v>65.117999999999995</v>
      </c>
      <c r="K16" s="343">
        <v>293.14699999999999</v>
      </c>
      <c r="L16" s="461">
        <v>29.672386618750689</v>
      </c>
      <c r="M16" s="465">
        <f t="shared" si="2"/>
        <v>86.983711201269088</v>
      </c>
      <c r="N16" s="466">
        <f t="shared" si="3"/>
        <v>358.26499999999999</v>
      </c>
      <c r="P16" s="347" t="s">
        <v>122</v>
      </c>
      <c r="Q16" s="343">
        <v>799.08100000000002</v>
      </c>
      <c r="R16" s="343">
        <v>596.40099999999995</v>
      </c>
      <c r="S16" s="461">
        <v>24.015004621321424</v>
      </c>
      <c r="T16" s="465">
        <f t="shared" si="4"/>
        <v>143.22572771160719</v>
      </c>
      <c r="U16" s="466">
        <f t="shared" si="5"/>
        <v>1395.482</v>
      </c>
    </row>
    <row r="17" spans="2:21" x14ac:dyDescent="0.2">
      <c r="B17" s="347" t="s">
        <v>123</v>
      </c>
      <c r="C17" s="343">
        <v>1.1975499999999999</v>
      </c>
      <c r="D17" s="343">
        <v>0.39338000000000001</v>
      </c>
      <c r="E17" s="461">
        <v>39.07</v>
      </c>
      <c r="F17" s="465">
        <f t="shared" si="0"/>
        <v>0.153693566</v>
      </c>
      <c r="G17" s="466">
        <f t="shared" si="1"/>
        <v>1.59093</v>
      </c>
      <c r="I17" s="347" t="s">
        <v>123</v>
      </c>
      <c r="J17" s="343">
        <v>222.98099999999999</v>
      </c>
      <c r="K17" s="343">
        <v>54.52</v>
      </c>
      <c r="L17" s="461">
        <v>34.4</v>
      </c>
      <c r="M17" s="465">
        <f t="shared" si="2"/>
        <v>18.75488</v>
      </c>
      <c r="N17" s="466">
        <f t="shared" si="3"/>
        <v>277.50099999999998</v>
      </c>
      <c r="P17" s="347" t="s">
        <v>123</v>
      </c>
      <c r="Q17" s="343">
        <v>1334.318</v>
      </c>
      <c r="R17" s="343">
        <v>116.20699999999999</v>
      </c>
      <c r="S17" s="461">
        <v>37.94</v>
      </c>
      <c r="T17" s="465">
        <f t="shared" si="4"/>
        <v>44.088935800000002</v>
      </c>
      <c r="U17" s="466">
        <f t="shared" si="5"/>
        <v>1450.5250000000001</v>
      </c>
    </row>
    <row r="18" spans="2:21" x14ac:dyDescent="0.2">
      <c r="B18" s="347" t="s">
        <v>124</v>
      </c>
      <c r="C18" s="343">
        <v>0.49118000000000001</v>
      </c>
      <c r="D18" s="343">
        <v>0.53897000000000006</v>
      </c>
      <c r="E18" s="461">
        <v>49.5</v>
      </c>
      <c r="F18" s="465">
        <f t="shared" si="0"/>
        <v>0.26679015000000006</v>
      </c>
      <c r="G18" s="466">
        <f t="shared" si="1"/>
        <v>1.0301500000000001</v>
      </c>
      <c r="I18" s="347" t="s">
        <v>124</v>
      </c>
      <c r="J18" s="343">
        <v>105.593</v>
      </c>
      <c r="K18" s="343">
        <v>268.06400000000002</v>
      </c>
      <c r="L18" s="461">
        <v>39.450000000000003</v>
      </c>
      <c r="M18" s="465">
        <f t="shared" si="2"/>
        <v>105.75124800000002</v>
      </c>
      <c r="N18" s="466">
        <f t="shared" si="3"/>
        <v>373.65700000000004</v>
      </c>
      <c r="P18" s="347" t="s">
        <v>124</v>
      </c>
      <c r="Q18" s="343">
        <v>473.00799999999998</v>
      </c>
      <c r="R18" s="343">
        <v>138.85</v>
      </c>
      <c r="S18" s="461">
        <v>42.81</v>
      </c>
      <c r="T18" s="465">
        <f t="shared" si="4"/>
        <v>59.441685</v>
      </c>
      <c r="U18" s="466">
        <f t="shared" si="5"/>
        <v>611.85799999999995</v>
      </c>
    </row>
    <row r="19" spans="2:21" ht="13.5" thickBot="1" x14ac:dyDescent="0.25">
      <c r="B19" s="348" t="s">
        <v>125</v>
      </c>
      <c r="C19" s="349">
        <v>0.20518999999999996</v>
      </c>
      <c r="D19" s="349">
        <v>0.83079000000000003</v>
      </c>
      <c r="E19" s="462">
        <v>35.989298274984527</v>
      </c>
      <c r="F19" s="467">
        <f t="shared" si="0"/>
        <v>0.29899549113874396</v>
      </c>
      <c r="G19" s="468">
        <f t="shared" si="1"/>
        <v>1.0359799999999999</v>
      </c>
      <c r="I19" s="348" t="s">
        <v>125</v>
      </c>
      <c r="J19" s="349">
        <v>58.491999999999997</v>
      </c>
      <c r="K19" s="349">
        <v>495.23700000000002</v>
      </c>
      <c r="L19" s="462">
        <v>30.947207365891632</v>
      </c>
      <c r="M19" s="467">
        <f t="shared" si="2"/>
        <v>153.26202134262076</v>
      </c>
      <c r="N19" s="468">
        <f t="shared" si="3"/>
        <v>553.72900000000004</v>
      </c>
      <c r="P19" s="348" t="s">
        <v>125</v>
      </c>
      <c r="Q19" s="349">
        <v>176.02699999999999</v>
      </c>
      <c r="R19" s="349">
        <v>194.02</v>
      </c>
      <c r="S19" s="462">
        <v>59.601908978219051</v>
      </c>
      <c r="T19" s="467">
        <f t="shared" si="4"/>
        <v>115.6396237995406</v>
      </c>
      <c r="U19" s="468">
        <f t="shared" si="5"/>
        <v>370.04700000000003</v>
      </c>
    </row>
    <row r="22" spans="2:21" ht="38.25" customHeight="1" x14ac:dyDescent="0.2">
      <c r="B22" s="806" t="s">
        <v>662</v>
      </c>
      <c r="C22" s="807"/>
      <c r="D22" s="807"/>
      <c r="E22" s="807"/>
      <c r="F22" s="807"/>
      <c r="G22" s="807"/>
      <c r="I22" s="806" t="s">
        <v>663</v>
      </c>
      <c r="J22" s="807"/>
      <c r="K22" s="807"/>
      <c r="L22" s="807"/>
      <c r="M22" s="807"/>
      <c r="N22" s="807"/>
      <c r="P22" s="806" t="s">
        <v>664</v>
      </c>
      <c r="Q22" s="807"/>
      <c r="R22" s="807"/>
      <c r="S22" s="807"/>
      <c r="T22" s="807"/>
      <c r="U22" s="807"/>
    </row>
    <row r="23" spans="2:21" ht="13.5" thickBot="1" x14ac:dyDescent="0.25">
      <c r="B23" s="441"/>
      <c r="C23" s="441" t="s">
        <v>78</v>
      </c>
      <c r="D23" s="441" t="s">
        <v>308</v>
      </c>
      <c r="E23" s="459" t="s">
        <v>82</v>
      </c>
      <c r="F23" s="441" t="s">
        <v>309</v>
      </c>
      <c r="G23" s="441" t="s">
        <v>487</v>
      </c>
      <c r="I23" s="441"/>
      <c r="J23" s="441" t="s">
        <v>78</v>
      </c>
      <c r="K23" s="441" t="s">
        <v>308</v>
      </c>
      <c r="L23" s="459" t="s">
        <v>82</v>
      </c>
      <c r="M23" s="441" t="s">
        <v>309</v>
      </c>
      <c r="N23" s="441" t="s">
        <v>487</v>
      </c>
      <c r="P23" s="441"/>
      <c r="Q23" s="441" t="s">
        <v>78</v>
      </c>
      <c r="R23" s="441" t="s">
        <v>308</v>
      </c>
      <c r="S23" s="459" t="s">
        <v>82</v>
      </c>
      <c r="T23" s="441" t="s">
        <v>309</v>
      </c>
      <c r="U23" s="441" t="s">
        <v>487</v>
      </c>
    </row>
    <row r="24" spans="2:21" x14ac:dyDescent="0.2">
      <c r="B24" s="344" t="s">
        <v>127</v>
      </c>
      <c r="C24" s="345">
        <v>0.22137999999999999</v>
      </c>
      <c r="D24" s="345">
        <v>0.76152999999999993</v>
      </c>
      <c r="E24" s="460">
        <v>26.1</v>
      </c>
      <c r="F24" s="463">
        <f t="shared" ref="F24:F32" si="6">D24*E24/100</f>
        <v>0.19875933000000001</v>
      </c>
      <c r="G24" s="464">
        <f t="shared" ref="G24:G32" si="7">C24+D24</f>
        <v>0.98290999999999995</v>
      </c>
      <c r="I24" s="344" t="s">
        <v>127</v>
      </c>
      <c r="J24" s="345">
        <v>0.92500000000000004</v>
      </c>
      <c r="K24" s="345">
        <v>13.319000000000001</v>
      </c>
      <c r="L24" s="460">
        <v>49.36</v>
      </c>
      <c r="M24" s="463">
        <f t="shared" ref="M24:M32" si="8">K24*L24/100</f>
        <v>6.5742583999999997</v>
      </c>
      <c r="N24" s="464">
        <f t="shared" ref="N24:N32" si="9">J24+K24</f>
        <v>14.244000000000002</v>
      </c>
      <c r="P24" s="344" t="s">
        <v>127</v>
      </c>
      <c r="Q24" s="345">
        <v>181.45699999999999</v>
      </c>
      <c r="R24" s="345">
        <v>1802.6990000000001</v>
      </c>
      <c r="S24" s="460">
        <v>40.229999999999997</v>
      </c>
      <c r="T24" s="463">
        <f t="shared" ref="T24:T32" si="10">R24*S24/100</f>
        <v>725.22580770000002</v>
      </c>
      <c r="U24" s="464">
        <f t="shared" ref="U24:U32" si="11">Q24+R24</f>
        <v>1984.1559999999999</v>
      </c>
    </row>
    <row r="25" spans="2:21" x14ac:dyDescent="0.2">
      <c r="B25" s="346" t="s">
        <v>128</v>
      </c>
      <c r="C25" s="343">
        <v>0.24938999999999997</v>
      </c>
      <c r="D25" s="343">
        <v>0.29614999999999997</v>
      </c>
      <c r="E25" s="461">
        <v>33.56</v>
      </c>
      <c r="F25" s="465">
        <f t="shared" si="6"/>
        <v>9.9387939999999994E-2</v>
      </c>
      <c r="G25" s="466">
        <f t="shared" si="7"/>
        <v>0.54553999999999991</v>
      </c>
      <c r="I25" s="346" t="s">
        <v>128</v>
      </c>
      <c r="J25" s="343">
        <v>9.1240000000000006</v>
      </c>
      <c r="K25" s="343">
        <v>15.557</v>
      </c>
      <c r="L25" s="461">
        <v>49.7</v>
      </c>
      <c r="M25" s="465">
        <f t="shared" si="8"/>
        <v>7.7318290000000003</v>
      </c>
      <c r="N25" s="466">
        <f t="shared" si="9"/>
        <v>24.681000000000001</v>
      </c>
      <c r="P25" s="346" t="s">
        <v>128</v>
      </c>
      <c r="Q25" s="343">
        <v>1066.8109999999999</v>
      </c>
      <c r="R25" s="343">
        <v>918.06399999999996</v>
      </c>
      <c r="S25" s="461">
        <v>40.18</v>
      </c>
      <c r="T25" s="465">
        <f t="shared" si="10"/>
        <v>368.87811519999997</v>
      </c>
      <c r="U25" s="466">
        <f t="shared" si="11"/>
        <v>1984.875</v>
      </c>
    </row>
    <row r="26" spans="2:21" x14ac:dyDescent="0.2">
      <c r="B26" s="346" t="s">
        <v>129</v>
      </c>
      <c r="C26" s="343">
        <v>0.33538000000000001</v>
      </c>
      <c r="D26" s="343">
        <v>0.31143999999999999</v>
      </c>
      <c r="E26" s="461">
        <v>41.64</v>
      </c>
      <c r="F26" s="465">
        <f t="shared" si="6"/>
        <v>0.129683616</v>
      </c>
      <c r="G26" s="466">
        <f t="shared" si="7"/>
        <v>0.64681999999999995</v>
      </c>
      <c r="I26" s="346" t="s">
        <v>129</v>
      </c>
      <c r="J26" s="343">
        <v>54.231000000000002</v>
      </c>
      <c r="K26" s="343">
        <v>30.17</v>
      </c>
      <c r="L26" s="461">
        <v>39.69</v>
      </c>
      <c r="M26" s="465">
        <f t="shared" si="8"/>
        <v>11.974473</v>
      </c>
      <c r="N26" s="466">
        <f t="shared" si="9"/>
        <v>84.40100000000001</v>
      </c>
      <c r="P26" s="346" t="s">
        <v>129</v>
      </c>
      <c r="Q26" s="343">
        <v>839.476</v>
      </c>
      <c r="R26" s="343">
        <v>591.32799999999997</v>
      </c>
      <c r="S26" s="461">
        <v>47.96</v>
      </c>
      <c r="T26" s="465">
        <f t="shared" si="10"/>
        <v>283.60090880000001</v>
      </c>
      <c r="U26" s="466">
        <f t="shared" si="11"/>
        <v>1430.8040000000001</v>
      </c>
    </row>
    <row r="27" spans="2:21" x14ac:dyDescent="0.2">
      <c r="B27" s="346" t="s">
        <v>130</v>
      </c>
      <c r="C27" s="343">
        <v>0.90185000000000004</v>
      </c>
      <c r="D27" s="343">
        <v>0.50676999999999994</v>
      </c>
      <c r="E27" s="461">
        <v>45.98</v>
      </c>
      <c r="F27" s="465">
        <f t="shared" si="6"/>
        <v>0.23301284599999994</v>
      </c>
      <c r="G27" s="466">
        <f t="shared" si="7"/>
        <v>1.40862</v>
      </c>
      <c r="I27" s="346" t="s">
        <v>130</v>
      </c>
      <c r="J27" s="343">
        <v>196.46799999999999</v>
      </c>
      <c r="K27" s="343">
        <v>58.676000000000002</v>
      </c>
      <c r="L27" s="461">
        <v>38.770000000000003</v>
      </c>
      <c r="M27" s="465">
        <f t="shared" si="8"/>
        <v>22.748685200000004</v>
      </c>
      <c r="N27" s="466">
        <f t="shared" si="9"/>
        <v>255.14400000000001</v>
      </c>
      <c r="P27" s="346" t="s">
        <v>130</v>
      </c>
      <c r="Q27" s="343">
        <v>1419.713</v>
      </c>
      <c r="R27" s="343">
        <v>451.89100000000002</v>
      </c>
      <c r="S27" s="461">
        <v>45.54</v>
      </c>
      <c r="T27" s="465">
        <f t="shared" si="10"/>
        <v>205.79116140000002</v>
      </c>
      <c r="U27" s="466">
        <f t="shared" si="11"/>
        <v>1871.604</v>
      </c>
    </row>
    <row r="28" spans="2:21" x14ac:dyDescent="0.2">
      <c r="B28" s="346" t="s">
        <v>131</v>
      </c>
      <c r="C28" s="343">
        <v>0.73148000000000002</v>
      </c>
      <c r="D28" s="343">
        <v>1.0722799999999999</v>
      </c>
      <c r="E28" s="461">
        <v>26.38</v>
      </c>
      <c r="F28" s="465">
        <f t="shared" si="6"/>
        <v>0.28286746399999996</v>
      </c>
      <c r="G28" s="466">
        <f t="shared" si="7"/>
        <v>1.80376</v>
      </c>
      <c r="I28" s="346" t="s">
        <v>131</v>
      </c>
      <c r="J28" s="343">
        <v>133.64500000000001</v>
      </c>
      <c r="K28" s="343">
        <v>252.08500000000001</v>
      </c>
      <c r="L28" s="461">
        <v>30.96</v>
      </c>
      <c r="M28" s="465">
        <f t="shared" si="8"/>
        <v>78.045516000000006</v>
      </c>
      <c r="N28" s="466">
        <f t="shared" si="9"/>
        <v>385.73</v>
      </c>
      <c r="P28" s="346" t="s">
        <v>131</v>
      </c>
      <c r="Q28" s="343">
        <v>457.125</v>
      </c>
      <c r="R28" s="343">
        <v>566.34</v>
      </c>
      <c r="S28" s="461">
        <v>27.61</v>
      </c>
      <c r="T28" s="465">
        <f t="shared" si="10"/>
        <v>156.36647400000001</v>
      </c>
      <c r="U28" s="466">
        <f t="shared" si="11"/>
        <v>1023.465</v>
      </c>
    </row>
    <row r="29" spans="2:21" x14ac:dyDescent="0.2">
      <c r="B29" s="346" t="s">
        <v>132</v>
      </c>
      <c r="C29" s="343">
        <v>0.30137999999999998</v>
      </c>
      <c r="D29" s="343">
        <v>0.54701</v>
      </c>
      <c r="E29" s="461">
        <v>51.61</v>
      </c>
      <c r="F29" s="465">
        <f t="shared" si="6"/>
        <v>0.282311861</v>
      </c>
      <c r="G29" s="466">
        <f t="shared" si="7"/>
        <v>0.84838999999999998</v>
      </c>
      <c r="I29" s="346" t="s">
        <v>132</v>
      </c>
      <c r="J29" s="343">
        <v>50.639000000000003</v>
      </c>
      <c r="K29" s="343">
        <v>134.94</v>
      </c>
      <c r="L29" s="461">
        <v>52.12</v>
      </c>
      <c r="M29" s="465">
        <f t="shared" si="8"/>
        <v>70.330727999999993</v>
      </c>
      <c r="N29" s="466">
        <f t="shared" si="9"/>
        <v>185.57900000000001</v>
      </c>
      <c r="P29" s="346" t="s">
        <v>132</v>
      </c>
      <c r="Q29" s="343">
        <v>73.278000000000006</v>
      </c>
      <c r="R29" s="343">
        <v>125.23</v>
      </c>
      <c r="S29" s="461">
        <v>46.64</v>
      </c>
      <c r="T29" s="465">
        <f t="shared" si="10"/>
        <v>58.407272000000006</v>
      </c>
      <c r="U29" s="466">
        <f t="shared" si="11"/>
        <v>198.50800000000001</v>
      </c>
    </row>
    <row r="30" spans="2:21" x14ac:dyDescent="0.2">
      <c r="B30" s="346" t="s">
        <v>133</v>
      </c>
      <c r="C30" s="343">
        <v>0.10807</v>
      </c>
      <c r="D30" s="343">
        <v>0.51834000000000002</v>
      </c>
      <c r="E30" s="461">
        <v>35.61</v>
      </c>
      <c r="F30" s="465">
        <f t="shared" si="6"/>
        <v>0.18458087400000001</v>
      </c>
      <c r="G30" s="466">
        <f t="shared" si="7"/>
        <v>0.62641000000000002</v>
      </c>
      <c r="I30" s="346" t="s">
        <v>133</v>
      </c>
      <c r="J30" s="343">
        <v>18.885000000000002</v>
      </c>
      <c r="K30" s="343">
        <v>285.85300000000001</v>
      </c>
      <c r="L30" s="461">
        <v>36.69</v>
      </c>
      <c r="M30" s="465">
        <f t="shared" si="8"/>
        <v>104.8794657</v>
      </c>
      <c r="N30" s="466">
        <f t="shared" si="9"/>
        <v>304.738</v>
      </c>
      <c r="P30" s="346" t="s">
        <v>133</v>
      </c>
      <c r="Q30" s="343">
        <v>11.909000000000001</v>
      </c>
      <c r="R30" s="343">
        <v>137.03399999999999</v>
      </c>
      <c r="S30" s="461">
        <v>35.700000000000003</v>
      </c>
      <c r="T30" s="465">
        <f t="shared" si="10"/>
        <v>48.921137999999999</v>
      </c>
      <c r="U30" s="466">
        <f t="shared" si="11"/>
        <v>148.94299999999998</v>
      </c>
    </row>
    <row r="31" spans="2:21" x14ac:dyDescent="0.2">
      <c r="B31" s="346" t="s">
        <v>134</v>
      </c>
      <c r="C31" s="343">
        <v>2.2499999999999998E-3</v>
      </c>
      <c r="D31" s="343">
        <v>6.6810000000000008E-2</v>
      </c>
      <c r="E31" s="461">
        <v>59.84</v>
      </c>
      <c r="F31" s="465">
        <f t="shared" si="6"/>
        <v>3.9979104000000008E-2</v>
      </c>
      <c r="G31" s="466">
        <f t="shared" si="7"/>
        <v>6.906000000000001E-2</v>
      </c>
      <c r="I31" s="346" t="s">
        <v>134</v>
      </c>
      <c r="J31" s="343">
        <v>0.32100000000000001</v>
      </c>
      <c r="K31" s="343">
        <v>58.277000000000001</v>
      </c>
      <c r="L31" s="461">
        <v>60.84</v>
      </c>
      <c r="M31" s="465">
        <f t="shared" si="8"/>
        <v>35.455726800000001</v>
      </c>
      <c r="N31" s="466">
        <f t="shared" si="9"/>
        <v>58.597999999999999</v>
      </c>
      <c r="P31" s="346" t="s">
        <v>134</v>
      </c>
      <c r="Q31" s="343">
        <v>0.11899999999999999</v>
      </c>
      <c r="R31" s="343">
        <v>15.398999999999999</v>
      </c>
      <c r="S31" s="461">
        <v>59.04</v>
      </c>
      <c r="T31" s="465">
        <f t="shared" si="10"/>
        <v>9.0915695999999997</v>
      </c>
      <c r="U31" s="466">
        <f t="shared" si="11"/>
        <v>15.517999999999999</v>
      </c>
    </row>
    <row r="32" spans="2:21" ht="13.5" thickBot="1" x14ac:dyDescent="0.25">
      <c r="B32" s="348" t="s">
        <v>135</v>
      </c>
      <c r="C32" s="349">
        <v>0</v>
      </c>
      <c r="D32" s="349">
        <v>0.59997</v>
      </c>
      <c r="E32" s="462">
        <v>44.4</v>
      </c>
      <c r="F32" s="467">
        <f t="shared" si="6"/>
        <v>0.26638667999999999</v>
      </c>
      <c r="G32" s="468">
        <f t="shared" si="7"/>
        <v>0.59997</v>
      </c>
      <c r="I32" s="348" t="s">
        <v>135</v>
      </c>
      <c r="J32" s="349">
        <v>0</v>
      </c>
      <c r="K32" s="349">
        <v>371.58499999999998</v>
      </c>
      <c r="L32" s="462">
        <v>36.78</v>
      </c>
      <c r="M32" s="467">
        <f t="shared" si="8"/>
        <v>136.66896299999999</v>
      </c>
      <c r="N32" s="468">
        <f t="shared" si="9"/>
        <v>371.58499999999998</v>
      </c>
      <c r="P32" s="348" t="s">
        <v>135</v>
      </c>
      <c r="Q32" s="349">
        <v>0</v>
      </c>
      <c r="R32" s="349">
        <v>52.048000000000002</v>
      </c>
      <c r="S32" s="462">
        <v>35.76</v>
      </c>
      <c r="T32" s="467">
        <f t="shared" si="10"/>
        <v>18.612364800000002</v>
      </c>
      <c r="U32" s="468">
        <f t="shared" si="11"/>
        <v>52.048000000000002</v>
      </c>
    </row>
    <row r="35" spans="2:21" ht="29.25" customHeight="1" x14ac:dyDescent="0.2">
      <c r="B35" s="806" t="s">
        <v>382</v>
      </c>
      <c r="C35" s="807"/>
      <c r="D35" s="807"/>
      <c r="E35" s="807"/>
      <c r="F35" s="807"/>
      <c r="G35" s="807"/>
      <c r="I35" s="806" t="s">
        <v>383</v>
      </c>
      <c r="J35" s="807"/>
      <c r="K35" s="807"/>
      <c r="L35" s="807"/>
      <c r="M35" s="807"/>
      <c r="N35" s="807"/>
      <c r="P35" s="806" t="s">
        <v>384</v>
      </c>
      <c r="Q35" s="807"/>
      <c r="R35" s="807"/>
      <c r="S35" s="807"/>
      <c r="T35" s="807"/>
      <c r="U35" s="807"/>
    </row>
    <row r="36" spans="2:21" ht="39" thickBot="1" x14ac:dyDescent="0.25">
      <c r="B36" s="441"/>
      <c r="C36" s="441"/>
      <c r="D36" s="441"/>
      <c r="E36" s="441"/>
      <c r="F36" s="441"/>
      <c r="G36" s="342" t="s">
        <v>478</v>
      </c>
      <c r="I36" s="441"/>
      <c r="J36" s="441"/>
      <c r="K36" s="441"/>
      <c r="L36" s="441"/>
      <c r="M36" s="441"/>
      <c r="N36" s="342" t="s">
        <v>489</v>
      </c>
      <c r="P36" s="441"/>
      <c r="Q36" s="441"/>
      <c r="R36" s="441"/>
      <c r="S36" s="441"/>
      <c r="T36" s="441"/>
      <c r="U36" s="342" t="s">
        <v>479</v>
      </c>
    </row>
    <row r="37" spans="2:21" x14ac:dyDescent="0.2">
      <c r="B37" s="344" t="s">
        <v>94</v>
      </c>
      <c r="C37" s="345"/>
      <c r="D37" s="345"/>
      <c r="E37" s="345"/>
      <c r="F37" s="345"/>
      <c r="G37" s="464">
        <f>G8</f>
        <v>7.5314700000000006</v>
      </c>
      <c r="I37" s="344" t="s">
        <v>94</v>
      </c>
      <c r="J37" s="345"/>
      <c r="K37" s="345"/>
      <c r="L37" s="345"/>
      <c r="M37" s="345"/>
      <c r="N37" s="464">
        <f>N8</f>
        <v>1684.7</v>
      </c>
      <c r="P37" s="344" t="s">
        <v>94</v>
      </c>
      <c r="Q37" s="345"/>
      <c r="R37" s="345"/>
      <c r="S37" s="345"/>
      <c r="T37" s="345"/>
      <c r="U37" s="464">
        <f>U8</f>
        <v>8709.9210000000003</v>
      </c>
    </row>
    <row r="38" spans="2:21" ht="38.25" x14ac:dyDescent="0.2">
      <c r="B38" s="350" t="s">
        <v>381</v>
      </c>
      <c r="C38" s="343"/>
      <c r="D38" s="343"/>
      <c r="E38" s="343"/>
      <c r="F38" s="343"/>
      <c r="G38" s="466">
        <f>G7-G8</f>
        <v>31.226140000000001</v>
      </c>
      <c r="I38" s="350" t="s">
        <v>381</v>
      </c>
      <c r="J38" s="343"/>
      <c r="K38" s="343"/>
      <c r="L38" s="343"/>
      <c r="M38" s="343"/>
      <c r="N38" s="466">
        <f>N7-N8</f>
        <v>5720.0919999999996</v>
      </c>
      <c r="P38" s="350" t="s">
        <v>381</v>
      </c>
      <c r="Q38" s="343"/>
      <c r="R38" s="343"/>
      <c r="S38" s="343"/>
      <c r="T38" s="343"/>
      <c r="U38" s="466">
        <f>U7-U8</f>
        <v>37471.827999999994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68">
        <f>G6</f>
        <v>8.10684</v>
      </c>
      <c r="I39" s="348" t="s">
        <v>83</v>
      </c>
      <c r="J39" s="349"/>
      <c r="K39" s="349"/>
      <c r="L39" s="349"/>
      <c r="M39" s="349"/>
      <c r="N39" s="468">
        <f>N6</f>
        <v>1863.3899999999999</v>
      </c>
      <c r="P39" s="348" t="s">
        <v>83</v>
      </c>
      <c r="Q39" s="349"/>
      <c r="R39" s="349"/>
      <c r="S39" s="349"/>
      <c r="T39" s="349"/>
      <c r="U39" s="468">
        <f>U6</f>
        <v>6499.9409999999998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624</v>
      </c>
    </row>
    <row r="5" spans="2:6" ht="15" customHeight="1" x14ac:dyDescent="0.2">
      <c r="B5" s="923" t="s">
        <v>269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4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Lincolnshire and Northamptonshire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3">
        <f>'Section 15 data'!$C$24</f>
        <v>6.9199999999999999E-3</v>
      </c>
      <c r="D8" s="644">
        <f>'Section 15 data'!$D$24</f>
        <v>2.32E-3</v>
      </c>
      <c r="E8" s="202">
        <f>'Section 15 data'!$E$24</f>
        <v>128.72999999999999</v>
      </c>
      <c r="F8" s="645">
        <f>SUM(C8,D8)</f>
        <v>9.2399999999999999E-3</v>
      </c>
    </row>
    <row r="9" spans="2:6" ht="15" customHeight="1" x14ac:dyDescent="0.2">
      <c r="B9" s="95" t="s">
        <v>341</v>
      </c>
      <c r="C9" s="643">
        <f>'Section 15 data'!$C$25</f>
        <v>1.4199999999999998E-3</v>
      </c>
      <c r="D9" s="644">
        <f>'Section 15 data'!$D$25</f>
        <v>0</v>
      </c>
      <c r="E9" s="202">
        <f>'Section 15 data'!$E$25</f>
        <v>0</v>
      </c>
      <c r="F9" s="645">
        <f t="shared" ref="F9:F17" si="0">SUM(C9,D9)</f>
        <v>1.4199999999999998E-3</v>
      </c>
    </row>
    <row r="10" spans="2:6" ht="15" customHeight="1" x14ac:dyDescent="0.2">
      <c r="B10" s="96" t="s">
        <v>342</v>
      </c>
      <c r="C10" s="643">
        <f>'Section 15 data'!$C$26</f>
        <v>2.4590000000000001E-2</v>
      </c>
      <c r="D10" s="644">
        <f>'Section 15 data'!$D$26</f>
        <v>1.4000000000000001E-4</v>
      </c>
      <c r="E10" s="202">
        <f>'Section 15 data'!$E$26</f>
        <v>96.59</v>
      </c>
      <c r="F10" s="645">
        <f t="shared" si="0"/>
        <v>2.4730000000000002E-2</v>
      </c>
    </row>
    <row r="11" spans="2:6" ht="15" customHeight="1" x14ac:dyDescent="0.2">
      <c r="B11" s="94" t="s">
        <v>343</v>
      </c>
      <c r="C11" s="643">
        <f>'Section 15 data'!$C$27</f>
        <v>1.294E-2</v>
      </c>
      <c r="D11" s="644">
        <f>'Section 15 data'!$D$27</f>
        <v>0.11985999999999999</v>
      </c>
      <c r="E11" s="202">
        <f>'Section 15 data'!$E$27</f>
        <v>50.87</v>
      </c>
      <c r="F11" s="645">
        <f t="shared" si="0"/>
        <v>0.1328</v>
      </c>
    </row>
    <row r="12" spans="2:6" ht="15" customHeight="1" x14ac:dyDescent="0.2">
      <c r="B12" s="94" t="s">
        <v>344</v>
      </c>
      <c r="C12" s="643">
        <f>'Section 15 data'!$C$28</f>
        <v>3.2909999999999995E-2</v>
      </c>
      <c r="D12" s="644">
        <f>'Section 15 data'!$D$28</f>
        <v>0.15874000000000002</v>
      </c>
      <c r="E12" s="202">
        <f>'Section 15 data'!$E$28</f>
        <v>59.76</v>
      </c>
      <c r="F12" s="645">
        <f t="shared" si="0"/>
        <v>0.19165000000000001</v>
      </c>
    </row>
    <row r="13" spans="2:6" ht="15" customHeight="1" x14ac:dyDescent="0.2">
      <c r="B13" s="94" t="s">
        <v>345</v>
      </c>
      <c r="C13" s="643">
        <f>'Section 15 data'!$C$29</f>
        <v>1.2199999999999999E-2</v>
      </c>
      <c r="D13" s="644">
        <f>'Section 15 data'!$D$29</f>
        <v>0.29413</v>
      </c>
      <c r="E13" s="202">
        <f>'Section 15 data'!$E$29</f>
        <v>38.81</v>
      </c>
      <c r="F13" s="645">
        <f t="shared" si="0"/>
        <v>0.30632999999999999</v>
      </c>
    </row>
    <row r="14" spans="2:6" ht="15" customHeight="1" x14ac:dyDescent="0.2">
      <c r="B14" s="94" t="s">
        <v>346</v>
      </c>
      <c r="C14" s="643">
        <f>'Section 15 data'!$C$30</f>
        <v>1.4299999999999998E-3</v>
      </c>
      <c r="D14" s="644">
        <f>'Section 15 data'!$D$30</f>
        <v>6.1789999999999998E-2</v>
      </c>
      <c r="E14" s="202">
        <f>'Section 15 data'!$E$30</f>
        <v>64.680000000000007</v>
      </c>
      <c r="F14" s="645">
        <f t="shared" si="0"/>
        <v>6.3219999999999998E-2</v>
      </c>
    </row>
    <row r="15" spans="2:6" ht="15" customHeight="1" x14ac:dyDescent="0.2">
      <c r="B15" s="94" t="s">
        <v>347</v>
      </c>
      <c r="C15" s="643">
        <f>'Section 15 data'!$C$31</f>
        <v>0</v>
      </c>
      <c r="D15" s="644">
        <f>'Section 15 data'!$D$31</f>
        <v>0</v>
      </c>
      <c r="E15" s="202">
        <f>'Section 15 data'!$E$31</f>
        <v>0</v>
      </c>
      <c r="F15" s="645">
        <f t="shared" si="0"/>
        <v>0</v>
      </c>
    </row>
    <row r="16" spans="2:6" ht="15" customHeight="1" x14ac:dyDescent="0.2">
      <c r="B16" s="94" t="s">
        <v>270</v>
      </c>
      <c r="C16" s="643">
        <f>'Section 15 data'!$C$32</f>
        <v>0</v>
      </c>
      <c r="D16" s="644">
        <f>'Section 15 data'!$D$32</f>
        <v>0</v>
      </c>
      <c r="E16" s="202">
        <f>'Section 15 data'!$E$32</f>
        <v>0</v>
      </c>
      <c r="F16" s="645">
        <f t="shared" si="0"/>
        <v>0</v>
      </c>
    </row>
    <row r="17" spans="2:6" ht="15" customHeight="1" x14ac:dyDescent="0.2">
      <c r="B17" s="97" t="s">
        <v>80</v>
      </c>
      <c r="C17" s="646">
        <f>'Section 15 data'!$C$8</f>
        <v>9.2409999999999992E-2</v>
      </c>
      <c r="D17" s="646">
        <f>'Section 15 data'!$D$8</f>
        <v>0.63697999999999999</v>
      </c>
      <c r="E17" s="318">
        <f>'Section 15 data'!$E$8</f>
        <v>26.46</v>
      </c>
      <c r="F17" s="646">
        <f t="shared" si="0"/>
        <v>0.72938999999999998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839" t="s">
        <v>267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925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0</v>
      </c>
      <c r="D8" s="636">
        <f>'Section 15 data'!$K$13</f>
        <v>0</v>
      </c>
      <c r="E8" s="202">
        <f>'Section 15 data'!$L$13</f>
        <v>0</v>
      </c>
      <c r="F8" s="631">
        <f>SUM(C8,D8)</f>
        <v>0</v>
      </c>
    </row>
    <row r="9" spans="2:6" ht="15" customHeight="1" x14ac:dyDescent="0.2">
      <c r="B9" s="82" t="s">
        <v>335</v>
      </c>
      <c r="C9" s="67">
        <f>'Section 15 data'!$J$14</f>
        <v>0.66900000000000004</v>
      </c>
      <c r="D9" s="636">
        <f>'Section 15 data'!$K$14</f>
        <v>0</v>
      </c>
      <c r="E9" s="202">
        <f>'Section 15 data'!$L$14</f>
        <v>0</v>
      </c>
      <c r="F9" s="631">
        <f t="shared" ref="F9:F15" si="0">SUM(C9,D9)</f>
        <v>0.66900000000000004</v>
      </c>
    </row>
    <row r="10" spans="2:6" ht="15" customHeight="1" x14ac:dyDescent="0.2">
      <c r="B10" s="81" t="s">
        <v>336</v>
      </c>
      <c r="C10" s="67">
        <f>'Section 15 data'!$J$15</f>
        <v>2.8929999999999998</v>
      </c>
      <c r="D10" s="636">
        <f>'Section 15 data'!$K$15</f>
        <v>65.406000000000006</v>
      </c>
      <c r="E10" s="202">
        <f>'Section 15 data'!$L$15</f>
        <v>56.673092228192786</v>
      </c>
      <c r="F10" s="631">
        <f t="shared" si="0"/>
        <v>68.299000000000007</v>
      </c>
    </row>
    <row r="11" spans="2:6" ht="15" customHeight="1" x14ac:dyDescent="0.2">
      <c r="B11" s="81" t="s">
        <v>337</v>
      </c>
      <c r="C11" s="67">
        <f>'Section 15 data'!$J$16</f>
        <v>3.7759999999999998</v>
      </c>
      <c r="D11" s="636">
        <f>'Section 15 data'!$K$16</f>
        <v>67.350999999999999</v>
      </c>
      <c r="E11" s="202">
        <f>'Section 15 data'!$L$16</f>
        <v>31.783359204646487</v>
      </c>
      <c r="F11" s="631">
        <f t="shared" si="0"/>
        <v>71.126999999999995</v>
      </c>
    </row>
    <row r="12" spans="2:6" ht="15" customHeight="1" x14ac:dyDescent="0.2">
      <c r="B12" s="81" t="s">
        <v>338</v>
      </c>
      <c r="C12" s="67">
        <f>'Section 15 data'!$J$17</f>
        <v>1.147</v>
      </c>
      <c r="D12" s="636">
        <f>'Section 15 data'!$K$17</f>
        <v>45.767000000000003</v>
      </c>
      <c r="E12" s="202">
        <f>'Section 15 data'!$L$17</f>
        <v>59.81</v>
      </c>
      <c r="F12" s="631">
        <f t="shared" si="0"/>
        <v>46.914000000000001</v>
      </c>
    </row>
    <row r="13" spans="2:6" ht="15" customHeight="1" x14ac:dyDescent="0.2">
      <c r="B13" s="81" t="s">
        <v>339</v>
      </c>
      <c r="C13" s="67">
        <f>'Section 15 data'!$J$18</f>
        <v>6.9980000000000002</v>
      </c>
      <c r="D13" s="636">
        <f>'Section 15 data'!$K$18</f>
        <v>0</v>
      </c>
      <c r="E13" s="202">
        <f>'Section 15 data'!$L$18</f>
        <v>0</v>
      </c>
      <c r="F13" s="631">
        <f t="shared" si="0"/>
        <v>6.9980000000000002</v>
      </c>
    </row>
    <row r="14" spans="2:6" ht="15" customHeight="1" x14ac:dyDescent="0.2">
      <c r="B14" s="81" t="s">
        <v>268</v>
      </c>
      <c r="C14" s="67">
        <f>'Section 15 data'!$J$19</f>
        <v>0</v>
      </c>
      <c r="D14" s="636">
        <f>'Section 15 data'!$K$19</f>
        <v>0</v>
      </c>
      <c r="E14" s="202">
        <f>'Section 15 data'!$L$19</f>
        <v>0</v>
      </c>
      <c r="F14" s="631">
        <f t="shared" si="0"/>
        <v>0</v>
      </c>
    </row>
    <row r="15" spans="2:6" ht="15" customHeight="1" x14ac:dyDescent="0.2">
      <c r="B15" s="83" t="s">
        <v>80</v>
      </c>
      <c r="C15" s="637">
        <f>'Section 15 data'!$J$8</f>
        <v>15.483000000000001</v>
      </c>
      <c r="D15" s="637">
        <f>'Section 15 data'!$K$8</f>
        <v>178.524</v>
      </c>
      <c r="E15" s="318">
        <f>'Section 15 data'!$L$8</f>
        <v>28.62</v>
      </c>
      <c r="F15" s="638">
        <f t="shared" si="0"/>
        <v>194.00700000000001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626</v>
      </c>
    </row>
    <row r="5" spans="2:6" ht="15" customHeight="1" x14ac:dyDescent="0.2">
      <c r="B5" s="842" t="s">
        <v>269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843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data'!$J$24</f>
        <v>0</v>
      </c>
      <c r="D8" s="85">
        <f>'Section 15 data'!$K$24</f>
        <v>0</v>
      </c>
      <c r="E8" s="202">
        <f>'Section 15 data'!$L$24</f>
        <v>0</v>
      </c>
      <c r="F8" s="631">
        <f>SUM(C8,D8)</f>
        <v>0</v>
      </c>
    </row>
    <row r="9" spans="2:6" ht="15" customHeight="1" x14ac:dyDescent="0.2">
      <c r="B9" s="79" t="s">
        <v>341</v>
      </c>
      <c r="C9" s="67">
        <f>'Section 15 data'!$J$25</f>
        <v>2.4E-2</v>
      </c>
      <c r="D9" s="85">
        <f>'Section 15 data'!$K$25</f>
        <v>0</v>
      </c>
      <c r="E9" s="202">
        <f>'Section 15 data'!$L$25</f>
        <v>0</v>
      </c>
      <c r="F9" s="631">
        <f t="shared" ref="F9:F17" si="0">SUM(C9,D9)</f>
        <v>2.4E-2</v>
      </c>
    </row>
    <row r="10" spans="2:6" ht="15" customHeight="1" x14ac:dyDescent="0.2">
      <c r="B10" s="80" t="s">
        <v>342</v>
      </c>
      <c r="C10" s="67">
        <f>'Section 15 data'!$J$26</f>
        <v>2.4689999999999999</v>
      </c>
      <c r="D10" s="85">
        <f>'Section 15 data'!$K$26</f>
        <v>1.6E-2</v>
      </c>
      <c r="E10" s="202">
        <f>'Section 15 data'!$L$26</f>
        <v>96.59</v>
      </c>
      <c r="F10" s="631">
        <f t="shared" si="0"/>
        <v>2.4849999999999999</v>
      </c>
    </row>
    <row r="11" spans="2:6" ht="15" customHeight="1" x14ac:dyDescent="0.2">
      <c r="B11" s="78" t="s">
        <v>343</v>
      </c>
      <c r="C11" s="67">
        <f>'Section 15 data'!$J$27</f>
        <v>2.133</v>
      </c>
      <c r="D11" s="85">
        <f>'Section 15 data'!$K$27</f>
        <v>23.837</v>
      </c>
      <c r="E11" s="202">
        <f>'Section 15 data'!$L$27</f>
        <v>43.74</v>
      </c>
      <c r="F11" s="631">
        <f t="shared" si="0"/>
        <v>25.97</v>
      </c>
    </row>
    <row r="12" spans="2:6" ht="15" customHeight="1" x14ac:dyDescent="0.2">
      <c r="B12" s="78" t="s">
        <v>344</v>
      </c>
      <c r="C12" s="67">
        <f>'Section 15 data'!$J$28</f>
        <v>7.7560000000000002</v>
      </c>
      <c r="D12" s="85">
        <f>'Section 15 data'!$K$28</f>
        <v>56.826999999999998</v>
      </c>
      <c r="E12" s="202">
        <f>'Section 15 data'!$L$28</f>
        <v>64.08</v>
      </c>
      <c r="F12" s="631">
        <f t="shared" si="0"/>
        <v>64.582999999999998</v>
      </c>
    </row>
    <row r="13" spans="2:6" ht="15" customHeight="1" x14ac:dyDescent="0.2">
      <c r="B13" s="78" t="s">
        <v>345</v>
      </c>
      <c r="C13" s="67">
        <f>'Section 15 data'!$J$29</f>
        <v>2.7130000000000001</v>
      </c>
      <c r="D13" s="85">
        <f>'Section 15 data'!$K$29</f>
        <v>74.147000000000006</v>
      </c>
      <c r="E13" s="202">
        <f>'Section 15 data'!$L$29</f>
        <v>40.6</v>
      </c>
      <c r="F13" s="631">
        <f t="shared" si="0"/>
        <v>76.86</v>
      </c>
    </row>
    <row r="14" spans="2:6" ht="15" customHeight="1" x14ac:dyDescent="0.2">
      <c r="B14" s="78" t="s">
        <v>346</v>
      </c>
      <c r="C14" s="67">
        <f>'Section 15 data'!$J$30</f>
        <v>0.38900000000000001</v>
      </c>
      <c r="D14" s="85">
        <f>'Section 15 data'!$K$30</f>
        <v>23.696999999999999</v>
      </c>
      <c r="E14" s="202">
        <f>'Section 15 data'!$L$30</f>
        <v>69.87</v>
      </c>
      <c r="F14" s="631">
        <f t="shared" si="0"/>
        <v>24.085999999999999</v>
      </c>
    </row>
    <row r="15" spans="2:6" ht="15" customHeight="1" x14ac:dyDescent="0.2">
      <c r="B15" s="78" t="s">
        <v>347</v>
      </c>
      <c r="C15" s="67">
        <f>'Section 15 data'!$J$31</f>
        <v>0</v>
      </c>
      <c r="D15" s="85">
        <f>'Section 15 data'!$K$31</f>
        <v>0</v>
      </c>
      <c r="E15" s="202">
        <f>'Section 15 data'!$L$31</f>
        <v>0</v>
      </c>
      <c r="F15" s="631">
        <f t="shared" si="0"/>
        <v>0</v>
      </c>
    </row>
    <row r="16" spans="2:6" ht="15" customHeight="1" x14ac:dyDescent="0.2">
      <c r="B16" s="78" t="s">
        <v>270</v>
      </c>
      <c r="C16" s="67">
        <f>'Section 15 data'!$J$32</f>
        <v>0</v>
      </c>
      <c r="D16" s="85">
        <f>'Section 15 data'!$K$32</f>
        <v>0</v>
      </c>
      <c r="E16" s="202">
        <f>'Section 15 data'!$L$32</f>
        <v>0</v>
      </c>
      <c r="F16" s="631">
        <f t="shared" si="0"/>
        <v>0</v>
      </c>
    </row>
    <row r="17" spans="2:6" ht="15" customHeight="1" x14ac:dyDescent="0.2">
      <c r="B17" s="86" t="s">
        <v>80</v>
      </c>
      <c r="C17" s="87">
        <f>'Section 15 data'!$J$8</f>
        <v>15.483000000000001</v>
      </c>
      <c r="D17" s="87">
        <f>'Section 15 data'!$K$8</f>
        <v>178.524</v>
      </c>
      <c r="E17" s="318">
        <f>'Section 15 data'!$L$8</f>
        <v>28.62</v>
      </c>
      <c r="F17" s="87">
        <f t="shared" si="0"/>
        <v>194.00700000000001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8C9317A-9BC6-4C0A-ADAE-83270E4E62A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497512B-7B9B-4845-BCE6-F3DB38833081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628</v>
      </c>
    </row>
    <row r="5" spans="2:6" ht="15" customHeight="1" x14ac:dyDescent="0.2">
      <c r="B5" s="839" t="s">
        <v>267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925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0</v>
      </c>
      <c r="D8" s="636">
        <f>'Section 15 data'!$R$13</f>
        <v>0</v>
      </c>
      <c r="E8" s="202">
        <f>'Section 15 data'!$S$13</f>
        <v>0</v>
      </c>
      <c r="F8" s="631">
        <f>SUM(C8,D8)</f>
        <v>0</v>
      </c>
    </row>
    <row r="9" spans="2:6" ht="15" customHeight="1" x14ac:dyDescent="0.2">
      <c r="B9" s="82" t="s">
        <v>335</v>
      </c>
      <c r="C9" s="67">
        <f>'Section 15 data'!$Q$14</f>
        <v>29.155999999999999</v>
      </c>
      <c r="D9" s="636">
        <f>'Section 15 data'!$R$14</f>
        <v>0</v>
      </c>
      <c r="E9" s="202">
        <f>'Section 15 data'!$S$14</f>
        <v>0</v>
      </c>
      <c r="F9" s="631">
        <f t="shared" ref="F9:F15" si="0">SUM(C9,D9)</f>
        <v>29.155999999999999</v>
      </c>
    </row>
    <row r="10" spans="2:6" ht="15" customHeight="1" x14ac:dyDescent="0.2">
      <c r="B10" s="81" t="s">
        <v>336</v>
      </c>
      <c r="C10" s="67">
        <f>'Section 15 data'!$Q$15</f>
        <v>43.44</v>
      </c>
      <c r="D10" s="636">
        <f>'Section 15 data'!$R$15</f>
        <v>251.44</v>
      </c>
      <c r="E10" s="202">
        <f>'Section 15 data'!$S$15</f>
        <v>44.999814698163931</v>
      </c>
      <c r="F10" s="631">
        <f t="shared" si="0"/>
        <v>294.88</v>
      </c>
    </row>
    <row r="11" spans="2:6" ht="15" customHeight="1" x14ac:dyDescent="0.2">
      <c r="B11" s="81" t="s">
        <v>337</v>
      </c>
      <c r="C11" s="67">
        <f>'Section 15 data'!$Q$16</f>
        <v>17.071000000000002</v>
      </c>
      <c r="D11" s="636">
        <f>'Section 15 data'!$R$16</f>
        <v>93.433000000000007</v>
      </c>
      <c r="E11" s="202">
        <f>'Section 15 data'!$S$16</f>
        <v>33.764892146335718</v>
      </c>
      <c r="F11" s="631">
        <f t="shared" si="0"/>
        <v>110.504</v>
      </c>
    </row>
    <row r="12" spans="2:6" ht="15" customHeight="1" x14ac:dyDescent="0.2">
      <c r="B12" s="81" t="s">
        <v>338</v>
      </c>
      <c r="C12" s="67">
        <f>'Section 15 data'!$Q$17</f>
        <v>4.3680000000000003</v>
      </c>
      <c r="D12" s="636">
        <f>'Section 15 data'!$R$17</f>
        <v>67.009</v>
      </c>
      <c r="E12" s="202">
        <f>'Section 15 data'!$S$17</f>
        <v>64.37</v>
      </c>
      <c r="F12" s="631">
        <f t="shared" si="0"/>
        <v>71.376999999999995</v>
      </c>
    </row>
    <row r="13" spans="2:6" ht="15" customHeight="1" x14ac:dyDescent="0.2">
      <c r="B13" s="81" t="s">
        <v>339</v>
      </c>
      <c r="C13" s="67">
        <f>'Section 15 data'!$Q$18</f>
        <v>23.372</v>
      </c>
      <c r="D13" s="636">
        <f>'Section 15 data'!$R$18</f>
        <v>0</v>
      </c>
      <c r="E13" s="202">
        <f>'Section 15 data'!$S$18</f>
        <v>0</v>
      </c>
      <c r="F13" s="631">
        <f t="shared" si="0"/>
        <v>23.372</v>
      </c>
    </row>
    <row r="14" spans="2:6" ht="15" customHeight="1" x14ac:dyDescent="0.2">
      <c r="B14" s="81" t="s">
        <v>268</v>
      </c>
      <c r="C14" s="67">
        <f>'Section 15 data'!$Q$19</f>
        <v>0</v>
      </c>
      <c r="D14" s="636">
        <f>'Section 15 data'!$R$19</f>
        <v>0</v>
      </c>
      <c r="E14" s="202">
        <f>'Section 15 data'!$S$19</f>
        <v>0</v>
      </c>
      <c r="F14" s="631">
        <f t="shared" si="0"/>
        <v>0</v>
      </c>
    </row>
    <row r="15" spans="2:6" ht="15" customHeight="1" x14ac:dyDescent="0.2">
      <c r="B15" s="83" t="s">
        <v>80</v>
      </c>
      <c r="C15" s="637">
        <f>'Section 15 data'!$Q$8</f>
        <v>117.40600000000001</v>
      </c>
      <c r="D15" s="637">
        <f>'Section 15 data'!$R$8</f>
        <v>411.88200000000001</v>
      </c>
      <c r="E15" s="318">
        <f>'Section 15 data'!$S$8</f>
        <v>30.62</v>
      </c>
      <c r="F15" s="638">
        <f t="shared" si="0"/>
        <v>529.28800000000001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652</v>
      </c>
      <c r="C3" t="s">
        <v>627</v>
      </c>
    </row>
    <row r="5" spans="2:6" ht="15" customHeight="1" x14ac:dyDescent="0.2">
      <c r="B5" s="842" t="s">
        <v>269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843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2">
        <f>'Section 15 data'!$Q$24</f>
        <v>0</v>
      </c>
      <c r="D8" s="633">
        <f>'Section 15 data'!$R$24</f>
        <v>0</v>
      </c>
      <c r="E8" s="202">
        <f>'Section 15 data'!$S$24</f>
        <v>0</v>
      </c>
      <c r="F8" s="634">
        <f>SUM(C8,D8)</f>
        <v>0</v>
      </c>
    </row>
    <row r="9" spans="2:6" ht="15" customHeight="1" x14ac:dyDescent="0.2">
      <c r="B9" s="79" t="s">
        <v>341</v>
      </c>
      <c r="C9" s="632">
        <f>'Section 15 data'!$Q$25</f>
        <v>2.5230000000000001</v>
      </c>
      <c r="D9" s="633">
        <f>'Section 15 data'!$R$25</f>
        <v>0</v>
      </c>
      <c r="E9" s="202">
        <f>'Section 15 data'!$S$25</f>
        <v>0</v>
      </c>
      <c r="F9" s="634">
        <f t="shared" ref="F9:F17" si="0">SUM(C9,D9)</f>
        <v>2.5230000000000001</v>
      </c>
    </row>
    <row r="10" spans="2:6" ht="15" customHeight="1" x14ac:dyDescent="0.2">
      <c r="B10" s="80" t="s">
        <v>342</v>
      </c>
      <c r="C10" s="632">
        <f>'Section 15 data'!$Q$26</f>
        <v>65.730999999999995</v>
      </c>
      <c r="D10" s="633">
        <f>'Section 15 data'!$R$26</f>
        <v>0.27100000000000002</v>
      </c>
      <c r="E10" s="202">
        <f>'Section 15 data'!$S$26</f>
        <v>96.59</v>
      </c>
      <c r="F10" s="634">
        <f t="shared" si="0"/>
        <v>66.001999999999995</v>
      </c>
    </row>
    <row r="11" spans="2:6" ht="15" customHeight="1" x14ac:dyDescent="0.2">
      <c r="B11" s="78" t="s">
        <v>343</v>
      </c>
      <c r="C11" s="632">
        <f>'Section 15 data'!$Q$27</f>
        <v>17.753</v>
      </c>
      <c r="D11" s="633">
        <f>'Section 15 data'!$R$27</f>
        <v>151.489</v>
      </c>
      <c r="E11" s="202">
        <f>'Section 15 data'!$S$27</f>
        <v>45.36</v>
      </c>
      <c r="F11" s="634">
        <f t="shared" si="0"/>
        <v>169.24200000000002</v>
      </c>
    </row>
    <row r="12" spans="2:6" ht="15" customHeight="1" x14ac:dyDescent="0.2">
      <c r="B12" s="78" t="s">
        <v>344</v>
      </c>
      <c r="C12" s="632">
        <f>'Section 15 data'!$Q$28</f>
        <v>28.045999999999999</v>
      </c>
      <c r="D12" s="633">
        <f>'Section 15 data'!$R$28</f>
        <v>144.12200000000001</v>
      </c>
      <c r="E12" s="202">
        <f>'Section 15 data'!$S$28</f>
        <v>64.94</v>
      </c>
      <c r="F12" s="634">
        <f t="shared" si="0"/>
        <v>172.16800000000001</v>
      </c>
    </row>
    <row r="13" spans="2:6" ht="15" customHeight="1" x14ac:dyDescent="0.2">
      <c r="B13" s="78" t="s">
        <v>345</v>
      </c>
      <c r="C13" s="632">
        <f>'Section 15 data'!$Q$29</f>
        <v>3.097</v>
      </c>
      <c r="D13" s="633">
        <f>'Section 15 data'!$R$29</f>
        <v>102.258</v>
      </c>
      <c r="E13" s="202">
        <f>'Section 15 data'!$S$29</f>
        <v>45.13</v>
      </c>
      <c r="F13" s="634">
        <f t="shared" si="0"/>
        <v>105.35499999999999</v>
      </c>
    </row>
    <row r="14" spans="2:6" ht="15" customHeight="1" x14ac:dyDescent="0.2">
      <c r="B14" s="78" t="s">
        <v>346</v>
      </c>
      <c r="C14" s="632">
        <f>'Section 15 data'!$Q$30</f>
        <v>0.25600000000000001</v>
      </c>
      <c r="D14" s="633">
        <f>'Section 15 data'!$R$30</f>
        <v>13.743</v>
      </c>
      <c r="E14" s="202">
        <f>'Section 15 data'!$S$30</f>
        <v>62.55</v>
      </c>
      <c r="F14" s="634">
        <f t="shared" si="0"/>
        <v>13.999000000000001</v>
      </c>
    </row>
    <row r="15" spans="2:6" ht="15" customHeight="1" x14ac:dyDescent="0.2">
      <c r="B15" s="78" t="s">
        <v>347</v>
      </c>
      <c r="C15" s="632">
        <f>'Section 15 data'!$Q$31</f>
        <v>0</v>
      </c>
      <c r="D15" s="633">
        <f>'Section 15 data'!$R$31</f>
        <v>0</v>
      </c>
      <c r="E15" s="202">
        <f>'Section 15 data'!$S$31</f>
        <v>0</v>
      </c>
      <c r="F15" s="634">
        <f t="shared" si="0"/>
        <v>0</v>
      </c>
    </row>
    <row r="16" spans="2:6" ht="15" customHeight="1" x14ac:dyDescent="0.2">
      <c r="B16" s="78" t="s">
        <v>270</v>
      </c>
      <c r="C16" s="632">
        <f>'Section 15 data'!$Q$32</f>
        <v>0</v>
      </c>
      <c r="D16" s="633">
        <f>'Section 15 data'!$R$32</f>
        <v>0</v>
      </c>
      <c r="E16" s="202">
        <f>'Section 15 data'!$S$32</f>
        <v>0</v>
      </c>
      <c r="F16" s="634">
        <f t="shared" si="0"/>
        <v>0</v>
      </c>
    </row>
    <row r="17" spans="2:6" ht="15" customHeight="1" x14ac:dyDescent="0.2">
      <c r="B17" s="72" t="s">
        <v>80</v>
      </c>
      <c r="C17" s="87">
        <f>'Section 15 data'!$Q$8</f>
        <v>117.40600000000001</v>
      </c>
      <c r="D17" s="87">
        <f>'Section 15 data'!$R$8</f>
        <v>411.88200000000001</v>
      </c>
      <c r="E17" s="318">
        <f>'Section 15 data'!$S$8</f>
        <v>30.62</v>
      </c>
      <c r="F17" s="87">
        <f t="shared" si="0"/>
        <v>529.28800000000001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653</v>
      </c>
      <c r="C3" t="s">
        <v>634</v>
      </c>
    </row>
    <row r="5" spans="2:12" ht="15" customHeight="1" x14ac:dyDescent="0.2">
      <c r="B5" s="846" t="s">
        <v>376</v>
      </c>
      <c r="C5" s="914" t="s">
        <v>635</v>
      </c>
      <c r="D5" s="914"/>
      <c r="E5" s="914"/>
      <c r="F5" s="906"/>
      <c r="H5" s="846" t="s">
        <v>376</v>
      </c>
      <c r="I5" s="794" t="s">
        <v>764</v>
      </c>
      <c r="J5" s="865"/>
      <c r="K5" s="865"/>
      <c r="L5" s="793"/>
    </row>
    <row r="6" spans="2:12" ht="60" customHeight="1" x14ac:dyDescent="0.2">
      <c r="B6" s="926"/>
      <c r="C6" s="13" t="s">
        <v>78</v>
      </c>
      <c r="D6" s="927" t="s">
        <v>79</v>
      </c>
      <c r="E6" s="927"/>
      <c r="F6" s="30" t="s">
        <v>275</v>
      </c>
      <c r="H6" s="926"/>
      <c r="I6" s="33" t="s">
        <v>654</v>
      </c>
      <c r="J6" s="34" t="s">
        <v>277</v>
      </c>
      <c r="K6" s="34" t="s">
        <v>655</v>
      </c>
      <c r="L6" s="35" t="s">
        <v>636</v>
      </c>
    </row>
    <row r="7" spans="2:12" ht="30" customHeight="1" x14ac:dyDescent="0.2">
      <c r="B7" s="926"/>
      <c r="C7" s="31" t="s">
        <v>81</v>
      </c>
      <c r="D7" s="31" t="s">
        <v>81</v>
      </c>
      <c r="E7" s="12" t="s">
        <v>82</v>
      </c>
      <c r="F7" s="32" t="s">
        <v>81</v>
      </c>
      <c r="H7" s="926"/>
      <c r="I7" s="351" t="s">
        <v>81</v>
      </c>
      <c r="J7" s="36" t="s">
        <v>81</v>
      </c>
      <c r="K7" s="352" t="s">
        <v>280</v>
      </c>
      <c r="L7" s="353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Lincolnshire and Northamptonshire</v>
      </c>
      <c r="C9" s="57">
        <f>'Section 15 data'!$C$8</f>
        <v>9.2409999999999992E-2</v>
      </c>
      <c r="D9" s="57">
        <f>'Section 15 data'!$D$8</f>
        <v>0.63697999999999999</v>
      </c>
      <c r="E9" s="58">
        <f>'Section 15 data'!$E$8</f>
        <v>26.46</v>
      </c>
      <c r="F9" s="76">
        <f>SUM(C9,D9)</f>
        <v>0.72938999999999998</v>
      </c>
      <c r="G9" s="25"/>
      <c r="H9" s="28" t="str">
        <f>Index!$B$4</f>
        <v>Lincolnshire and Northamptonshire</v>
      </c>
      <c r="I9" s="59">
        <f>'Section 15 data'!$G$6</f>
        <v>8.10684</v>
      </c>
      <c r="J9" s="60">
        <f>'Section 15 data'!$G$5</f>
        <v>46.924610000000001</v>
      </c>
      <c r="K9" s="43">
        <f>IF(I9=0,0,100*F9/I9)</f>
        <v>8.9972171647645691</v>
      </c>
      <c r="L9" s="61">
        <f>IF(J9=0,0,100*F9/J9)</f>
        <v>1.5543869197847353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656</v>
      </c>
      <c r="C3" t="s">
        <v>637</v>
      </c>
    </row>
    <row r="5" spans="2:12" ht="15" customHeight="1" x14ac:dyDescent="0.2">
      <c r="B5" s="846" t="s">
        <v>376</v>
      </c>
      <c r="C5" s="914" t="s">
        <v>638</v>
      </c>
      <c r="D5" s="914"/>
      <c r="E5" s="914"/>
      <c r="F5" s="906"/>
      <c r="G5" s="25"/>
      <c r="H5" s="846" t="s">
        <v>376</v>
      </c>
      <c r="I5" s="794" t="s">
        <v>765</v>
      </c>
      <c r="J5" s="865"/>
      <c r="K5" s="865"/>
      <c r="L5" s="793"/>
    </row>
    <row r="6" spans="2:12" ht="60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654</v>
      </c>
      <c r="J6" s="34" t="s">
        <v>277</v>
      </c>
      <c r="K6" s="34" t="s">
        <v>655</v>
      </c>
      <c r="L6" s="35" t="s">
        <v>636</v>
      </c>
    </row>
    <row r="7" spans="2:12" ht="30" customHeight="1" x14ac:dyDescent="0.2">
      <c r="B7" s="928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8"/>
      <c r="I7" s="351" t="s">
        <v>325</v>
      </c>
      <c r="J7" s="36" t="s">
        <v>325</v>
      </c>
      <c r="K7" s="352" t="s">
        <v>280</v>
      </c>
      <c r="L7" s="353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Lincolnshire and Northamptonshire</v>
      </c>
      <c r="C9" s="67">
        <f>'Section 15 data'!$J$8</f>
        <v>15.483000000000001</v>
      </c>
      <c r="D9" s="67">
        <f>'Section 15 data'!$K$8</f>
        <v>178.524</v>
      </c>
      <c r="E9" s="769">
        <f>'Section 15 data'!$L$8</f>
        <v>28.62</v>
      </c>
      <c r="F9" s="77">
        <f>SUM(C9,D9)</f>
        <v>194.00700000000001</v>
      </c>
      <c r="G9" s="25"/>
      <c r="H9" s="28" t="str">
        <f>Index!$B$4</f>
        <v>Lincolnshire and Northamptonshire</v>
      </c>
      <c r="I9" s="67">
        <f>'Section 15 data'!$N$6</f>
        <v>1863.3899999999999</v>
      </c>
      <c r="J9" s="67">
        <f>'Section 15 data'!$N$5</f>
        <v>9282.0709999999999</v>
      </c>
      <c r="K9" s="639">
        <f>IF(I9=0,0,100*F9/I9)</f>
        <v>10.411508057894483</v>
      </c>
      <c r="L9" s="77">
        <f>IF(J9=0,0,100*F9/J9)</f>
        <v>2.0901262229086592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657</v>
      </c>
      <c r="C3" t="s">
        <v>639</v>
      </c>
    </row>
    <row r="5" spans="2:12" ht="15" customHeight="1" x14ac:dyDescent="0.2">
      <c r="B5" s="846" t="s">
        <v>380</v>
      </c>
      <c r="C5" s="914" t="s">
        <v>640</v>
      </c>
      <c r="D5" s="914"/>
      <c r="E5" s="914"/>
      <c r="F5" s="906"/>
      <c r="G5" s="25"/>
      <c r="H5" s="846" t="s">
        <v>380</v>
      </c>
      <c r="I5" s="794" t="s">
        <v>766</v>
      </c>
      <c r="J5" s="865"/>
      <c r="K5" s="865"/>
      <c r="L5" s="793"/>
    </row>
    <row r="6" spans="2:12" ht="60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654</v>
      </c>
      <c r="J6" s="34" t="s">
        <v>277</v>
      </c>
      <c r="K6" s="34" t="s">
        <v>655</v>
      </c>
      <c r="L6" s="35" t="s">
        <v>636</v>
      </c>
    </row>
    <row r="7" spans="2:12" ht="45" customHeight="1" x14ac:dyDescent="0.2">
      <c r="B7" s="928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8"/>
      <c r="I7" s="351" t="s">
        <v>271</v>
      </c>
      <c r="J7" s="36" t="s">
        <v>271</v>
      </c>
      <c r="K7" s="352" t="s">
        <v>280</v>
      </c>
      <c r="L7" s="353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Lincolnshire and Northamptonshire</v>
      </c>
      <c r="C9" s="67">
        <f>'Section 15 data'!$Q$8</f>
        <v>117.40600000000001</v>
      </c>
      <c r="D9" s="67">
        <f>'Section 15 data'!$R$8</f>
        <v>411.88200000000001</v>
      </c>
      <c r="E9" s="769">
        <f>'Section 15 data'!$S$8</f>
        <v>30.62</v>
      </c>
      <c r="F9" s="77">
        <f>SUM(C9,D9)</f>
        <v>529.28800000000001</v>
      </c>
      <c r="G9" s="640"/>
      <c r="H9" s="28" t="str">
        <f>Index!$B$4</f>
        <v>Lincolnshire and Northamptonshire</v>
      </c>
      <c r="I9" s="68">
        <f>'Section 15 data'!$U$6</f>
        <v>6499.9409999999998</v>
      </c>
      <c r="J9" s="43">
        <f>'Section 15 data'!$U$5</f>
        <v>52731.939999999995</v>
      </c>
      <c r="K9" s="43">
        <f>IF(I9=0,0,100*F9/I9)</f>
        <v>8.1429662207703117</v>
      </c>
      <c r="L9" s="61">
        <f>IF(J9=0,0,100*F9/J9)</f>
        <v>1.0037332212696899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703</v>
      </c>
      <c r="D3" t="s">
        <v>702</v>
      </c>
      <c r="E3" t="s">
        <v>701</v>
      </c>
      <c r="F3" t="s">
        <v>700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6" t="s">
        <v>642</v>
      </c>
      <c r="C3" s="807"/>
      <c r="D3" s="807"/>
      <c r="E3" s="807"/>
      <c r="F3" s="807"/>
      <c r="G3" s="807"/>
      <c r="I3" s="806" t="s">
        <v>644</v>
      </c>
      <c r="J3" s="807"/>
      <c r="K3" s="807"/>
      <c r="L3" s="807"/>
      <c r="M3" s="807"/>
      <c r="N3" s="807"/>
      <c r="P3" s="806" t="s">
        <v>643</v>
      </c>
      <c r="Q3" s="807"/>
      <c r="R3" s="807"/>
      <c r="S3" s="807"/>
      <c r="T3" s="807"/>
      <c r="U3" s="807"/>
    </row>
    <row r="4" spans="2:21" ht="13.5" thickBot="1" x14ac:dyDescent="0.25">
      <c r="B4" s="441"/>
      <c r="C4" s="441" t="s">
        <v>78</v>
      </c>
      <c r="D4" s="441" t="s">
        <v>308</v>
      </c>
      <c r="E4" s="459" t="s">
        <v>82</v>
      </c>
      <c r="F4" s="441" t="s">
        <v>309</v>
      </c>
      <c r="G4" s="441" t="s">
        <v>487</v>
      </c>
      <c r="I4" s="441"/>
      <c r="J4" s="441" t="s">
        <v>78</v>
      </c>
      <c r="K4" s="441" t="s">
        <v>308</v>
      </c>
      <c r="L4" s="459" t="s">
        <v>82</v>
      </c>
      <c r="M4" s="441" t="s">
        <v>309</v>
      </c>
      <c r="N4" s="441" t="s">
        <v>487</v>
      </c>
      <c r="P4" s="441"/>
      <c r="Q4" s="441" t="s">
        <v>78</v>
      </c>
      <c r="R4" s="441" t="s">
        <v>308</v>
      </c>
      <c r="S4" s="459" t="s">
        <v>82</v>
      </c>
      <c r="T4" s="441" t="s">
        <v>309</v>
      </c>
      <c r="U4" s="441" t="s">
        <v>487</v>
      </c>
    </row>
    <row r="5" spans="2:21" x14ac:dyDescent="0.2">
      <c r="B5" s="344" t="s">
        <v>106</v>
      </c>
      <c r="C5" s="345">
        <v>8.6968199999999989</v>
      </c>
      <c r="D5" s="343">
        <v>38.227789999999999</v>
      </c>
      <c r="E5" s="460">
        <v>1.84</v>
      </c>
      <c r="F5" s="463">
        <f>C5*E5/100</f>
        <v>0.16002148799999996</v>
      </c>
      <c r="G5" s="464">
        <f>C5+D5</f>
        <v>46.924610000000001</v>
      </c>
      <c r="I5" s="344" t="s">
        <v>106</v>
      </c>
      <c r="J5" s="345">
        <v>1485.0840000000001</v>
      </c>
      <c r="K5" s="345">
        <v>7796.9870000000001</v>
      </c>
      <c r="L5" s="460">
        <v>6.37</v>
      </c>
      <c r="M5" s="463">
        <f>K5*L5/100</f>
        <v>496.66807189999997</v>
      </c>
      <c r="N5" s="464">
        <f>J5+K5</f>
        <v>9282.0709999999999</v>
      </c>
      <c r="P5" s="344" t="s">
        <v>106</v>
      </c>
      <c r="Q5" s="345">
        <v>10051.968999999999</v>
      </c>
      <c r="R5" s="345">
        <v>42679.970999999998</v>
      </c>
      <c r="S5" s="460">
        <v>5.85</v>
      </c>
      <c r="T5" s="463">
        <f>R5*S5/100</f>
        <v>2496.7783034999998</v>
      </c>
      <c r="U5" s="464">
        <f>Q5+R5</f>
        <v>52731.939999999995</v>
      </c>
    </row>
    <row r="6" spans="2:21" x14ac:dyDescent="0.2">
      <c r="B6" s="346" t="s">
        <v>92</v>
      </c>
      <c r="C6" s="343">
        <v>3.00421</v>
      </c>
      <c r="D6" s="343">
        <v>5.1026300000000004</v>
      </c>
      <c r="E6" s="461">
        <v>12.79</v>
      </c>
      <c r="F6" s="465">
        <f>C6*E6/100</f>
        <v>0.38423845899999998</v>
      </c>
      <c r="G6" s="466">
        <f t="shared" ref="G6:G8" si="0">C6+D6</f>
        <v>8.10684</v>
      </c>
      <c r="I6" s="346" t="s">
        <v>92</v>
      </c>
      <c r="J6" s="343">
        <v>701.005</v>
      </c>
      <c r="K6" s="343">
        <v>1162.385</v>
      </c>
      <c r="L6" s="461">
        <v>12.31</v>
      </c>
      <c r="M6" s="465">
        <f>K6*L6/100</f>
        <v>143.08959350000001</v>
      </c>
      <c r="N6" s="466">
        <f>J6+K6</f>
        <v>1863.3899999999999</v>
      </c>
      <c r="P6" s="346" t="s">
        <v>92</v>
      </c>
      <c r="Q6" s="343">
        <v>2461.973</v>
      </c>
      <c r="R6" s="343">
        <v>4037.9679999999998</v>
      </c>
      <c r="S6" s="461">
        <v>18.18</v>
      </c>
      <c r="T6" s="465">
        <f>R6*S6/100</f>
        <v>734.10258239999996</v>
      </c>
      <c r="U6" s="466">
        <f>Q6+R6</f>
        <v>6499.9409999999998</v>
      </c>
    </row>
    <row r="7" spans="2:21" x14ac:dyDescent="0.2">
      <c r="B7" s="347" t="s">
        <v>105</v>
      </c>
      <c r="C7" s="343">
        <v>5.6926099999999993</v>
      </c>
      <c r="D7" s="343">
        <v>33.064999999999998</v>
      </c>
      <c r="E7" s="461">
        <v>2.74</v>
      </c>
      <c r="F7" s="465">
        <f>C7*E7/100</f>
        <v>0.15597751400000001</v>
      </c>
      <c r="G7" s="466">
        <f t="shared" si="0"/>
        <v>38.75761</v>
      </c>
      <c r="I7" s="347" t="s">
        <v>105</v>
      </c>
      <c r="J7" s="343">
        <v>784.07899999999995</v>
      </c>
      <c r="K7" s="343">
        <v>6620.7129999999997</v>
      </c>
      <c r="L7" s="461">
        <v>7.47</v>
      </c>
      <c r="M7" s="465">
        <f>K7*L7/100</f>
        <v>494.56726109999994</v>
      </c>
      <c r="N7" s="466">
        <f>J7+K7</f>
        <v>7404.7919999999995</v>
      </c>
      <c r="P7" s="347" t="s">
        <v>105</v>
      </c>
      <c r="Q7" s="343">
        <v>7589.9960000000001</v>
      </c>
      <c r="R7" s="343">
        <v>38591.752999999997</v>
      </c>
      <c r="S7" s="461">
        <v>6.45</v>
      </c>
      <c r="T7" s="465">
        <f>R7*S7/100</f>
        <v>2489.1680685000001</v>
      </c>
      <c r="U7" s="466">
        <f>Q7+R7</f>
        <v>46181.748999999996</v>
      </c>
    </row>
    <row r="8" spans="2:21" ht="13.5" thickBot="1" x14ac:dyDescent="0.25">
      <c r="B8" s="348" t="s">
        <v>99</v>
      </c>
      <c r="C8" s="349">
        <v>7.2899999999999996E-3</v>
      </c>
      <c r="D8" s="343">
        <v>9.214E-2</v>
      </c>
      <c r="E8" s="462">
        <v>51.11</v>
      </c>
      <c r="F8" s="467">
        <f>C8*E8/100</f>
        <v>3.7259189999999998E-3</v>
      </c>
      <c r="G8" s="468">
        <f t="shared" si="0"/>
        <v>9.9430000000000004E-2</v>
      </c>
      <c r="I8" s="348" t="s">
        <v>99</v>
      </c>
      <c r="J8" s="580">
        <v>1.054</v>
      </c>
      <c r="K8" s="349">
        <v>17.123999999999999</v>
      </c>
      <c r="L8" s="462">
        <v>70.67</v>
      </c>
      <c r="M8" s="467">
        <f>K8*L8/100</f>
        <v>12.101530800000001</v>
      </c>
      <c r="N8" s="468">
        <f>J8+K8</f>
        <v>18.177999999999997</v>
      </c>
      <c r="P8" s="348" t="s">
        <v>99</v>
      </c>
      <c r="Q8" s="349">
        <v>6.851</v>
      </c>
      <c r="R8" s="349">
        <v>60.845999999999997</v>
      </c>
      <c r="S8" s="462">
        <v>75.58</v>
      </c>
      <c r="T8" s="467">
        <f>R8*S8/100</f>
        <v>45.987406800000002</v>
      </c>
      <c r="U8" s="468">
        <f>Q8+R8</f>
        <v>67.697000000000003</v>
      </c>
    </row>
    <row r="9" spans="2:21" x14ac:dyDescent="0.2">
      <c r="D9" s="581"/>
      <c r="J9" s="581"/>
    </row>
    <row r="11" spans="2:21" ht="38.25" customHeight="1" x14ac:dyDescent="0.2">
      <c r="B11" s="806" t="s">
        <v>475</v>
      </c>
      <c r="C11" s="807"/>
      <c r="D11" s="807"/>
      <c r="E11" s="807"/>
      <c r="F11" s="807"/>
      <c r="G11" s="807"/>
      <c r="I11" s="806" t="s">
        <v>488</v>
      </c>
      <c r="J11" s="807"/>
      <c r="K11" s="807"/>
      <c r="L11" s="807"/>
      <c r="M11" s="807"/>
      <c r="N11" s="807"/>
      <c r="P11" s="806" t="s">
        <v>476</v>
      </c>
      <c r="Q11" s="807"/>
      <c r="R11" s="807"/>
      <c r="S11" s="807"/>
      <c r="T11" s="807"/>
      <c r="U11" s="807"/>
    </row>
    <row r="12" spans="2:21" ht="13.5" thickBot="1" x14ac:dyDescent="0.25">
      <c r="B12" s="441"/>
      <c r="C12" s="441" t="s">
        <v>78</v>
      </c>
      <c r="D12" s="441" t="s">
        <v>308</v>
      </c>
      <c r="E12" s="459" t="s">
        <v>82</v>
      </c>
      <c r="F12" s="441" t="s">
        <v>309</v>
      </c>
      <c r="G12" s="441" t="s">
        <v>487</v>
      </c>
      <c r="I12" s="441"/>
      <c r="J12" s="441" t="s">
        <v>78</v>
      </c>
      <c r="K12" s="441" t="s">
        <v>308</v>
      </c>
      <c r="L12" s="459" t="s">
        <v>82</v>
      </c>
      <c r="M12" s="441" t="s">
        <v>309</v>
      </c>
      <c r="N12" s="441" t="s">
        <v>487</v>
      </c>
      <c r="P12" s="441"/>
      <c r="Q12" s="441" t="s">
        <v>78</v>
      </c>
      <c r="R12" s="441" t="s">
        <v>308</v>
      </c>
      <c r="S12" s="459" t="s">
        <v>82</v>
      </c>
      <c r="T12" s="441" t="s">
        <v>309</v>
      </c>
      <c r="U12" s="441" t="s">
        <v>487</v>
      </c>
    </row>
    <row r="13" spans="2:21" x14ac:dyDescent="0.2">
      <c r="B13" s="344" t="s">
        <v>119</v>
      </c>
      <c r="C13" s="771">
        <v>0</v>
      </c>
      <c r="D13" s="345">
        <v>2.6839999999999999E-2</v>
      </c>
      <c r="E13" s="460">
        <v>106.37</v>
      </c>
      <c r="F13" s="463">
        <f t="shared" ref="F13:F19" si="1">D13*E13/100</f>
        <v>2.8549708000000003E-2</v>
      </c>
      <c r="G13" s="464">
        <f t="shared" ref="G13:G19" si="2">C13+D13</f>
        <v>2.6839999999999999E-2</v>
      </c>
      <c r="I13" s="344" t="s">
        <v>119</v>
      </c>
      <c r="J13" s="345">
        <v>0</v>
      </c>
      <c r="K13" s="345">
        <v>0</v>
      </c>
      <c r="L13" s="460">
        <v>0</v>
      </c>
      <c r="M13" s="463">
        <f t="shared" ref="M13:M19" si="3">K13*L13/100</f>
        <v>0</v>
      </c>
      <c r="N13" s="464">
        <f t="shared" ref="N13:N19" si="4">J13+K13</f>
        <v>0</v>
      </c>
      <c r="P13" s="344" t="s">
        <v>119</v>
      </c>
      <c r="Q13" s="345">
        <v>0</v>
      </c>
      <c r="R13" s="345">
        <v>0</v>
      </c>
      <c r="S13" s="460">
        <v>0</v>
      </c>
      <c r="T13" s="463">
        <f t="shared" ref="T13:T19" si="5">R13*S13/100</f>
        <v>0</v>
      </c>
      <c r="U13" s="464">
        <f t="shared" ref="U13:U19" si="6">Q13+R13</f>
        <v>0</v>
      </c>
    </row>
    <row r="14" spans="2:21" x14ac:dyDescent="0.2">
      <c r="B14" s="346" t="s">
        <v>120</v>
      </c>
      <c r="C14" s="771">
        <v>0</v>
      </c>
      <c r="D14" s="343">
        <v>0</v>
      </c>
      <c r="E14" s="461">
        <v>0</v>
      </c>
      <c r="F14" s="465">
        <f t="shared" si="1"/>
        <v>0</v>
      </c>
      <c r="G14" s="466">
        <f t="shared" si="2"/>
        <v>0</v>
      </c>
      <c r="I14" s="346" t="s">
        <v>120</v>
      </c>
      <c r="J14" s="343">
        <v>0</v>
      </c>
      <c r="K14" s="343">
        <v>0</v>
      </c>
      <c r="L14" s="461">
        <v>0</v>
      </c>
      <c r="M14" s="465">
        <f t="shared" si="3"/>
        <v>0</v>
      </c>
      <c r="N14" s="466">
        <f t="shared" si="4"/>
        <v>0</v>
      </c>
      <c r="P14" s="346" t="s">
        <v>120</v>
      </c>
      <c r="Q14" s="343">
        <v>0</v>
      </c>
      <c r="R14" s="343">
        <v>0</v>
      </c>
      <c r="S14" s="461">
        <v>0</v>
      </c>
      <c r="T14" s="465">
        <f t="shared" si="5"/>
        <v>0</v>
      </c>
      <c r="U14" s="466">
        <f t="shared" si="6"/>
        <v>0</v>
      </c>
    </row>
    <row r="15" spans="2:21" x14ac:dyDescent="0.2">
      <c r="B15" s="347" t="s">
        <v>121</v>
      </c>
      <c r="C15" s="771">
        <v>0</v>
      </c>
      <c r="D15" s="343">
        <v>2.282E-2</v>
      </c>
      <c r="E15" s="461">
        <v>64.334703669414068</v>
      </c>
      <c r="F15" s="465">
        <f t="shared" si="1"/>
        <v>1.468117937736029E-2</v>
      </c>
      <c r="G15" s="466">
        <f t="shared" si="2"/>
        <v>2.282E-2</v>
      </c>
      <c r="I15" s="347" t="s">
        <v>121</v>
      </c>
      <c r="J15" s="343">
        <v>0</v>
      </c>
      <c r="K15" s="343">
        <v>2.891</v>
      </c>
      <c r="L15" s="461">
        <v>74.797114781449594</v>
      </c>
      <c r="M15" s="465">
        <f t="shared" si="3"/>
        <v>2.1623845883317077</v>
      </c>
      <c r="N15" s="466">
        <f t="shared" si="4"/>
        <v>2.891</v>
      </c>
      <c r="P15" s="347" t="s">
        <v>121</v>
      </c>
      <c r="Q15" s="343">
        <v>0</v>
      </c>
      <c r="R15" s="343">
        <v>52.472000000000001</v>
      </c>
      <c r="S15" s="461">
        <v>86.729225100524758</v>
      </c>
      <c r="T15" s="465">
        <f t="shared" si="5"/>
        <v>45.508558994747354</v>
      </c>
      <c r="U15" s="466">
        <f t="shared" si="6"/>
        <v>52.472000000000001</v>
      </c>
    </row>
    <row r="16" spans="2:21" x14ac:dyDescent="0.2">
      <c r="B16" s="347" t="s">
        <v>122</v>
      </c>
      <c r="C16" s="771">
        <v>4.0999999999999999E-4</v>
      </c>
      <c r="D16" s="343">
        <v>0</v>
      </c>
      <c r="E16" s="461">
        <v>0</v>
      </c>
      <c r="F16" s="465">
        <f t="shared" si="1"/>
        <v>0</v>
      </c>
      <c r="G16" s="466">
        <f t="shared" si="2"/>
        <v>4.0999999999999999E-4</v>
      </c>
      <c r="I16" s="347" t="s">
        <v>122</v>
      </c>
      <c r="J16" s="343">
        <v>3.4000000000000002E-2</v>
      </c>
      <c r="K16" s="343">
        <v>0</v>
      </c>
      <c r="L16" s="461">
        <v>0</v>
      </c>
      <c r="M16" s="465">
        <f t="shared" si="3"/>
        <v>0</v>
      </c>
      <c r="N16" s="466">
        <f t="shared" si="4"/>
        <v>3.4000000000000002E-2</v>
      </c>
      <c r="P16" s="347" t="s">
        <v>122</v>
      </c>
      <c r="Q16" s="343">
        <v>1.867</v>
      </c>
      <c r="R16" s="343">
        <v>0</v>
      </c>
      <c r="S16" s="461">
        <v>0</v>
      </c>
      <c r="T16" s="465">
        <f t="shared" si="5"/>
        <v>0</v>
      </c>
      <c r="U16" s="466">
        <f t="shared" si="6"/>
        <v>1.867</v>
      </c>
    </row>
    <row r="17" spans="2:21" x14ac:dyDescent="0.2">
      <c r="B17" s="347" t="s">
        <v>123</v>
      </c>
      <c r="C17" s="771">
        <v>6.8700000000000002E-3</v>
      </c>
      <c r="D17" s="343">
        <v>4.2479999999999997E-2</v>
      </c>
      <c r="E17" s="461">
        <v>82.63</v>
      </c>
      <c r="F17" s="465">
        <f t="shared" si="1"/>
        <v>3.5101224E-2</v>
      </c>
      <c r="G17" s="466">
        <f t="shared" si="2"/>
        <v>4.9349999999999998E-2</v>
      </c>
      <c r="I17" s="347" t="s">
        <v>123</v>
      </c>
      <c r="J17" s="343">
        <v>1.02</v>
      </c>
      <c r="K17" s="343">
        <v>14.233000000000001</v>
      </c>
      <c r="L17" s="461">
        <v>83.73</v>
      </c>
      <c r="M17" s="465">
        <f t="shared" si="3"/>
        <v>11.917290900000001</v>
      </c>
      <c r="N17" s="466">
        <f t="shared" si="4"/>
        <v>15.253</v>
      </c>
      <c r="P17" s="347" t="s">
        <v>123</v>
      </c>
      <c r="Q17" s="343">
        <v>4.984</v>
      </c>
      <c r="R17" s="343">
        <v>8.375</v>
      </c>
      <c r="S17" s="461">
        <v>83.22</v>
      </c>
      <c r="T17" s="465">
        <f t="shared" si="5"/>
        <v>6.9696749999999996</v>
      </c>
      <c r="U17" s="466">
        <f t="shared" si="6"/>
        <v>13.359</v>
      </c>
    </row>
    <row r="18" spans="2:21" x14ac:dyDescent="0.2">
      <c r="B18" s="347" t="s">
        <v>124</v>
      </c>
      <c r="C18" s="771">
        <v>0</v>
      </c>
      <c r="D18" s="343">
        <v>0</v>
      </c>
      <c r="E18" s="461">
        <v>0</v>
      </c>
      <c r="F18" s="465">
        <f t="shared" si="1"/>
        <v>0</v>
      </c>
      <c r="G18" s="466">
        <f t="shared" si="2"/>
        <v>0</v>
      </c>
      <c r="I18" s="347" t="s">
        <v>124</v>
      </c>
      <c r="J18" s="343">
        <v>0</v>
      </c>
      <c r="K18" s="343">
        <v>0</v>
      </c>
      <c r="L18" s="461">
        <v>0</v>
      </c>
      <c r="M18" s="465">
        <f t="shared" si="3"/>
        <v>0</v>
      </c>
      <c r="N18" s="466">
        <f t="shared" si="4"/>
        <v>0</v>
      </c>
      <c r="P18" s="347" t="s">
        <v>124</v>
      </c>
      <c r="Q18" s="343">
        <v>0</v>
      </c>
      <c r="R18" s="343">
        <v>0</v>
      </c>
      <c r="S18" s="461">
        <v>0</v>
      </c>
      <c r="T18" s="465">
        <f t="shared" si="5"/>
        <v>0</v>
      </c>
      <c r="U18" s="466">
        <f t="shared" si="6"/>
        <v>0</v>
      </c>
    </row>
    <row r="19" spans="2:21" ht="13.5" thickBot="1" x14ac:dyDescent="0.25">
      <c r="B19" s="348" t="s">
        <v>125</v>
      </c>
      <c r="C19" s="771">
        <v>0</v>
      </c>
      <c r="D19" s="349">
        <v>0</v>
      </c>
      <c r="E19" s="462">
        <v>0</v>
      </c>
      <c r="F19" s="467">
        <f t="shared" si="1"/>
        <v>0</v>
      </c>
      <c r="G19" s="468">
        <f t="shared" si="2"/>
        <v>0</v>
      </c>
      <c r="I19" s="348" t="s">
        <v>125</v>
      </c>
      <c r="J19" s="349">
        <v>0</v>
      </c>
      <c r="K19" s="349">
        <v>0</v>
      </c>
      <c r="L19" s="462">
        <v>0</v>
      </c>
      <c r="M19" s="467">
        <f t="shared" si="3"/>
        <v>0</v>
      </c>
      <c r="N19" s="468">
        <f t="shared" si="4"/>
        <v>0</v>
      </c>
      <c r="P19" s="348" t="s">
        <v>125</v>
      </c>
      <c r="Q19" s="349">
        <v>0</v>
      </c>
      <c r="R19" s="349">
        <v>0</v>
      </c>
      <c r="S19" s="462">
        <v>0</v>
      </c>
      <c r="T19" s="467">
        <f t="shared" si="5"/>
        <v>0</v>
      </c>
      <c r="U19" s="468">
        <f t="shared" si="6"/>
        <v>0</v>
      </c>
    </row>
    <row r="20" spans="2:21" x14ac:dyDescent="0.2">
      <c r="C20" s="581"/>
    </row>
    <row r="22" spans="2:21" ht="38.25" customHeight="1" x14ac:dyDescent="0.2">
      <c r="B22" s="806" t="s">
        <v>474</v>
      </c>
      <c r="C22" s="807"/>
      <c r="D22" s="807"/>
      <c r="E22" s="807"/>
      <c r="F22" s="807"/>
      <c r="G22" s="807"/>
      <c r="I22" s="806" t="s">
        <v>658</v>
      </c>
      <c r="J22" s="807"/>
      <c r="K22" s="807"/>
      <c r="L22" s="807"/>
      <c r="M22" s="807"/>
      <c r="N22" s="807"/>
      <c r="P22" s="806" t="s">
        <v>477</v>
      </c>
      <c r="Q22" s="807"/>
      <c r="R22" s="807"/>
      <c r="S22" s="807"/>
      <c r="T22" s="807"/>
      <c r="U22" s="807"/>
    </row>
    <row r="23" spans="2:21" ht="13.5" thickBot="1" x14ac:dyDescent="0.25">
      <c r="B23" s="441"/>
      <c r="C23" s="441" t="s">
        <v>78</v>
      </c>
      <c r="D23" s="441" t="s">
        <v>308</v>
      </c>
      <c r="E23" s="459" t="s">
        <v>82</v>
      </c>
      <c r="F23" s="441" t="s">
        <v>309</v>
      </c>
      <c r="G23" s="441" t="s">
        <v>487</v>
      </c>
      <c r="I23" s="441"/>
      <c r="J23" s="441" t="s">
        <v>78</v>
      </c>
      <c r="K23" s="441" t="s">
        <v>308</v>
      </c>
      <c r="L23" s="459" t="s">
        <v>82</v>
      </c>
      <c r="M23" s="441" t="s">
        <v>309</v>
      </c>
      <c r="N23" s="441" t="s">
        <v>487</v>
      </c>
      <c r="P23" s="441"/>
      <c r="Q23" s="441" t="s">
        <v>78</v>
      </c>
      <c r="R23" s="441" t="s">
        <v>308</v>
      </c>
      <c r="S23" s="459" t="s">
        <v>82</v>
      </c>
      <c r="T23" s="441" t="s">
        <v>309</v>
      </c>
      <c r="U23" s="441" t="s">
        <v>487</v>
      </c>
    </row>
    <row r="24" spans="2:21" x14ac:dyDescent="0.2">
      <c r="B24" s="344" t="s">
        <v>127</v>
      </c>
      <c r="C24" s="345">
        <v>0</v>
      </c>
      <c r="D24" s="345">
        <v>2.6839999999999999E-2</v>
      </c>
      <c r="E24" s="460">
        <v>106.37</v>
      </c>
      <c r="F24" s="463">
        <f t="shared" ref="F24:F32" si="7">D24*E24/100</f>
        <v>2.8549708000000003E-2</v>
      </c>
      <c r="G24" s="464">
        <f t="shared" ref="G24:G32" si="8">C24+D24</f>
        <v>2.6839999999999999E-2</v>
      </c>
      <c r="I24" s="344" t="s">
        <v>127</v>
      </c>
      <c r="J24" s="345">
        <v>0</v>
      </c>
      <c r="K24" s="345">
        <v>0</v>
      </c>
      <c r="L24" s="460">
        <v>0</v>
      </c>
      <c r="M24" s="463">
        <f t="shared" ref="M24:M32" si="9">K24*L24/100</f>
        <v>0</v>
      </c>
      <c r="N24" s="464">
        <f t="shared" ref="N24:N32" si="10">J24+K24</f>
        <v>0</v>
      </c>
      <c r="P24" s="344" t="s">
        <v>127</v>
      </c>
      <c r="Q24" s="345">
        <v>0</v>
      </c>
      <c r="R24" s="345">
        <v>0</v>
      </c>
      <c r="S24" s="460">
        <v>0</v>
      </c>
      <c r="T24" s="463">
        <f t="shared" ref="T24:T32" si="11">R24*S24/100</f>
        <v>0</v>
      </c>
      <c r="U24" s="464">
        <f t="shared" ref="U24:U32" si="12">Q24+R24</f>
        <v>0</v>
      </c>
    </row>
    <row r="25" spans="2:21" x14ac:dyDescent="0.2">
      <c r="B25" s="346" t="s">
        <v>128</v>
      </c>
      <c r="C25" s="343">
        <v>3.5999999999999997E-4</v>
      </c>
      <c r="D25" s="343">
        <v>1.0320000000000001E-2</v>
      </c>
      <c r="E25" s="461">
        <v>107.59</v>
      </c>
      <c r="F25" s="465">
        <f t="shared" si="7"/>
        <v>1.1103288000000003E-2</v>
      </c>
      <c r="G25" s="466">
        <f t="shared" si="8"/>
        <v>1.068E-2</v>
      </c>
      <c r="I25" s="346" t="s">
        <v>128</v>
      </c>
      <c r="J25" s="343">
        <v>2.5999999999999999E-2</v>
      </c>
      <c r="K25" s="343">
        <v>0.53900000000000003</v>
      </c>
      <c r="L25" s="461">
        <v>107.59</v>
      </c>
      <c r="M25" s="465">
        <f t="shared" si="9"/>
        <v>0.57991009999999998</v>
      </c>
      <c r="N25" s="466">
        <f t="shared" si="10"/>
        <v>0.56500000000000006</v>
      </c>
      <c r="P25" s="346" t="s">
        <v>128</v>
      </c>
      <c r="Q25" s="343">
        <v>1.825</v>
      </c>
      <c r="R25" s="343">
        <v>41.610999999999997</v>
      </c>
      <c r="S25" s="461">
        <v>107.59</v>
      </c>
      <c r="T25" s="465">
        <f t="shared" si="11"/>
        <v>44.769274899999999</v>
      </c>
      <c r="U25" s="466">
        <f t="shared" si="12"/>
        <v>43.436</v>
      </c>
    </row>
    <row r="26" spans="2:21" x14ac:dyDescent="0.2">
      <c r="B26" s="346" t="s">
        <v>129</v>
      </c>
      <c r="C26" s="343">
        <v>8.8000000000000003E-4</v>
      </c>
      <c r="D26" s="343">
        <v>4.7800000000000004E-3</v>
      </c>
      <c r="E26" s="461">
        <v>105.91</v>
      </c>
      <c r="F26" s="465">
        <f t="shared" si="7"/>
        <v>5.0624979999999995E-3</v>
      </c>
      <c r="G26" s="466">
        <f t="shared" si="8"/>
        <v>5.6600000000000001E-3</v>
      </c>
      <c r="I26" s="346" t="s">
        <v>129</v>
      </c>
      <c r="J26" s="343">
        <v>0.17499999999999999</v>
      </c>
      <c r="K26" s="343">
        <v>0.46800000000000003</v>
      </c>
      <c r="L26" s="461">
        <v>105.91</v>
      </c>
      <c r="M26" s="465">
        <f t="shared" si="9"/>
        <v>0.49565880000000001</v>
      </c>
      <c r="N26" s="466">
        <f t="shared" si="10"/>
        <v>0.64300000000000002</v>
      </c>
      <c r="P26" s="346" t="s">
        <v>129</v>
      </c>
      <c r="Q26" s="343">
        <v>2.0270000000000001</v>
      </c>
      <c r="R26" s="343">
        <v>8.0830000000000002</v>
      </c>
      <c r="S26" s="461">
        <v>105.91</v>
      </c>
      <c r="T26" s="465">
        <f t="shared" si="11"/>
        <v>8.5607053000000004</v>
      </c>
      <c r="U26" s="466">
        <f t="shared" si="12"/>
        <v>10.11</v>
      </c>
    </row>
    <row r="27" spans="2:21" x14ac:dyDescent="0.2">
      <c r="B27" s="346" t="s">
        <v>130</v>
      </c>
      <c r="C27" s="343">
        <v>1.4999999999999999E-4</v>
      </c>
      <c r="D27" s="343">
        <v>0</v>
      </c>
      <c r="E27" s="461">
        <v>0</v>
      </c>
      <c r="F27" s="465">
        <f t="shared" si="7"/>
        <v>0</v>
      </c>
      <c r="G27" s="466">
        <f t="shared" si="8"/>
        <v>1.4999999999999999E-4</v>
      </c>
      <c r="I27" s="346" t="s">
        <v>130</v>
      </c>
      <c r="J27" s="343">
        <v>2.9000000000000001E-2</v>
      </c>
      <c r="K27" s="343">
        <v>0</v>
      </c>
      <c r="L27" s="461">
        <v>0</v>
      </c>
      <c r="M27" s="465">
        <f t="shared" si="9"/>
        <v>0</v>
      </c>
      <c r="N27" s="466">
        <f t="shared" si="10"/>
        <v>2.9000000000000001E-2</v>
      </c>
      <c r="P27" s="346" t="s">
        <v>130</v>
      </c>
      <c r="Q27" s="343">
        <v>0.22800000000000001</v>
      </c>
      <c r="R27" s="343">
        <v>0</v>
      </c>
      <c r="S27" s="461">
        <v>0</v>
      </c>
      <c r="T27" s="465">
        <f t="shared" si="11"/>
        <v>0</v>
      </c>
      <c r="U27" s="466">
        <f t="shared" si="12"/>
        <v>0.22800000000000001</v>
      </c>
    </row>
    <row r="28" spans="2:21" x14ac:dyDescent="0.2">
      <c r="B28" s="346" t="s">
        <v>131</v>
      </c>
      <c r="C28" s="343">
        <v>5.9000000000000007E-3</v>
      </c>
      <c r="D28" s="343">
        <v>0</v>
      </c>
      <c r="E28" s="461">
        <v>0</v>
      </c>
      <c r="F28" s="465">
        <f t="shared" si="7"/>
        <v>0</v>
      </c>
      <c r="G28" s="466">
        <f t="shared" si="8"/>
        <v>5.9000000000000007E-3</v>
      </c>
      <c r="I28" s="346" t="s">
        <v>131</v>
      </c>
      <c r="J28" s="343">
        <v>0.82499999999999996</v>
      </c>
      <c r="K28" s="343">
        <v>0</v>
      </c>
      <c r="L28" s="461">
        <v>0</v>
      </c>
      <c r="M28" s="465">
        <f t="shared" si="9"/>
        <v>0</v>
      </c>
      <c r="N28" s="466">
        <f t="shared" si="10"/>
        <v>0.82499999999999996</v>
      </c>
      <c r="P28" s="346" t="s">
        <v>131</v>
      </c>
      <c r="Q28" s="343">
        <v>2.7709999999999999</v>
      </c>
      <c r="R28" s="343">
        <v>0</v>
      </c>
      <c r="S28" s="461">
        <v>0</v>
      </c>
      <c r="T28" s="465">
        <f t="shared" si="11"/>
        <v>0</v>
      </c>
      <c r="U28" s="466">
        <f t="shared" si="12"/>
        <v>2.7709999999999999</v>
      </c>
    </row>
    <row r="29" spans="2:21" x14ac:dyDescent="0.2">
      <c r="B29" s="346" t="s">
        <v>132</v>
      </c>
      <c r="C29" s="343">
        <v>0</v>
      </c>
      <c r="D29" s="343">
        <v>7.7099999999999998E-3</v>
      </c>
      <c r="E29" s="461">
        <v>107.55</v>
      </c>
      <c r="F29" s="465">
        <f t="shared" si="7"/>
        <v>8.2921049999999993E-3</v>
      </c>
      <c r="G29" s="466">
        <f t="shared" si="8"/>
        <v>7.7099999999999998E-3</v>
      </c>
      <c r="I29" s="346" t="s">
        <v>132</v>
      </c>
      <c r="J29" s="343">
        <v>0</v>
      </c>
      <c r="K29" s="343">
        <v>1.8839999999999999</v>
      </c>
      <c r="L29" s="461">
        <v>107.55</v>
      </c>
      <c r="M29" s="465">
        <f t="shared" si="9"/>
        <v>2.0262419999999999</v>
      </c>
      <c r="N29" s="466">
        <f t="shared" si="10"/>
        <v>1.8839999999999999</v>
      </c>
      <c r="P29" s="346" t="s">
        <v>132</v>
      </c>
      <c r="Q29" s="343">
        <v>0</v>
      </c>
      <c r="R29" s="343">
        <v>2.778</v>
      </c>
      <c r="S29" s="461">
        <v>107.55</v>
      </c>
      <c r="T29" s="465">
        <f t="shared" si="11"/>
        <v>2.9877389999999995</v>
      </c>
      <c r="U29" s="466">
        <f t="shared" si="12"/>
        <v>2.778</v>
      </c>
    </row>
    <row r="30" spans="2:21" x14ac:dyDescent="0.2">
      <c r="B30" s="346" t="s">
        <v>133</v>
      </c>
      <c r="C30" s="343">
        <v>0</v>
      </c>
      <c r="D30" s="343">
        <v>4.2479999999999997E-2</v>
      </c>
      <c r="E30" s="461">
        <v>82.63</v>
      </c>
      <c r="F30" s="465">
        <f t="shared" si="7"/>
        <v>3.5101224E-2</v>
      </c>
      <c r="G30" s="466">
        <f t="shared" si="8"/>
        <v>4.2479999999999997E-2</v>
      </c>
      <c r="I30" s="346" t="s">
        <v>133</v>
      </c>
      <c r="J30" s="343">
        <v>0</v>
      </c>
      <c r="K30" s="343">
        <v>14.233000000000001</v>
      </c>
      <c r="L30" s="461">
        <v>83.73</v>
      </c>
      <c r="M30" s="465">
        <f t="shared" si="9"/>
        <v>11.917290900000001</v>
      </c>
      <c r="N30" s="466">
        <f t="shared" si="10"/>
        <v>14.233000000000001</v>
      </c>
      <c r="P30" s="346" t="s">
        <v>133</v>
      </c>
      <c r="Q30" s="343">
        <v>0</v>
      </c>
      <c r="R30" s="343">
        <v>8.375</v>
      </c>
      <c r="S30" s="461">
        <v>83.22</v>
      </c>
      <c r="T30" s="465">
        <f t="shared" si="11"/>
        <v>6.9696749999999996</v>
      </c>
      <c r="U30" s="466">
        <f t="shared" si="12"/>
        <v>8.375</v>
      </c>
    </row>
    <row r="31" spans="2:21" x14ac:dyDescent="0.2">
      <c r="B31" s="346" t="s">
        <v>134</v>
      </c>
      <c r="C31" s="343">
        <v>0</v>
      </c>
      <c r="D31" s="343">
        <v>0</v>
      </c>
      <c r="E31" s="461">
        <v>0</v>
      </c>
      <c r="F31" s="465">
        <f t="shared" si="7"/>
        <v>0</v>
      </c>
      <c r="G31" s="466">
        <f t="shared" si="8"/>
        <v>0</v>
      </c>
      <c r="I31" s="346" t="s">
        <v>134</v>
      </c>
      <c r="J31" s="343">
        <v>0</v>
      </c>
      <c r="K31" s="343">
        <v>0</v>
      </c>
      <c r="L31" s="461">
        <v>0</v>
      </c>
      <c r="M31" s="465">
        <f t="shared" si="9"/>
        <v>0</v>
      </c>
      <c r="N31" s="466">
        <f t="shared" si="10"/>
        <v>0</v>
      </c>
      <c r="P31" s="346" t="s">
        <v>134</v>
      </c>
      <c r="Q31" s="343">
        <v>0</v>
      </c>
      <c r="R31" s="343">
        <v>0</v>
      </c>
      <c r="S31" s="461">
        <v>0</v>
      </c>
      <c r="T31" s="465">
        <f t="shared" si="11"/>
        <v>0</v>
      </c>
      <c r="U31" s="466">
        <f t="shared" si="12"/>
        <v>0</v>
      </c>
    </row>
    <row r="32" spans="2:21" ht="13.5" thickBot="1" x14ac:dyDescent="0.25">
      <c r="B32" s="348" t="s">
        <v>135</v>
      </c>
      <c r="C32" s="349">
        <v>0</v>
      </c>
      <c r="D32" s="349">
        <v>0</v>
      </c>
      <c r="E32" s="462">
        <v>0</v>
      </c>
      <c r="F32" s="467">
        <f t="shared" si="7"/>
        <v>0</v>
      </c>
      <c r="G32" s="468">
        <f t="shared" si="8"/>
        <v>0</v>
      </c>
      <c r="I32" s="348" t="s">
        <v>135</v>
      </c>
      <c r="J32" s="349">
        <v>0</v>
      </c>
      <c r="K32" s="349">
        <v>0</v>
      </c>
      <c r="L32" s="462">
        <v>0</v>
      </c>
      <c r="M32" s="467">
        <f t="shared" si="9"/>
        <v>0</v>
      </c>
      <c r="N32" s="468">
        <f t="shared" si="10"/>
        <v>0</v>
      </c>
      <c r="P32" s="348" t="s">
        <v>135</v>
      </c>
      <c r="Q32" s="349">
        <v>0</v>
      </c>
      <c r="R32" s="349">
        <v>0</v>
      </c>
      <c r="S32" s="462">
        <v>0</v>
      </c>
      <c r="T32" s="467">
        <f t="shared" si="11"/>
        <v>0</v>
      </c>
      <c r="U32" s="468">
        <f t="shared" si="12"/>
        <v>0</v>
      </c>
    </row>
    <row r="35" spans="2:21" ht="29.25" customHeight="1" x14ac:dyDescent="0.2">
      <c r="B35" s="806" t="s">
        <v>382</v>
      </c>
      <c r="C35" s="807"/>
      <c r="D35" s="807"/>
      <c r="E35" s="807"/>
      <c r="F35" s="807"/>
      <c r="G35" s="807"/>
      <c r="I35" s="806" t="s">
        <v>383</v>
      </c>
      <c r="J35" s="807"/>
      <c r="K35" s="807"/>
      <c r="L35" s="807"/>
      <c r="M35" s="807"/>
      <c r="N35" s="807"/>
      <c r="P35" s="806" t="s">
        <v>384</v>
      </c>
      <c r="Q35" s="807"/>
      <c r="R35" s="807"/>
      <c r="S35" s="807"/>
      <c r="T35" s="807"/>
      <c r="U35" s="807"/>
    </row>
    <row r="36" spans="2:21" ht="39" thickBot="1" x14ac:dyDescent="0.25">
      <c r="B36" s="441"/>
      <c r="C36" s="441"/>
      <c r="D36" s="441"/>
      <c r="E36" s="441"/>
      <c r="F36" s="441"/>
      <c r="G36" s="342" t="s">
        <v>478</v>
      </c>
      <c r="I36" s="441"/>
      <c r="J36" s="441"/>
      <c r="K36" s="441"/>
      <c r="L36" s="441"/>
      <c r="M36" s="441"/>
      <c r="N36" s="342" t="s">
        <v>489</v>
      </c>
      <c r="P36" s="441"/>
      <c r="Q36" s="441"/>
      <c r="R36" s="441"/>
      <c r="S36" s="441"/>
      <c r="T36" s="441"/>
      <c r="U36" s="342" t="s">
        <v>479</v>
      </c>
    </row>
    <row r="37" spans="2:21" x14ac:dyDescent="0.2">
      <c r="B37" s="344" t="s">
        <v>99</v>
      </c>
      <c r="C37" s="345"/>
      <c r="D37" s="345"/>
      <c r="E37" s="345"/>
      <c r="F37" s="345"/>
      <c r="G37" s="464">
        <f>G8</f>
        <v>9.9430000000000004E-2</v>
      </c>
      <c r="I37" s="344" t="s">
        <v>99</v>
      </c>
      <c r="J37" s="345"/>
      <c r="K37" s="345"/>
      <c r="L37" s="345"/>
      <c r="M37" s="345"/>
      <c r="N37" s="464">
        <f>N8</f>
        <v>18.177999999999997</v>
      </c>
      <c r="P37" s="344" t="s">
        <v>99</v>
      </c>
      <c r="Q37" s="345"/>
      <c r="R37" s="345"/>
      <c r="S37" s="345"/>
      <c r="T37" s="345"/>
      <c r="U37" s="464">
        <f>U8</f>
        <v>67.697000000000003</v>
      </c>
    </row>
    <row r="38" spans="2:21" ht="38.25" x14ac:dyDescent="0.2">
      <c r="B38" s="350" t="s">
        <v>381</v>
      </c>
      <c r="C38" s="343"/>
      <c r="D38" s="343"/>
      <c r="E38" s="343"/>
      <c r="F38" s="343"/>
      <c r="G38" s="466">
        <f>G7-G8</f>
        <v>38.658180000000002</v>
      </c>
      <c r="I38" s="350" t="s">
        <v>381</v>
      </c>
      <c r="J38" s="343"/>
      <c r="K38" s="343"/>
      <c r="L38" s="343"/>
      <c r="M38" s="343"/>
      <c r="N38" s="466">
        <f>N7-N8</f>
        <v>7386.6139999999996</v>
      </c>
      <c r="P38" s="350" t="s">
        <v>381</v>
      </c>
      <c r="Q38" s="343"/>
      <c r="R38" s="343"/>
      <c r="S38" s="343"/>
      <c r="T38" s="343"/>
      <c r="U38" s="466">
        <f>U7-U8</f>
        <v>46114.051999999996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68">
        <f>G6</f>
        <v>8.10684</v>
      </c>
      <c r="I39" s="348" t="s">
        <v>83</v>
      </c>
      <c r="J39" s="349"/>
      <c r="K39" s="349"/>
      <c r="L39" s="349"/>
      <c r="M39" s="349"/>
      <c r="N39" s="468">
        <f>N6</f>
        <v>1863.3899999999999</v>
      </c>
      <c r="P39" s="348" t="s">
        <v>83</v>
      </c>
      <c r="Q39" s="349"/>
      <c r="R39" s="349"/>
      <c r="S39" s="349"/>
      <c r="T39" s="349"/>
      <c r="U39" s="468">
        <f>U6</f>
        <v>6499.9409999999998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6" t="s">
        <v>642</v>
      </c>
      <c r="C3" s="807"/>
      <c r="D3" s="807"/>
      <c r="E3" s="807"/>
      <c r="F3" s="807"/>
      <c r="G3" s="807"/>
      <c r="I3" s="806" t="s">
        <v>644</v>
      </c>
      <c r="J3" s="807"/>
      <c r="K3" s="807"/>
      <c r="L3" s="807"/>
      <c r="M3" s="807"/>
      <c r="N3" s="807"/>
      <c r="P3" s="806" t="s">
        <v>643</v>
      </c>
      <c r="Q3" s="807"/>
      <c r="R3" s="807"/>
      <c r="S3" s="807"/>
      <c r="T3" s="807"/>
      <c r="U3" s="807"/>
    </row>
    <row r="4" spans="2:21" ht="13.5" thickBot="1" x14ac:dyDescent="0.25">
      <c r="B4" s="441"/>
      <c r="C4" s="441" t="s">
        <v>78</v>
      </c>
      <c r="D4" s="441" t="s">
        <v>308</v>
      </c>
      <c r="E4" s="459" t="s">
        <v>82</v>
      </c>
      <c r="F4" s="441" t="s">
        <v>309</v>
      </c>
      <c r="G4" s="441" t="s">
        <v>487</v>
      </c>
      <c r="I4" s="441"/>
      <c r="J4" s="441" t="s">
        <v>78</v>
      </c>
      <c r="K4" s="441" t="s">
        <v>308</v>
      </c>
      <c r="L4" s="459" t="s">
        <v>82</v>
      </c>
      <c r="M4" s="441" t="s">
        <v>309</v>
      </c>
      <c r="N4" s="441" t="s">
        <v>487</v>
      </c>
      <c r="P4" s="441"/>
      <c r="Q4" s="441" t="s">
        <v>78</v>
      </c>
      <c r="R4" s="441" t="s">
        <v>308</v>
      </c>
      <c r="S4" s="459" t="s">
        <v>82</v>
      </c>
      <c r="T4" s="441" t="s">
        <v>309</v>
      </c>
      <c r="U4" s="441" t="s">
        <v>487</v>
      </c>
    </row>
    <row r="5" spans="2:21" x14ac:dyDescent="0.2">
      <c r="B5" s="344" t="s">
        <v>106</v>
      </c>
      <c r="C5" s="345">
        <v>8.6968199999999989</v>
      </c>
      <c r="D5" s="345">
        <v>38.227789999999999</v>
      </c>
      <c r="E5" s="460">
        <v>1.84</v>
      </c>
      <c r="F5" s="463">
        <f>D5*E5/100</f>
        <v>0.70339133599999992</v>
      </c>
      <c r="G5" s="464">
        <f>C5+D5</f>
        <v>46.924610000000001</v>
      </c>
      <c r="I5" s="344" t="s">
        <v>106</v>
      </c>
      <c r="J5" s="345">
        <v>1485.0840000000001</v>
      </c>
      <c r="K5" s="345">
        <v>7796.9870000000001</v>
      </c>
      <c r="L5" s="460">
        <v>6.37</v>
      </c>
      <c r="M5" s="463">
        <f>K5*L5/100</f>
        <v>496.66807189999997</v>
      </c>
      <c r="N5" s="464">
        <f>J5+K5</f>
        <v>9282.0709999999999</v>
      </c>
      <c r="P5" s="344" t="s">
        <v>106</v>
      </c>
      <c r="Q5" s="345">
        <v>10051.968999999999</v>
      </c>
      <c r="R5" s="345">
        <v>42679.970999999998</v>
      </c>
      <c r="S5" s="460">
        <v>5.85</v>
      </c>
      <c r="T5" s="463">
        <f>R5*S5/100</f>
        <v>2496.7783034999998</v>
      </c>
      <c r="U5" s="464">
        <f>Q5+R5</f>
        <v>52731.939999999995</v>
      </c>
    </row>
    <row r="6" spans="2:21" x14ac:dyDescent="0.2">
      <c r="B6" s="346" t="s">
        <v>92</v>
      </c>
      <c r="C6" s="343">
        <v>3.00421</v>
      </c>
      <c r="D6" s="343">
        <v>5.1026300000000004</v>
      </c>
      <c r="E6" s="461">
        <v>12.79</v>
      </c>
      <c r="F6" s="465">
        <f>D6*E6/100</f>
        <v>0.65262637700000004</v>
      </c>
      <c r="G6" s="466">
        <f>C6+D6</f>
        <v>8.10684</v>
      </c>
      <c r="I6" s="346" t="s">
        <v>92</v>
      </c>
      <c r="J6" s="343">
        <v>701.005</v>
      </c>
      <c r="K6" s="343">
        <v>1162.385</v>
      </c>
      <c r="L6" s="461">
        <v>12.31</v>
      </c>
      <c r="M6" s="465">
        <f>K6*L6/100</f>
        <v>143.08959350000001</v>
      </c>
      <c r="N6" s="466">
        <f>J6+K6</f>
        <v>1863.3899999999999</v>
      </c>
      <c r="P6" s="346" t="s">
        <v>92</v>
      </c>
      <c r="Q6" s="343">
        <v>2461.973</v>
      </c>
      <c r="R6" s="343">
        <v>4037.9679999999998</v>
      </c>
      <c r="S6" s="461">
        <v>18.18</v>
      </c>
      <c r="T6" s="465">
        <f>R6*S6/100</f>
        <v>734.10258239999996</v>
      </c>
      <c r="U6" s="466">
        <f>Q6+R6</f>
        <v>6499.9409999999998</v>
      </c>
    </row>
    <row r="7" spans="2:21" x14ac:dyDescent="0.2">
      <c r="B7" s="347" t="s">
        <v>105</v>
      </c>
      <c r="C7" s="343">
        <v>5.6926099999999993</v>
      </c>
      <c r="D7" s="343">
        <v>33.064999999999998</v>
      </c>
      <c r="E7" s="461">
        <v>2.74</v>
      </c>
      <c r="F7" s="465">
        <f>D7*E7/100</f>
        <v>0.90598100000000004</v>
      </c>
      <c r="G7" s="466">
        <f>C7+D7</f>
        <v>38.75761</v>
      </c>
      <c r="I7" s="347" t="s">
        <v>105</v>
      </c>
      <c r="J7" s="343">
        <v>784.07899999999995</v>
      </c>
      <c r="K7" s="343">
        <v>6620.7129999999997</v>
      </c>
      <c r="L7" s="461">
        <v>7.47</v>
      </c>
      <c r="M7" s="465">
        <f>K7*L7/100</f>
        <v>494.56726109999994</v>
      </c>
      <c r="N7" s="466">
        <f>J7+K7</f>
        <v>7404.7919999999995</v>
      </c>
      <c r="P7" s="347" t="s">
        <v>105</v>
      </c>
      <c r="Q7" s="343">
        <v>7589.9960000000001</v>
      </c>
      <c r="R7" s="343">
        <v>38591.752999999997</v>
      </c>
      <c r="S7" s="461">
        <v>6.45</v>
      </c>
      <c r="T7" s="465">
        <f>R7*S7/100</f>
        <v>2489.1680685000001</v>
      </c>
      <c r="U7" s="466">
        <f>Q7+R7</f>
        <v>46181.748999999996</v>
      </c>
    </row>
    <row r="8" spans="2:21" ht="13.5" thickBot="1" x14ac:dyDescent="0.25">
      <c r="B8" s="348" t="s">
        <v>633</v>
      </c>
      <c r="C8" s="349">
        <v>9.2409999999999992E-2</v>
      </c>
      <c r="D8" s="349">
        <v>0.63697999999999999</v>
      </c>
      <c r="E8" s="462">
        <v>26.46</v>
      </c>
      <c r="F8" s="467">
        <f>D8*E8/100</f>
        <v>0.16854490799999999</v>
      </c>
      <c r="G8" s="468">
        <f>C8+D8</f>
        <v>0.72938999999999998</v>
      </c>
      <c r="I8" s="348" t="s">
        <v>633</v>
      </c>
      <c r="J8" s="349">
        <v>15.483000000000001</v>
      </c>
      <c r="K8" s="349">
        <v>178.524</v>
      </c>
      <c r="L8" s="462">
        <v>28.62</v>
      </c>
      <c r="M8" s="467">
        <f>K8*L8/100</f>
        <v>51.0935688</v>
      </c>
      <c r="N8" s="468">
        <f>J8+K8</f>
        <v>194.00700000000001</v>
      </c>
      <c r="P8" s="348" t="s">
        <v>633</v>
      </c>
      <c r="Q8" s="349">
        <v>117.40600000000001</v>
      </c>
      <c r="R8" s="349">
        <v>411.88200000000001</v>
      </c>
      <c r="S8" s="462">
        <v>30.62</v>
      </c>
      <c r="T8" s="467">
        <f>R8*S8/100</f>
        <v>126.11826839999999</v>
      </c>
      <c r="U8" s="468">
        <f>Q8+R8</f>
        <v>529.28800000000001</v>
      </c>
    </row>
    <row r="11" spans="2:21" ht="38.25" customHeight="1" x14ac:dyDescent="0.2">
      <c r="B11" s="806" t="s">
        <v>629</v>
      </c>
      <c r="C11" s="807"/>
      <c r="D11" s="807"/>
      <c r="E11" s="807"/>
      <c r="F11" s="807"/>
      <c r="G11" s="807"/>
      <c r="I11" s="806" t="s">
        <v>645</v>
      </c>
      <c r="J11" s="807"/>
      <c r="K11" s="807"/>
      <c r="L11" s="807"/>
      <c r="M11" s="807"/>
      <c r="N11" s="807"/>
      <c r="P11" s="806" t="s">
        <v>630</v>
      </c>
      <c r="Q11" s="807"/>
      <c r="R11" s="807"/>
      <c r="S11" s="807"/>
      <c r="T11" s="807"/>
      <c r="U11" s="807"/>
    </row>
    <row r="12" spans="2:21" ht="13.5" thickBot="1" x14ac:dyDescent="0.25">
      <c r="B12" s="441"/>
      <c r="C12" s="441" t="s">
        <v>78</v>
      </c>
      <c r="D12" s="441" t="s">
        <v>308</v>
      </c>
      <c r="E12" s="459" t="s">
        <v>82</v>
      </c>
      <c r="F12" s="441" t="s">
        <v>309</v>
      </c>
      <c r="G12" s="441" t="s">
        <v>487</v>
      </c>
      <c r="I12" s="441"/>
      <c r="J12" s="441" t="s">
        <v>78</v>
      </c>
      <c r="K12" s="441" t="s">
        <v>308</v>
      </c>
      <c r="L12" s="459" t="s">
        <v>82</v>
      </c>
      <c r="M12" s="441" t="s">
        <v>309</v>
      </c>
      <c r="N12" s="441" t="s">
        <v>487</v>
      </c>
      <c r="P12" s="441"/>
      <c r="Q12" s="441" t="s">
        <v>78</v>
      </c>
      <c r="R12" s="441" t="s">
        <v>308</v>
      </c>
      <c r="S12" s="459" t="s">
        <v>82</v>
      </c>
      <c r="T12" s="441" t="s">
        <v>309</v>
      </c>
      <c r="U12" s="441" t="s">
        <v>487</v>
      </c>
    </row>
    <row r="13" spans="2:21" x14ac:dyDescent="0.2">
      <c r="B13" s="344" t="s">
        <v>119</v>
      </c>
      <c r="C13" s="771">
        <v>6.9199999999999999E-3</v>
      </c>
      <c r="D13" s="345">
        <v>2.32E-3</v>
      </c>
      <c r="E13" s="460">
        <v>128.72999999999999</v>
      </c>
      <c r="F13" s="463">
        <f t="shared" ref="F13:F19" si="0">D13*E13/100</f>
        <v>2.9865359999999997E-3</v>
      </c>
      <c r="G13" s="464">
        <f t="shared" ref="G13:G19" si="1">C13+D13</f>
        <v>9.2399999999999999E-3</v>
      </c>
      <c r="I13" s="344" t="s">
        <v>119</v>
      </c>
      <c r="J13" s="345">
        <v>0</v>
      </c>
      <c r="K13" s="345">
        <v>0</v>
      </c>
      <c r="L13" s="460">
        <v>0</v>
      </c>
      <c r="M13" s="463">
        <f t="shared" ref="M13:M19" si="2">K13*L13/100</f>
        <v>0</v>
      </c>
      <c r="N13" s="464">
        <f t="shared" ref="N13:N19" si="3">J13+K13</f>
        <v>0</v>
      </c>
      <c r="P13" s="344" t="s">
        <v>119</v>
      </c>
      <c r="Q13" s="345">
        <v>0</v>
      </c>
      <c r="R13" s="345">
        <v>0</v>
      </c>
      <c r="S13" s="460">
        <v>0</v>
      </c>
      <c r="T13" s="463">
        <f t="shared" ref="T13:T19" si="4">R13*S13/100</f>
        <v>0</v>
      </c>
      <c r="U13" s="464">
        <f t="shared" ref="U13:U19" si="5">Q13+R13</f>
        <v>0</v>
      </c>
    </row>
    <row r="14" spans="2:21" x14ac:dyDescent="0.2">
      <c r="B14" s="346" t="s">
        <v>120</v>
      </c>
      <c r="C14" s="771">
        <v>1.0829999999999999E-2</v>
      </c>
      <c r="D14" s="343">
        <v>0</v>
      </c>
      <c r="E14" s="461">
        <v>0</v>
      </c>
      <c r="F14" s="465">
        <f t="shared" si="0"/>
        <v>0</v>
      </c>
      <c r="G14" s="466">
        <f t="shared" si="1"/>
        <v>1.0829999999999999E-2</v>
      </c>
      <c r="I14" s="346" t="s">
        <v>120</v>
      </c>
      <c r="J14" s="343">
        <v>0.66900000000000004</v>
      </c>
      <c r="K14" s="343">
        <v>0</v>
      </c>
      <c r="L14" s="461">
        <v>0</v>
      </c>
      <c r="M14" s="465">
        <f t="shared" si="2"/>
        <v>0</v>
      </c>
      <c r="N14" s="466">
        <f t="shared" si="3"/>
        <v>0.66900000000000004</v>
      </c>
      <c r="P14" s="346" t="s">
        <v>120</v>
      </c>
      <c r="Q14" s="343">
        <v>29.155999999999999</v>
      </c>
      <c r="R14" s="343">
        <v>0</v>
      </c>
      <c r="S14" s="461">
        <v>0</v>
      </c>
      <c r="T14" s="465">
        <f t="shared" si="4"/>
        <v>0</v>
      </c>
      <c r="U14" s="466">
        <f t="shared" si="5"/>
        <v>29.155999999999999</v>
      </c>
    </row>
    <row r="15" spans="2:21" x14ac:dyDescent="0.2">
      <c r="B15" s="347" t="s">
        <v>121</v>
      </c>
      <c r="C15" s="771">
        <v>2.5189999999999997E-2</v>
      </c>
      <c r="D15" s="343">
        <v>0.24279999999999999</v>
      </c>
      <c r="E15" s="461">
        <v>45.769944328255441</v>
      </c>
      <c r="F15" s="465">
        <f t="shared" si="0"/>
        <v>0.1111294248290042</v>
      </c>
      <c r="G15" s="466">
        <f t="shared" si="1"/>
        <v>0.26799000000000001</v>
      </c>
      <c r="I15" s="347" t="s">
        <v>121</v>
      </c>
      <c r="J15" s="343">
        <v>2.8929999999999998</v>
      </c>
      <c r="K15" s="343">
        <v>65.406000000000006</v>
      </c>
      <c r="L15" s="461">
        <v>56.673092228192786</v>
      </c>
      <c r="M15" s="465">
        <f t="shared" si="2"/>
        <v>37.067602702771779</v>
      </c>
      <c r="N15" s="466">
        <f t="shared" si="3"/>
        <v>68.299000000000007</v>
      </c>
      <c r="P15" s="347" t="s">
        <v>121</v>
      </c>
      <c r="Q15" s="343">
        <v>43.44</v>
      </c>
      <c r="R15" s="343">
        <v>251.44</v>
      </c>
      <c r="S15" s="461">
        <v>44.999814698163931</v>
      </c>
      <c r="T15" s="465">
        <f t="shared" si="4"/>
        <v>113.1475340770634</v>
      </c>
      <c r="U15" s="466">
        <f t="shared" si="5"/>
        <v>294.88</v>
      </c>
    </row>
    <row r="16" spans="2:21" x14ac:dyDescent="0.2">
      <c r="B16" s="347" t="s">
        <v>122</v>
      </c>
      <c r="C16" s="771">
        <v>2.027E-2</v>
      </c>
      <c r="D16" s="343">
        <v>0.21878</v>
      </c>
      <c r="E16" s="461">
        <v>30.56853170913617</v>
      </c>
      <c r="F16" s="465">
        <f t="shared" si="0"/>
        <v>6.6877833673248108E-2</v>
      </c>
      <c r="G16" s="466">
        <f t="shared" si="1"/>
        <v>0.23905000000000001</v>
      </c>
      <c r="I16" s="347" t="s">
        <v>122</v>
      </c>
      <c r="J16" s="343">
        <v>3.7759999999999998</v>
      </c>
      <c r="K16" s="343">
        <v>67.350999999999999</v>
      </c>
      <c r="L16" s="461">
        <v>31.783359204646487</v>
      </c>
      <c r="M16" s="465">
        <f t="shared" si="2"/>
        <v>21.406410257921458</v>
      </c>
      <c r="N16" s="466">
        <f t="shared" si="3"/>
        <v>71.126999999999995</v>
      </c>
      <c r="P16" s="347" t="s">
        <v>122</v>
      </c>
      <c r="Q16" s="343">
        <v>17.071000000000002</v>
      </c>
      <c r="R16" s="343">
        <v>93.433000000000007</v>
      </c>
      <c r="S16" s="461">
        <v>33.764892146335718</v>
      </c>
      <c r="T16" s="465">
        <f t="shared" si="4"/>
        <v>31.547551679085856</v>
      </c>
      <c r="U16" s="466">
        <f t="shared" si="5"/>
        <v>110.504</v>
      </c>
    </row>
    <row r="17" spans="2:21" x14ac:dyDescent="0.2">
      <c r="B17" s="347" t="s">
        <v>123</v>
      </c>
      <c r="C17" s="771">
        <v>4.9400000000000008E-3</v>
      </c>
      <c r="D17" s="343">
        <v>0.17307</v>
      </c>
      <c r="E17" s="461">
        <v>55.91</v>
      </c>
      <c r="F17" s="465">
        <f t="shared" si="0"/>
        <v>9.6763437000000008E-2</v>
      </c>
      <c r="G17" s="466">
        <f t="shared" si="1"/>
        <v>0.17801</v>
      </c>
      <c r="I17" s="347" t="s">
        <v>123</v>
      </c>
      <c r="J17" s="343">
        <v>1.147</v>
      </c>
      <c r="K17" s="343">
        <v>45.767000000000003</v>
      </c>
      <c r="L17" s="461">
        <v>59.81</v>
      </c>
      <c r="M17" s="465">
        <f t="shared" si="2"/>
        <v>27.373242700000002</v>
      </c>
      <c r="N17" s="466">
        <f t="shared" si="3"/>
        <v>46.914000000000001</v>
      </c>
      <c r="P17" s="347" t="s">
        <v>123</v>
      </c>
      <c r="Q17" s="343">
        <v>4.3680000000000003</v>
      </c>
      <c r="R17" s="343">
        <v>67.009</v>
      </c>
      <c r="S17" s="461">
        <v>64.37</v>
      </c>
      <c r="T17" s="465">
        <f t="shared" si="4"/>
        <v>43.133693300000004</v>
      </c>
      <c r="U17" s="466">
        <f t="shared" si="5"/>
        <v>71.376999999999995</v>
      </c>
    </row>
    <row r="18" spans="2:21" x14ac:dyDescent="0.2">
      <c r="B18" s="347" t="s">
        <v>124</v>
      </c>
      <c r="C18" s="771">
        <v>2.4250000000000001E-2</v>
      </c>
      <c r="D18" s="343">
        <v>0</v>
      </c>
      <c r="E18" s="461">
        <v>0</v>
      </c>
      <c r="F18" s="465">
        <f t="shared" si="0"/>
        <v>0</v>
      </c>
      <c r="G18" s="466">
        <f t="shared" si="1"/>
        <v>2.4250000000000001E-2</v>
      </c>
      <c r="I18" s="347" t="s">
        <v>124</v>
      </c>
      <c r="J18" s="343">
        <v>6.9980000000000002</v>
      </c>
      <c r="K18" s="343">
        <v>0</v>
      </c>
      <c r="L18" s="461">
        <v>0</v>
      </c>
      <c r="M18" s="465">
        <f t="shared" si="2"/>
        <v>0</v>
      </c>
      <c r="N18" s="466">
        <f t="shared" si="3"/>
        <v>6.9980000000000002</v>
      </c>
      <c r="P18" s="347" t="s">
        <v>124</v>
      </c>
      <c r="Q18" s="343">
        <v>23.372</v>
      </c>
      <c r="R18" s="343">
        <v>0</v>
      </c>
      <c r="S18" s="461">
        <v>0</v>
      </c>
      <c r="T18" s="465">
        <f t="shared" si="4"/>
        <v>0</v>
      </c>
      <c r="U18" s="466">
        <f t="shared" si="5"/>
        <v>23.372</v>
      </c>
    </row>
    <row r="19" spans="2:21" ht="13.5" thickBot="1" x14ac:dyDescent="0.25">
      <c r="B19" s="348" t="s">
        <v>125</v>
      </c>
      <c r="C19" s="771">
        <v>0</v>
      </c>
      <c r="D19" s="349">
        <v>0</v>
      </c>
      <c r="E19" s="462">
        <v>0</v>
      </c>
      <c r="F19" s="467">
        <f t="shared" si="0"/>
        <v>0</v>
      </c>
      <c r="G19" s="468">
        <f t="shared" si="1"/>
        <v>0</v>
      </c>
      <c r="I19" s="348" t="s">
        <v>125</v>
      </c>
      <c r="J19" s="349">
        <v>0</v>
      </c>
      <c r="K19" s="349">
        <v>0</v>
      </c>
      <c r="L19" s="462">
        <v>0</v>
      </c>
      <c r="M19" s="467">
        <f t="shared" si="2"/>
        <v>0</v>
      </c>
      <c r="N19" s="468">
        <f t="shared" si="3"/>
        <v>0</v>
      </c>
      <c r="P19" s="348" t="s">
        <v>125</v>
      </c>
      <c r="Q19" s="349">
        <v>0</v>
      </c>
      <c r="R19" s="349">
        <v>0</v>
      </c>
      <c r="S19" s="462">
        <v>0</v>
      </c>
      <c r="T19" s="467">
        <f t="shared" si="4"/>
        <v>0</v>
      </c>
      <c r="U19" s="468">
        <f t="shared" si="5"/>
        <v>0</v>
      </c>
    </row>
    <row r="20" spans="2:21" x14ac:dyDescent="0.2">
      <c r="C20" s="581"/>
    </row>
    <row r="22" spans="2:21" ht="38.25" customHeight="1" x14ac:dyDescent="0.2">
      <c r="B22" s="806" t="s">
        <v>631</v>
      </c>
      <c r="C22" s="807"/>
      <c r="D22" s="807"/>
      <c r="E22" s="807"/>
      <c r="F22" s="807"/>
      <c r="G22" s="807"/>
      <c r="I22" s="806" t="s">
        <v>646</v>
      </c>
      <c r="J22" s="807"/>
      <c r="K22" s="807"/>
      <c r="L22" s="807"/>
      <c r="M22" s="807"/>
      <c r="N22" s="807"/>
      <c r="P22" s="806" t="s">
        <v>632</v>
      </c>
      <c r="Q22" s="807"/>
      <c r="R22" s="807"/>
      <c r="S22" s="807"/>
      <c r="T22" s="807"/>
      <c r="U22" s="807"/>
    </row>
    <row r="23" spans="2:21" ht="13.5" thickBot="1" x14ac:dyDescent="0.25">
      <c r="B23" s="441"/>
      <c r="C23" s="441" t="s">
        <v>78</v>
      </c>
      <c r="D23" s="441" t="s">
        <v>308</v>
      </c>
      <c r="E23" s="459" t="s">
        <v>82</v>
      </c>
      <c r="F23" s="441" t="s">
        <v>309</v>
      </c>
      <c r="G23" s="441" t="s">
        <v>487</v>
      </c>
      <c r="I23" s="441"/>
      <c r="J23" s="441" t="s">
        <v>78</v>
      </c>
      <c r="K23" s="441" t="s">
        <v>308</v>
      </c>
      <c r="L23" s="459" t="s">
        <v>82</v>
      </c>
      <c r="M23" s="441" t="s">
        <v>309</v>
      </c>
      <c r="N23" s="441" t="s">
        <v>487</v>
      </c>
      <c r="P23" s="441"/>
      <c r="Q23" s="441" t="s">
        <v>78</v>
      </c>
      <c r="R23" s="441" t="s">
        <v>308</v>
      </c>
      <c r="S23" s="459" t="s">
        <v>82</v>
      </c>
      <c r="T23" s="441" t="s">
        <v>309</v>
      </c>
      <c r="U23" s="441" t="s">
        <v>487</v>
      </c>
    </row>
    <row r="24" spans="2:21" x14ac:dyDescent="0.2">
      <c r="B24" s="344" t="s">
        <v>127</v>
      </c>
      <c r="C24" s="345">
        <v>6.9199999999999999E-3</v>
      </c>
      <c r="D24" s="345">
        <v>2.32E-3</v>
      </c>
      <c r="E24" s="460">
        <v>128.72999999999999</v>
      </c>
      <c r="F24" s="463">
        <f t="shared" ref="F24:F32" si="6">D24*E24/100</f>
        <v>2.9865359999999997E-3</v>
      </c>
      <c r="G24" s="464">
        <f t="shared" ref="G24:G32" si="7">C24+D24</f>
        <v>9.2399999999999999E-3</v>
      </c>
      <c r="I24" s="344" t="s">
        <v>127</v>
      </c>
      <c r="J24" s="345">
        <v>0</v>
      </c>
      <c r="K24" s="345">
        <v>0</v>
      </c>
      <c r="L24" s="460">
        <v>0</v>
      </c>
      <c r="M24" s="463">
        <f t="shared" ref="M24:M32" si="8">K24*L24/100</f>
        <v>0</v>
      </c>
      <c r="N24" s="464">
        <f t="shared" ref="N24:N32" si="9">J24+K24</f>
        <v>0</v>
      </c>
      <c r="P24" s="344" t="s">
        <v>127</v>
      </c>
      <c r="Q24" s="345">
        <v>0</v>
      </c>
      <c r="R24" s="345">
        <v>0</v>
      </c>
      <c r="S24" s="460">
        <v>0</v>
      </c>
      <c r="T24" s="463">
        <f t="shared" ref="T24:T32" si="10">R24*S24/100</f>
        <v>0</v>
      </c>
      <c r="U24" s="464">
        <f t="shared" ref="U24:U32" si="11">Q24+R24</f>
        <v>0</v>
      </c>
    </row>
    <row r="25" spans="2:21" x14ac:dyDescent="0.2">
      <c r="B25" s="346" t="s">
        <v>128</v>
      </c>
      <c r="C25" s="343">
        <v>1.4199999999999998E-3</v>
      </c>
      <c r="D25" s="343">
        <v>0</v>
      </c>
      <c r="E25" s="461">
        <v>0</v>
      </c>
      <c r="F25" s="465">
        <f t="shared" si="6"/>
        <v>0</v>
      </c>
      <c r="G25" s="466">
        <f t="shared" si="7"/>
        <v>1.4199999999999998E-3</v>
      </c>
      <c r="I25" s="346" t="s">
        <v>128</v>
      </c>
      <c r="J25" s="343">
        <v>2.4E-2</v>
      </c>
      <c r="K25" s="343">
        <v>0</v>
      </c>
      <c r="L25" s="461">
        <v>0</v>
      </c>
      <c r="M25" s="465">
        <f t="shared" si="8"/>
        <v>0</v>
      </c>
      <c r="N25" s="466">
        <f t="shared" si="9"/>
        <v>2.4E-2</v>
      </c>
      <c r="P25" s="346" t="s">
        <v>128</v>
      </c>
      <c r="Q25" s="343">
        <v>2.5230000000000001</v>
      </c>
      <c r="R25" s="343">
        <v>0</v>
      </c>
      <c r="S25" s="461">
        <v>0</v>
      </c>
      <c r="T25" s="465">
        <f t="shared" si="10"/>
        <v>0</v>
      </c>
      <c r="U25" s="466">
        <f t="shared" si="11"/>
        <v>2.5230000000000001</v>
      </c>
    </row>
    <row r="26" spans="2:21" x14ac:dyDescent="0.2">
      <c r="B26" s="346" t="s">
        <v>129</v>
      </c>
      <c r="C26" s="343">
        <v>2.4590000000000001E-2</v>
      </c>
      <c r="D26" s="343">
        <v>1.4000000000000001E-4</v>
      </c>
      <c r="E26" s="461">
        <v>96.59</v>
      </c>
      <c r="F26" s="465">
        <f t="shared" si="6"/>
        <v>1.3522600000000004E-4</v>
      </c>
      <c r="G26" s="466">
        <f t="shared" si="7"/>
        <v>2.4730000000000002E-2</v>
      </c>
      <c r="I26" s="346" t="s">
        <v>129</v>
      </c>
      <c r="J26" s="343">
        <v>2.4689999999999999</v>
      </c>
      <c r="K26" s="343">
        <v>1.6E-2</v>
      </c>
      <c r="L26" s="461">
        <v>96.59</v>
      </c>
      <c r="M26" s="465">
        <f t="shared" si="8"/>
        <v>1.5454400000000002E-2</v>
      </c>
      <c r="N26" s="466">
        <f t="shared" si="9"/>
        <v>2.4849999999999999</v>
      </c>
      <c r="P26" s="346" t="s">
        <v>129</v>
      </c>
      <c r="Q26" s="343">
        <v>65.730999999999995</v>
      </c>
      <c r="R26" s="343">
        <v>0.27100000000000002</v>
      </c>
      <c r="S26" s="461">
        <v>96.59</v>
      </c>
      <c r="T26" s="465">
        <f t="shared" si="10"/>
        <v>0.26175890000000002</v>
      </c>
      <c r="U26" s="466">
        <f t="shared" si="11"/>
        <v>66.001999999999995</v>
      </c>
    </row>
    <row r="27" spans="2:21" x14ac:dyDescent="0.2">
      <c r="B27" s="346" t="s">
        <v>130</v>
      </c>
      <c r="C27" s="343">
        <v>1.294E-2</v>
      </c>
      <c r="D27" s="343">
        <v>0.11985999999999999</v>
      </c>
      <c r="E27" s="461">
        <v>50.87</v>
      </c>
      <c r="F27" s="465">
        <f t="shared" si="6"/>
        <v>6.0972781999999989E-2</v>
      </c>
      <c r="G27" s="466">
        <f t="shared" si="7"/>
        <v>0.1328</v>
      </c>
      <c r="I27" s="346" t="s">
        <v>130</v>
      </c>
      <c r="J27" s="343">
        <v>2.133</v>
      </c>
      <c r="K27" s="343">
        <v>23.837</v>
      </c>
      <c r="L27" s="461">
        <v>43.74</v>
      </c>
      <c r="M27" s="465">
        <f t="shared" si="8"/>
        <v>10.426303800000001</v>
      </c>
      <c r="N27" s="466">
        <f t="shared" si="9"/>
        <v>25.97</v>
      </c>
      <c r="P27" s="346" t="s">
        <v>130</v>
      </c>
      <c r="Q27" s="343">
        <v>17.753</v>
      </c>
      <c r="R27" s="343">
        <v>151.489</v>
      </c>
      <c r="S27" s="461">
        <v>45.36</v>
      </c>
      <c r="T27" s="465">
        <f t="shared" si="10"/>
        <v>68.715410399999996</v>
      </c>
      <c r="U27" s="466">
        <f t="shared" si="11"/>
        <v>169.24200000000002</v>
      </c>
    </row>
    <row r="28" spans="2:21" x14ac:dyDescent="0.2">
      <c r="B28" s="346" t="s">
        <v>131</v>
      </c>
      <c r="C28" s="343">
        <v>3.2909999999999995E-2</v>
      </c>
      <c r="D28" s="343">
        <v>0.15874000000000002</v>
      </c>
      <c r="E28" s="461">
        <v>59.76</v>
      </c>
      <c r="F28" s="465">
        <f t="shared" si="6"/>
        <v>9.4863024000000018E-2</v>
      </c>
      <c r="G28" s="466">
        <f t="shared" si="7"/>
        <v>0.19165000000000001</v>
      </c>
      <c r="I28" s="346" t="s">
        <v>131</v>
      </c>
      <c r="J28" s="343">
        <v>7.7560000000000002</v>
      </c>
      <c r="K28" s="343">
        <v>56.826999999999998</v>
      </c>
      <c r="L28" s="461">
        <v>64.08</v>
      </c>
      <c r="M28" s="465">
        <f t="shared" si="8"/>
        <v>36.414741599999999</v>
      </c>
      <c r="N28" s="466">
        <f t="shared" si="9"/>
        <v>64.582999999999998</v>
      </c>
      <c r="P28" s="346" t="s">
        <v>131</v>
      </c>
      <c r="Q28" s="343">
        <v>28.045999999999999</v>
      </c>
      <c r="R28" s="343">
        <v>144.12200000000001</v>
      </c>
      <c r="S28" s="461">
        <v>64.94</v>
      </c>
      <c r="T28" s="465">
        <f t="shared" si="10"/>
        <v>93.592826799999997</v>
      </c>
      <c r="U28" s="466">
        <f t="shared" si="11"/>
        <v>172.16800000000001</v>
      </c>
    </row>
    <row r="29" spans="2:21" x14ac:dyDescent="0.2">
      <c r="B29" s="346" t="s">
        <v>132</v>
      </c>
      <c r="C29" s="343">
        <v>1.2199999999999999E-2</v>
      </c>
      <c r="D29" s="343">
        <v>0.29413</v>
      </c>
      <c r="E29" s="461">
        <v>38.81</v>
      </c>
      <c r="F29" s="465">
        <f t="shared" si="6"/>
        <v>0.11415185300000001</v>
      </c>
      <c r="G29" s="466">
        <f t="shared" si="7"/>
        <v>0.30632999999999999</v>
      </c>
      <c r="I29" s="346" t="s">
        <v>132</v>
      </c>
      <c r="J29" s="343">
        <v>2.7130000000000001</v>
      </c>
      <c r="K29" s="343">
        <v>74.147000000000006</v>
      </c>
      <c r="L29" s="461">
        <v>40.6</v>
      </c>
      <c r="M29" s="465">
        <f t="shared" si="8"/>
        <v>30.103682000000003</v>
      </c>
      <c r="N29" s="466">
        <f t="shared" si="9"/>
        <v>76.86</v>
      </c>
      <c r="P29" s="346" t="s">
        <v>132</v>
      </c>
      <c r="Q29" s="343">
        <v>3.097</v>
      </c>
      <c r="R29" s="343">
        <v>102.258</v>
      </c>
      <c r="S29" s="461">
        <v>45.13</v>
      </c>
      <c r="T29" s="465">
        <f t="shared" si="10"/>
        <v>46.149035400000002</v>
      </c>
      <c r="U29" s="466">
        <f t="shared" si="11"/>
        <v>105.35499999999999</v>
      </c>
    </row>
    <row r="30" spans="2:21" x14ac:dyDescent="0.2">
      <c r="B30" s="346" t="s">
        <v>133</v>
      </c>
      <c r="C30" s="343">
        <v>1.4299999999999998E-3</v>
      </c>
      <c r="D30" s="343">
        <v>6.1789999999999998E-2</v>
      </c>
      <c r="E30" s="461">
        <v>64.680000000000007</v>
      </c>
      <c r="F30" s="465">
        <f t="shared" si="6"/>
        <v>3.9965772000000004E-2</v>
      </c>
      <c r="G30" s="466">
        <f t="shared" si="7"/>
        <v>6.3219999999999998E-2</v>
      </c>
      <c r="I30" s="346" t="s">
        <v>133</v>
      </c>
      <c r="J30" s="343">
        <v>0.38900000000000001</v>
      </c>
      <c r="K30" s="343">
        <v>23.696999999999999</v>
      </c>
      <c r="L30" s="461">
        <v>69.87</v>
      </c>
      <c r="M30" s="465">
        <f t="shared" si="8"/>
        <v>16.557093899999998</v>
      </c>
      <c r="N30" s="466">
        <f t="shared" si="9"/>
        <v>24.085999999999999</v>
      </c>
      <c r="P30" s="346" t="s">
        <v>133</v>
      </c>
      <c r="Q30" s="343">
        <v>0.25600000000000001</v>
      </c>
      <c r="R30" s="343">
        <v>13.743</v>
      </c>
      <c r="S30" s="461">
        <v>62.55</v>
      </c>
      <c r="T30" s="465">
        <f t="shared" si="10"/>
        <v>8.5962464999999995</v>
      </c>
      <c r="U30" s="466">
        <f t="shared" si="11"/>
        <v>13.999000000000001</v>
      </c>
    </row>
    <row r="31" spans="2:21" x14ac:dyDescent="0.2">
      <c r="B31" s="346" t="s">
        <v>134</v>
      </c>
      <c r="C31" s="343">
        <v>0</v>
      </c>
      <c r="D31" s="343">
        <v>0</v>
      </c>
      <c r="E31" s="461">
        <v>0</v>
      </c>
      <c r="F31" s="465">
        <f t="shared" si="6"/>
        <v>0</v>
      </c>
      <c r="G31" s="466">
        <f t="shared" si="7"/>
        <v>0</v>
      </c>
      <c r="I31" s="346" t="s">
        <v>134</v>
      </c>
      <c r="J31" s="343">
        <v>0</v>
      </c>
      <c r="K31" s="343">
        <v>0</v>
      </c>
      <c r="L31" s="461">
        <v>0</v>
      </c>
      <c r="M31" s="465">
        <f t="shared" si="8"/>
        <v>0</v>
      </c>
      <c r="N31" s="466">
        <f t="shared" si="9"/>
        <v>0</v>
      </c>
      <c r="P31" s="346" t="s">
        <v>134</v>
      </c>
      <c r="Q31" s="343">
        <v>0</v>
      </c>
      <c r="R31" s="343">
        <v>0</v>
      </c>
      <c r="S31" s="461">
        <v>0</v>
      </c>
      <c r="T31" s="465">
        <f t="shared" si="10"/>
        <v>0</v>
      </c>
      <c r="U31" s="466">
        <f t="shared" si="11"/>
        <v>0</v>
      </c>
    </row>
    <row r="32" spans="2:21" ht="13.5" thickBot="1" x14ac:dyDescent="0.25">
      <c r="B32" s="348" t="s">
        <v>135</v>
      </c>
      <c r="C32" s="349">
        <v>0</v>
      </c>
      <c r="D32" s="349">
        <v>0</v>
      </c>
      <c r="E32" s="462">
        <v>0</v>
      </c>
      <c r="F32" s="467">
        <f t="shared" si="6"/>
        <v>0</v>
      </c>
      <c r="G32" s="468">
        <f t="shared" si="7"/>
        <v>0</v>
      </c>
      <c r="I32" s="348" t="s">
        <v>135</v>
      </c>
      <c r="J32" s="349">
        <v>0</v>
      </c>
      <c r="K32" s="349">
        <v>0</v>
      </c>
      <c r="L32" s="462">
        <v>0</v>
      </c>
      <c r="M32" s="467">
        <f t="shared" si="8"/>
        <v>0</v>
      </c>
      <c r="N32" s="468">
        <f t="shared" si="9"/>
        <v>0</v>
      </c>
      <c r="P32" s="348" t="s">
        <v>135</v>
      </c>
      <c r="Q32" s="349">
        <v>0</v>
      </c>
      <c r="R32" s="349">
        <v>0</v>
      </c>
      <c r="S32" s="462">
        <v>0</v>
      </c>
      <c r="T32" s="467">
        <f t="shared" si="10"/>
        <v>0</v>
      </c>
      <c r="U32" s="468">
        <f t="shared" si="11"/>
        <v>0</v>
      </c>
    </row>
    <row r="35" spans="2:21" ht="29.25" customHeight="1" x14ac:dyDescent="0.2">
      <c r="B35" s="806" t="s">
        <v>382</v>
      </c>
      <c r="C35" s="807"/>
      <c r="D35" s="807"/>
      <c r="E35" s="807"/>
      <c r="F35" s="807"/>
      <c r="G35" s="807"/>
      <c r="I35" s="806" t="s">
        <v>383</v>
      </c>
      <c r="J35" s="807"/>
      <c r="K35" s="807"/>
      <c r="L35" s="807"/>
      <c r="M35" s="807"/>
      <c r="N35" s="807"/>
      <c r="P35" s="806" t="s">
        <v>384</v>
      </c>
      <c r="Q35" s="807"/>
      <c r="R35" s="807"/>
      <c r="S35" s="807"/>
      <c r="T35" s="807"/>
      <c r="U35" s="807"/>
    </row>
    <row r="36" spans="2:21" ht="39" thickBot="1" x14ac:dyDescent="0.25">
      <c r="B36" s="441"/>
      <c r="C36" s="441"/>
      <c r="D36" s="441"/>
      <c r="E36" s="441"/>
      <c r="F36" s="441"/>
      <c r="G36" s="342" t="s">
        <v>478</v>
      </c>
      <c r="I36" s="441"/>
      <c r="J36" s="441"/>
      <c r="K36" s="441"/>
      <c r="L36" s="441"/>
      <c r="M36" s="441"/>
      <c r="N36" s="342" t="s">
        <v>489</v>
      </c>
      <c r="P36" s="441"/>
      <c r="Q36" s="441"/>
      <c r="R36" s="441"/>
      <c r="S36" s="441"/>
      <c r="T36" s="441"/>
      <c r="U36" s="342" t="s">
        <v>479</v>
      </c>
    </row>
    <row r="37" spans="2:21" x14ac:dyDescent="0.2">
      <c r="B37" s="344" t="s">
        <v>633</v>
      </c>
      <c r="C37" s="345"/>
      <c r="D37" s="345"/>
      <c r="E37" s="345"/>
      <c r="F37" s="345"/>
      <c r="G37" s="464">
        <f>G8</f>
        <v>0.72938999999999998</v>
      </c>
      <c r="I37" s="344" t="s">
        <v>633</v>
      </c>
      <c r="J37" s="345"/>
      <c r="K37" s="345"/>
      <c r="L37" s="345"/>
      <c r="M37" s="345"/>
      <c r="N37" s="464">
        <f>N8</f>
        <v>194.00700000000001</v>
      </c>
      <c r="P37" s="344" t="s">
        <v>633</v>
      </c>
      <c r="Q37" s="345"/>
      <c r="R37" s="345"/>
      <c r="S37" s="345"/>
      <c r="T37" s="345"/>
      <c r="U37" s="464">
        <f>U8</f>
        <v>529.28800000000001</v>
      </c>
    </row>
    <row r="38" spans="2:21" ht="25.5" x14ac:dyDescent="0.2">
      <c r="B38" s="350" t="s">
        <v>641</v>
      </c>
      <c r="C38" s="343"/>
      <c r="D38" s="343"/>
      <c r="E38" s="343"/>
      <c r="F38" s="343"/>
      <c r="G38" s="466">
        <f>G6-G8</f>
        <v>7.3774499999999996</v>
      </c>
      <c r="I38" s="350" t="s">
        <v>641</v>
      </c>
      <c r="J38" s="343"/>
      <c r="K38" s="343"/>
      <c r="L38" s="343"/>
      <c r="M38" s="343"/>
      <c r="N38" s="466">
        <f>N6-N8</f>
        <v>1669.3829999999998</v>
      </c>
      <c r="P38" s="350" t="s">
        <v>641</v>
      </c>
      <c r="Q38" s="343"/>
      <c r="R38" s="343"/>
      <c r="S38" s="343"/>
      <c r="T38" s="343"/>
      <c r="U38" s="466">
        <f>U6-U8</f>
        <v>5970.6530000000002</v>
      </c>
    </row>
    <row r="39" spans="2:21" ht="13.5" thickBot="1" x14ac:dyDescent="0.25">
      <c r="B39" s="348" t="s">
        <v>93</v>
      </c>
      <c r="C39" s="349"/>
      <c r="D39" s="349"/>
      <c r="E39" s="349"/>
      <c r="F39" s="349"/>
      <c r="G39" s="468">
        <f>G7</f>
        <v>38.75761</v>
      </c>
      <c r="I39" s="348" t="s">
        <v>93</v>
      </c>
      <c r="J39" s="349"/>
      <c r="K39" s="349"/>
      <c r="L39" s="349"/>
      <c r="M39" s="349"/>
      <c r="N39" s="468">
        <f>N7</f>
        <v>7404.7919999999995</v>
      </c>
      <c r="P39" s="348" t="s">
        <v>93</v>
      </c>
      <c r="Q39" s="349"/>
      <c r="R39" s="349"/>
      <c r="S39" s="349"/>
      <c r="T39" s="349"/>
      <c r="U39" s="468">
        <f>U7</f>
        <v>46181.748999999996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51"/>
      <c r="C3" s="552"/>
      <c r="D3" s="553" t="s">
        <v>692</v>
      </c>
      <c r="E3" s="554" t="s">
        <v>693</v>
      </c>
      <c r="F3" s="554" t="s">
        <v>694</v>
      </c>
      <c r="G3" s="555" t="s">
        <v>695</v>
      </c>
    </row>
    <row r="4" spans="2:7" x14ac:dyDescent="0.2">
      <c r="B4" s="556"/>
      <c r="C4" s="557" t="s">
        <v>698</v>
      </c>
      <c r="D4" s="558">
        <f>SUM(D5:D18)</f>
        <v>3830</v>
      </c>
      <c r="E4" s="558">
        <f t="shared" ref="E4:F4" si="0">SUM(E5:E18)</f>
        <v>3735</v>
      </c>
      <c r="F4" s="558">
        <f t="shared" si="0"/>
        <v>2183</v>
      </c>
      <c r="G4" s="559">
        <f>SUM(G5:G18)</f>
        <v>3482</v>
      </c>
    </row>
    <row r="5" spans="2:7" x14ac:dyDescent="0.2">
      <c r="B5" s="560" t="s">
        <v>312</v>
      </c>
      <c r="C5" s="561" t="s">
        <v>285</v>
      </c>
      <c r="D5" s="562">
        <v>284</v>
      </c>
      <c r="E5" s="562">
        <v>277</v>
      </c>
      <c r="F5" s="562">
        <v>191</v>
      </c>
      <c r="G5" s="563">
        <v>243</v>
      </c>
    </row>
    <row r="6" spans="2:7" x14ac:dyDescent="0.2">
      <c r="B6" s="560" t="s">
        <v>324</v>
      </c>
      <c r="C6" s="561" t="s">
        <v>306</v>
      </c>
      <c r="D6" s="562">
        <v>321</v>
      </c>
      <c r="E6" s="562">
        <v>318</v>
      </c>
      <c r="F6" s="562">
        <v>169</v>
      </c>
      <c r="G6" s="563">
        <v>304</v>
      </c>
    </row>
    <row r="7" spans="2:7" x14ac:dyDescent="0.2">
      <c r="B7" s="560" t="s">
        <v>318</v>
      </c>
      <c r="C7" s="561" t="s">
        <v>286</v>
      </c>
      <c r="D7" s="562">
        <v>362</v>
      </c>
      <c r="E7" s="562">
        <v>352</v>
      </c>
      <c r="F7" s="562">
        <v>189</v>
      </c>
      <c r="G7" s="563">
        <v>326</v>
      </c>
    </row>
    <row r="8" spans="2:7" x14ac:dyDescent="0.2">
      <c r="B8" s="560" t="s">
        <v>316</v>
      </c>
      <c r="C8" s="561" t="s">
        <v>287</v>
      </c>
      <c r="D8" s="562">
        <v>150</v>
      </c>
      <c r="E8" s="562">
        <v>146</v>
      </c>
      <c r="F8" s="562">
        <v>68</v>
      </c>
      <c r="G8" s="563">
        <v>141</v>
      </c>
    </row>
    <row r="9" spans="2:7" x14ac:dyDescent="0.2">
      <c r="B9" s="560" t="s">
        <v>314</v>
      </c>
      <c r="C9" s="561" t="s">
        <v>304</v>
      </c>
      <c r="D9" s="562">
        <v>68</v>
      </c>
      <c r="E9" s="562">
        <v>67</v>
      </c>
      <c r="F9" s="562">
        <v>28</v>
      </c>
      <c r="G9" s="563">
        <v>61</v>
      </c>
    </row>
    <row r="10" spans="2:7" x14ac:dyDescent="0.2">
      <c r="B10" s="560" t="s">
        <v>319</v>
      </c>
      <c r="C10" s="561" t="s">
        <v>288</v>
      </c>
      <c r="D10" s="562">
        <v>105</v>
      </c>
      <c r="E10" s="562">
        <v>104</v>
      </c>
      <c r="F10" s="562">
        <v>59</v>
      </c>
      <c r="G10" s="563">
        <v>102</v>
      </c>
    </row>
    <row r="11" spans="2:7" x14ac:dyDescent="0.2">
      <c r="B11" s="560" t="s">
        <v>320</v>
      </c>
      <c r="C11" s="561" t="s">
        <v>305</v>
      </c>
      <c r="D11" s="562">
        <v>281</v>
      </c>
      <c r="E11" s="562">
        <v>273</v>
      </c>
      <c r="F11" s="562">
        <v>154</v>
      </c>
      <c r="G11" s="563">
        <v>265</v>
      </c>
    </row>
    <row r="12" spans="2:7" x14ac:dyDescent="0.2">
      <c r="B12" s="560" t="s">
        <v>317</v>
      </c>
      <c r="C12" s="561" t="s">
        <v>289</v>
      </c>
      <c r="D12" s="562">
        <v>171</v>
      </c>
      <c r="E12" s="562">
        <v>170</v>
      </c>
      <c r="F12" s="562">
        <v>80</v>
      </c>
      <c r="G12" s="563">
        <v>164</v>
      </c>
    </row>
    <row r="13" spans="2:7" x14ac:dyDescent="0.2">
      <c r="B13" s="560" t="s">
        <v>311</v>
      </c>
      <c r="C13" s="561" t="s">
        <v>290</v>
      </c>
      <c r="D13" s="562">
        <v>186</v>
      </c>
      <c r="E13" s="562">
        <v>160</v>
      </c>
      <c r="F13" s="562">
        <v>125</v>
      </c>
      <c r="G13" s="563">
        <v>128</v>
      </c>
    </row>
    <row r="14" spans="2:7" x14ac:dyDescent="0.2">
      <c r="B14" s="560" t="s">
        <v>321</v>
      </c>
      <c r="C14" s="561" t="s">
        <v>291</v>
      </c>
      <c r="D14" s="562">
        <v>374</v>
      </c>
      <c r="E14" s="562">
        <v>369</v>
      </c>
      <c r="F14" s="562">
        <v>225</v>
      </c>
      <c r="G14" s="563">
        <v>352</v>
      </c>
    </row>
    <row r="15" spans="2:7" x14ac:dyDescent="0.2">
      <c r="B15" s="560" t="s">
        <v>322</v>
      </c>
      <c r="C15" s="561" t="s">
        <v>292</v>
      </c>
      <c r="D15" s="562">
        <v>361</v>
      </c>
      <c r="E15" s="562">
        <v>354</v>
      </c>
      <c r="F15" s="562">
        <v>227</v>
      </c>
      <c r="G15" s="563">
        <v>345</v>
      </c>
    </row>
    <row r="16" spans="2:7" x14ac:dyDescent="0.2">
      <c r="B16" s="560" t="s">
        <v>323</v>
      </c>
      <c r="C16" s="561" t="s">
        <v>293</v>
      </c>
      <c r="D16" s="562">
        <v>311</v>
      </c>
      <c r="E16" s="562">
        <v>310</v>
      </c>
      <c r="F16" s="562">
        <v>174</v>
      </c>
      <c r="G16" s="563">
        <v>295</v>
      </c>
    </row>
    <row r="17" spans="2:7" x14ac:dyDescent="0.2">
      <c r="B17" s="560" t="s">
        <v>315</v>
      </c>
      <c r="C17" s="561" t="s">
        <v>294</v>
      </c>
      <c r="D17" s="562">
        <v>338</v>
      </c>
      <c r="E17" s="562">
        <v>322</v>
      </c>
      <c r="F17" s="562">
        <v>205</v>
      </c>
      <c r="G17" s="563">
        <v>299</v>
      </c>
    </row>
    <row r="18" spans="2:7" ht="13.5" thickBot="1" x14ac:dyDescent="0.25">
      <c r="B18" s="564" t="s">
        <v>313</v>
      </c>
      <c r="C18" s="565" t="s">
        <v>295</v>
      </c>
      <c r="D18" s="566">
        <v>518</v>
      </c>
      <c r="E18" s="566">
        <v>513</v>
      </c>
      <c r="F18" s="566">
        <v>289</v>
      </c>
      <c r="G18" s="567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topLeftCell="A40" workbookViewId="0"/>
  </sheetViews>
  <sheetFormatPr defaultRowHeight="12.75" x14ac:dyDescent="0.2"/>
  <cols>
    <col min="1" max="1" width="9" style="583"/>
    <col min="2" max="4" width="30.625" style="583" customWidth="1"/>
    <col min="5" max="5" width="21.125" style="583" customWidth="1"/>
    <col min="6" max="6" width="28.125" style="583" bestFit="1" customWidth="1"/>
    <col min="7" max="7" width="25.875" style="583" bestFit="1" customWidth="1"/>
    <col min="8" max="16384" width="9" style="583"/>
  </cols>
  <sheetData>
    <row r="1" spans="2:9" x14ac:dyDescent="0.2">
      <c r="B1" s="582"/>
    </row>
    <row r="2" spans="2:9" x14ac:dyDescent="0.2">
      <c r="B2" s="582"/>
      <c r="D2" s="584"/>
    </row>
    <row r="3" spans="2:9" x14ac:dyDescent="0.2">
      <c r="B3" s="356" t="s">
        <v>501</v>
      </c>
      <c r="C3" s="529">
        <f>SUM(C4:C7)</f>
        <v>1098.4323360000001</v>
      </c>
    </row>
    <row r="4" spans="2:9" x14ac:dyDescent="0.2">
      <c r="B4" s="356" t="s">
        <v>502</v>
      </c>
      <c r="C4" s="357">
        <v>405.28326900000002</v>
      </c>
    </row>
    <row r="5" spans="2:9" x14ac:dyDescent="0.2">
      <c r="B5" s="356" t="s">
        <v>20</v>
      </c>
      <c r="C5" s="357">
        <v>39.067269000000003</v>
      </c>
    </row>
    <row r="6" spans="2:9" x14ac:dyDescent="0.2">
      <c r="B6" s="356" t="s">
        <v>503</v>
      </c>
      <c r="C6" s="357">
        <v>119.611163</v>
      </c>
    </row>
    <row r="7" spans="2:9" x14ac:dyDescent="0.2">
      <c r="B7" s="356" t="s">
        <v>504</v>
      </c>
      <c r="C7" s="357">
        <v>534.47063500000002</v>
      </c>
    </row>
    <row r="8" spans="2:9" x14ac:dyDescent="0.2">
      <c r="B8" s="582"/>
      <c r="C8" s="585"/>
    </row>
    <row r="9" spans="2:9" x14ac:dyDescent="0.2">
      <c r="B9" s="582"/>
      <c r="C9" s="585"/>
    </row>
    <row r="10" spans="2:9" x14ac:dyDescent="0.2">
      <c r="B10" s="582" t="s">
        <v>505</v>
      </c>
      <c r="C10" s="585"/>
    </row>
    <row r="11" spans="2:9" x14ac:dyDescent="0.2">
      <c r="B11" s="582"/>
    </row>
    <row r="12" spans="2:9" x14ac:dyDescent="0.2">
      <c r="B12" s="359"/>
      <c r="C12" s="586" t="s">
        <v>506</v>
      </c>
      <c r="D12" s="587" t="s">
        <v>507</v>
      </c>
      <c r="E12" s="588" t="s">
        <v>2</v>
      </c>
    </row>
    <row r="13" spans="2:9" x14ac:dyDescent="0.2">
      <c r="B13" s="360" t="s">
        <v>502</v>
      </c>
      <c r="C13" s="589" t="s">
        <v>508</v>
      </c>
      <c r="D13" s="590">
        <v>301.89810299999999</v>
      </c>
      <c r="E13" s="591">
        <f>IF(C$4=0,0,D13/C$4*100)</f>
        <v>74.490640520371443</v>
      </c>
    </row>
    <row r="14" spans="2:9" x14ac:dyDescent="0.2">
      <c r="B14" s="361"/>
      <c r="C14" s="582" t="s">
        <v>509</v>
      </c>
      <c r="D14" s="592">
        <v>49.385921000000003</v>
      </c>
      <c r="E14" s="593">
        <f>IF(C$4=0,0,D14/C$4*100)</f>
        <v>12.185531646015223</v>
      </c>
    </row>
    <row r="15" spans="2:9" x14ac:dyDescent="0.2">
      <c r="B15" s="361"/>
      <c r="C15" s="582" t="s">
        <v>510</v>
      </c>
      <c r="D15" s="592">
        <v>50.186768999999998</v>
      </c>
      <c r="E15" s="593">
        <f>IF(C$4=0,0,D15/C$4*100)</f>
        <v>12.383133684208413</v>
      </c>
    </row>
    <row r="16" spans="2:9" s="584" customFormat="1" x14ac:dyDescent="0.2">
      <c r="B16" s="362"/>
      <c r="C16" s="594" t="s">
        <v>511</v>
      </c>
      <c r="D16" s="595">
        <v>3.8124760000000002</v>
      </c>
      <c r="E16" s="596">
        <f>IF(C$4=0,0,D16/C$4*100)</f>
        <v>0.94069414940491902</v>
      </c>
      <c r="I16" s="583"/>
    </row>
    <row r="17" spans="2:5" x14ac:dyDescent="0.2">
      <c r="B17" s="363"/>
      <c r="C17" s="582"/>
      <c r="D17" s="592"/>
      <c r="E17" s="597"/>
    </row>
    <row r="18" spans="2:5" x14ac:dyDescent="0.2">
      <c r="B18" s="360" t="s">
        <v>20</v>
      </c>
      <c r="C18" s="589" t="s">
        <v>508</v>
      </c>
      <c r="D18" s="590">
        <v>27.043315</v>
      </c>
      <c r="E18" s="591">
        <f>IF(C$5=0,0,D18/C$5*100)</f>
        <v>69.222435282077171</v>
      </c>
    </row>
    <row r="19" spans="2:5" x14ac:dyDescent="0.2">
      <c r="B19" s="361"/>
      <c r="C19" s="582" t="s">
        <v>509</v>
      </c>
      <c r="D19" s="592">
        <v>5.9128600000000002</v>
      </c>
      <c r="E19" s="593">
        <f>IF(C$5=0,0,D19/C$5*100)</f>
        <v>15.135073813324396</v>
      </c>
    </row>
    <row r="20" spans="2:5" x14ac:dyDescent="0.2">
      <c r="B20" s="361"/>
      <c r="C20" s="582" t="s">
        <v>510</v>
      </c>
      <c r="D20" s="592">
        <v>6.1110939999999996</v>
      </c>
      <c r="E20" s="593">
        <f>IF(C$5=0,0,D20/C$5*100)</f>
        <v>15.642490904598422</v>
      </c>
    </row>
    <row r="21" spans="2:5" x14ac:dyDescent="0.2">
      <c r="B21" s="362"/>
      <c r="C21" s="594" t="s">
        <v>511</v>
      </c>
      <c r="D21" s="595">
        <v>0</v>
      </c>
      <c r="E21" s="596">
        <f>IF(C$5=0,0,D21/C$5*100)</f>
        <v>0</v>
      </c>
    </row>
    <row r="22" spans="2:5" x14ac:dyDescent="0.2">
      <c r="B22" s="363"/>
      <c r="C22" s="582"/>
      <c r="D22" s="592"/>
      <c r="E22" s="597"/>
    </row>
    <row r="23" spans="2:5" x14ac:dyDescent="0.2">
      <c r="B23" s="360" t="s">
        <v>503</v>
      </c>
      <c r="C23" s="589" t="s">
        <v>508</v>
      </c>
      <c r="D23" s="590">
        <v>68.474517000000006</v>
      </c>
      <c r="E23" s="591">
        <f>IF(C$6=0,0,D23/C$6*100)</f>
        <v>57.247597366810986</v>
      </c>
    </row>
    <row r="24" spans="2:5" x14ac:dyDescent="0.2">
      <c r="B24" s="361"/>
      <c r="C24" s="582" t="s">
        <v>509</v>
      </c>
      <c r="D24" s="592">
        <v>12.287913</v>
      </c>
      <c r="E24" s="593">
        <f>IF(C$6=0,0,D24/C$6*100)</f>
        <v>10.273215887048936</v>
      </c>
    </row>
    <row r="25" spans="2:5" x14ac:dyDescent="0.2">
      <c r="B25" s="361"/>
      <c r="C25" s="582" t="s">
        <v>510</v>
      </c>
      <c r="D25" s="592">
        <v>35.840901000000002</v>
      </c>
      <c r="E25" s="593">
        <f>IF(C$6=0,0,D25/C$6*100)</f>
        <v>29.964511757150962</v>
      </c>
    </row>
    <row r="26" spans="2:5" x14ac:dyDescent="0.2">
      <c r="B26" s="362"/>
      <c r="C26" s="594" t="s">
        <v>511</v>
      </c>
      <c r="D26" s="595">
        <v>3.0078320000000001</v>
      </c>
      <c r="E26" s="596">
        <f>IF(C$6=0,0,D26/C$6*100)</f>
        <v>2.5146749889891131</v>
      </c>
    </row>
    <row r="27" spans="2:5" x14ac:dyDescent="0.2">
      <c r="B27" s="363"/>
      <c r="C27" s="582"/>
      <c r="D27" s="592"/>
      <c r="E27" s="597"/>
    </row>
    <row r="28" spans="2:5" x14ac:dyDescent="0.2">
      <c r="B28" s="598" t="s">
        <v>504</v>
      </c>
      <c r="C28" s="589" t="s">
        <v>508</v>
      </c>
      <c r="D28" s="590">
        <v>522.913185</v>
      </c>
      <c r="E28" s="591">
        <f>IF(C$7=0,0,D28/C$7*100)</f>
        <v>97.83758933734498</v>
      </c>
    </row>
    <row r="29" spans="2:5" x14ac:dyDescent="0.2">
      <c r="B29" s="361"/>
      <c r="C29" s="582" t="s">
        <v>509</v>
      </c>
      <c r="D29" s="592">
        <v>11.557449999999999</v>
      </c>
      <c r="E29" s="593">
        <f>IF(C$7=0,0,D29/C$7*100)</f>
        <v>2.162410662655021</v>
      </c>
    </row>
    <row r="30" spans="2:5" x14ac:dyDescent="0.2">
      <c r="B30" s="361"/>
      <c r="C30" s="582" t="s">
        <v>510</v>
      </c>
      <c r="D30" s="592">
        <v>0</v>
      </c>
      <c r="E30" s="593">
        <f>IF(C$7=0,0,D30/C$7*100)</f>
        <v>0</v>
      </c>
    </row>
    <row r="31" spans="2:5" x14ac:dyDescent="0.2">
      <c r="B31" s="362"/>
      <c r="C31" s="594" t="s">
        <v>511</v>
      </c>
      <c r="D31" s="595">
        <v>0</v>
      </c>
      <c r="E31" s="596">
        <f>IF(C$7=0,0,D31/C$7*100)</f>
        <v>0</v>
      </c>
    </row>
    <row r="32" spans="2:5" x14ac:dyDescent="0.2">
      <c r="B32" s="582"/>
      <c r="D32" s="599"/>
      <c r="E32" s="600"/>
    </row>
    <row r="34" spans="2:7" x14ac:dyDescent="0.2">
      <c r="B34" s="585" t="s">
        <v>512</v>
      </c>
    </row>
    <row r="36" spans="2:7" ht="38.25" x14ac:dyDescent="0.2">
      <c r="B36" s="601"/>
      <c r="C36" s="602" t="s">
        <v>513</v>
      </c>
      <c r="D36" s="603" t="s">
        <v>514</v>
      </c>
      <c r="E36" s="603" t="s">
        <v>515</v>
      </c>
      <c r="F36" s="603" t="s">
        <v>516</v>
      </c>
      <c r="G36" s="604" t="s">
        <v>517</v>
      </c>
    </row>
    <row r="37" spans="2:7" x14ac:dyDescent="0.2">
      <c r="B37" s="605" t="s">
        <v>502</v>
      </c>
      <c r="C37" s="606" t="s">
        <v>518</v>
      </c>
      <c r="D37" s="590">
        <v>0</v>
      </c>
      <c r="E37" s="607">
        <f>IF($C$4=0,0,D37/$C$4*100)</f>
        <v>0</v>
      </c>
      <c r="F37" s="607">
        <f>IF(SUM($D$14:$D$16)=0,0,D37/SUM($D$14:D$16)*100)</f>
        <v>0</v>
      </c>
      <c r="G37" s="591">
        <f>IF($D$14=0,0,D37/$D$14*100)</f>
        <v>0</v>
      </c>
    </row>
    <row r="38" spans="2:7" x14ac:dyDescent="0.2">
      <c r="B38" s="608"/>
      <c r="C38" s="609" t="s">
        <v>755</v>
      </c>
      <c r="D38" s="592">
        <v>0</v>
      </c>
      <c r="E38" s="610">
        <f t="shared" ref="E38:E68" si="0">IF($C$4=0,0,D38/$C$4*100)</f>
        <v>0</v>
      </c>
      <c r="F38" s="610">
        <f>IF(SUM($D$14:$D$16)=0,0,D38/SUM($D$14:D$16)*100)</f>
        <v>0</v>
      </c>
      <c r="G38" s="593">
        <f t="shared" ref="G38:G68" si="1">IF($D$14=0,0,D38/$D$14*100)</f>
        <v>0</v>
      </c>
    </row>
    <row r="39" spans="2:7" x14ac:dyDescent="0.2">
      <c r="B39" s="608"/>
      <c r="C39" s="611" t="s">
        <v>519</v>
      </c>
      <c r="D39" s="592">
        <v>8.0887100000000007</v>
      </c>
      <c r="E39" s="610">
        <f t="shared" si="0"/>
        <v>1.9958164125447775</v>
      </c>
      <c r="F39" s="610">
        <f>IF(SUM($D$14:$D$16)=0,0,D39/SUM($D$14:D$16)*100)</f>
        <v>7.8238593726299195</v>
      </c>
      <c r="G39" s="593">
        <f t="shared" si="1"/>
        <v>16.37857477640237</v>
      </c>
    </row>
    <row r="40" spans="2:7" x14ac:dyDescent="0.2">
      <c r="B40" s="608"/>
      <c r="C40" s="611" t="s">
        <v>520</v>
      </c>
      <c r="D40" s="592">
        <v>3.036079</v>
      </c>
      <c r="E40" s="610">
        <f t="shared" si="0"/>
        <v>0.74912517545845203</v>
      </c>
      <c r="F40" s="610">
        <f>IF(SUM($D$14:$D$16)=0,0,D40/SUM($D$14:D$16)*100)</f>
        <v>2.9366679161689406</v>
      </c>
      <c r="G40" s="593">
        <f t="shared" si="1"/>
        <v>6.147660990264816</v>
      </c>
    </row>
    <row r="41" spans="2:7" x14ac:dyDescent="0.2">
      <c r="B41" s="608"/>
      <c r="C41" s="611" t="s">
        <v>521</v>
      </c>
      <c r="D41" s="592">
        <v>4.7376870000000002</v>
      </c>
      <c r="E41" s="610">
        <f t="shared" si="0"/>
        <v>1.1689816388645444</v>
      </c>
      <c r="F41" s="610">
        <f>IF(SUM($D$14:$D$16)=0,0,D41/SUM($D$14:D$16)*100)</f>
        <v>4.5825597455634988</v>
      </c>
      <c r="G41" s="593">
        <f t="shared" si="1"/>
        <v>9.5931935743387271</v>
      </c>
    </row>
    <row r="42" spans="2:7" x14ac:dyDescent="0.2">
      <c r="B42" s="608"/>
      <c r="C42" s="611" t="s">
        <v>522</v>
      </c>
      <c r="D42" s="592">
        <v>0</v>
      </c>
      <c r="E42" s="610">
        <f t="shared" si="0"/>
        <v>0</v>
      </c>
      <c r="F42" s="610">
        <f>IF(SUM($D$14:$D$16)=0,0,D42/SUM($D$14:D$16)*100)</f>
        <v>0</v>
      </c>
      <c r="G42" s="593">
        <f t="shared" si="1"/>
        <v>0</v>
      </c>
    </row>
    <row r="43" spans="2:7" x14ac:dyDescent="0.2">
      <c r="B43" s="608"/>
      <c r="C43" s="611" t="s">
        <v>523</v>
      </c>
      <c r="D43" s="592">
        <v>7.0617729999999996</v>
      </c>
      <c r="E43" s="610">
        <f t="shared" si="0"/>
        <v>1.7424289478873107</v>
      </c>
      <c r="F43" s="610">
        <f>IF(SUM($D$14:$D$16)=0,0,D43/SUM($D$14:D$16)*100)</f>
        <v>6.8305476242113876</v>
      </c>
      <c r="G43" s="593">
        <f t="shared" si="1"/>
        <v>14.299162305791564</v>
      </c>
    </row>
    <row r="44" spans="2:7" x14ac:dyDescent="0.2">
      <c r="B44" s="608"/>
      <c r="C44" s="611" t="s">
        <v>524</v>
      </c>
      <c r="D44" s="592">
        <v>0</v>
      </c>
      <c r="E44" s="610">
        <f t="shared" si="0"/>
        <v>0</v>
      </c>
      <c r="F44" s="610">
        <f>IF(SUM($D$14:$D$16)=0,0,D44/SUM($D$14:D$16)*100)</f>
        <v>0</v>
      </c>
      <c r="G44" s="593">
        <f t="shared" si="1"/>
        <v>0</v>
      </c>
    </row>
    <row r="45" spans="2:7" x14ac:dyDescent="0.2">
      <c r="B45" s="608"/>
      <c r="C45" s="611" t="s">
        <v>525</v>
      </c>
      <c r="D45" s="592">
        <v>0</v>
      </c>
      <c r="E45" s="610">
        <f t="shared" si="0"/>
        <v>0</v>
      </c>
      <c r="F45" s="610">
        <f>IF(SUM($D$14:$D$16)=0,0,D45/SUM($D$14:D$16)*100)</f>
        <v>0</v>
      </c>
      <c r="G45" s="593">
        <f t="shared" si="1"/>
        <v>0</v>
      </c>
    </row>
    <row r="46" spans="2:7" x14ac:dyDescent="0.2">
      <c r="B46" s="608"/>
      <c r="C46" s="611" t="s">
        <v>526</v>
      </c>
      <c r="D46" s="592">
        <v>0</v>
      </c>
      <c r="E46" s="610">
        <f t="shared" si="0"/>
        <v>0</v>
      </c>
      <c r="F46" s="610">
        <f>IF(SUM($D$14:$D$16)=0,0,D46/SUM($D$14:D$16)*100)</f>
        <v>0</v>
      </c>
      <c r="G46" s="593">
        <f>IF($D$14=0,0,D46/$D$14*100)</f>
        <v>0</v>
      </c>
    </row>
    <row r="47" spans="2:7" x14ac:dyDescent="0.2">
      <c r="B47" s="608"/>
      <c r="C47" s="611" t="s">
        <v>527</v>
      </c>
      <c r="D47" s="592">
        <v>2.5811320000000002</v>
      </c>
      <c r="E47" s="610">
        <f t="shared" si="0"/>
        <v>0.63687109669459363</v>
      </c>
      <c r="F47" s="610">
        <f>IF(SUM($D$14:$D$16)=0,0,D47/SUM($D$14:D$16)*100)</f>
        <v>2.4966173580453508</v>
      </c>
      <c r="G47" s="593">
        <f t="shared" si="1"/>
        <v>5.2264531018870741</v>
      </c>
    </row>
    <row r="48" spans="2:7" x14ac:dyDescent="0.2">
      <c r="B48" s="608"/>
      <c r="C48" s="611" t="s">
        <v>528</v>
      </c>
      <c r="D48" s="592">
        <v>0</v>
      </c>
      <c r="E48" s="610">
        <f t="shared" si="0"/>
        <v>0</v>
      </c>
      <c r="F48" s="610">
        <f>IF(SUM($D$14:$D$16)=0,0,D48/SUM($D$14:D$16)*100)</f>
        <v>0</v>
      </c>
      <c r="G48" s="593">
        <f t="shared" si="1"/>
        <v>0</v>
      </c>
    </row>
    <row r="49" spans="2:7" x14ac:dyDescent="0.2">
      <c r="B49" s="608"/>
      <c r="C49" s="612" t="s">
        <v>529</v>
      </c>
      <c r="D49" s="592">
        <v>0</v>
      </c>
      <c r="E49" s="610">
        <f t="shared" si="0"/>
        <v>0</v>
      </c>
      <c r="F49" s="610">
        <f>IF(SUM($D$14:$D$16)=0,0,D49/SUM($D$14:D$16)*100)</f>
        <v>0</v>
      </c>
      <c r="G49" s="593">
        <f t="shared" si="1"/>
        <v>0</v>
      </c>
    </row>
    <row r="50" spans="2:7" x14ac:dyDescent="0.2">
      <c r="B50" s="608"/>
      <c r="C50" s="612" t="s">
        <v>530</v>
      </c>
      <c r="D50" s="592">
        <v>0</v>
      </c>
      <c r="E50" s="610">
        <f t="shared" si="0"/>
        <v>0</v>
      </c>
      <c r="F50" s="610">
        <f>IF(SUM($D$14:$D$16)=0,0,D50/SUM($D$14:D$16)*100)</f>
        <v>0</v>
      </c>
      <c r="G50" s="593">
        <f t="shared" si="1"/>
        <v>0</v>
      </c>
    </row>
    <row r="51" spans="2:7" x14ac:dyDescent="0.2">
      <c r="B51" s="608"/>
      <c r="C51" s="612" t="s">
        <v>531</v>
      </c>
      <c r="D51" s="592">
        <v>0</v>
      </c>
      <c r="E51" s="610">
        <f t="shared" si="0"/>
        <v>0</v>
      </c>
      <c r="F51" s="610">
        <f>IF(SUM($D$14:$D$16)=0,0,D51/SUM($D$14:D$16)*100)</f>
        <v>0</v>
      </c>
      <c r="G51" s="593">
        <f t="shared" si="1"/>
        <v>0</v>
      </c>
    </row>
    <row r="52" spans="2:7" x14ac:dyDescent="0.2">
      <c r="B52" s="608"/>
      <c r="C52" s="612" t="s">
        <v>532</v>
      </c>
      <c r="D52" s="592">
        <v>0</v>
      </c>
      <c r="E52" s="610">
        <f t="shared" si="0"/>
        <v>0</v>
      </c>
      <c r="F52" s="610">
        <f>IF(SUM($D$14:$D$16)=0,0,D52/SUM($D$14:D$16)*100)</f>
        <v>0</v>
      </c>
      <c r="G52" s="593">
        <f t="shared" si="1"/>
        <v>0</v>
      </c>
    </row>
    <row r="53" spans="2:7" x14ac:dyDescent="0.2">
      <c r="B53" s="608"/>
      <c r="C53" s="612" t="s">
        <v>533</v>
      </c>
      <c r="D53" s="592">
        <v>4.7631459999999999</v>
      </c>
      <c r="E53" s="610">
        <f t="shared" si="0"/>
        <v>1.1752634180415673</v>
      </c>
      <c r="F53" s="610">
        <f>IF(SUM($D$14:$D$16)=0,0,D53/SUM($D$14:D$16)*100)</f>
        <v>4.6071851352446442</v>
      </c>
      <c r="G53" s="593">
        <f t="shared" si="1"/>
        <v>9.6447447036575458</v>
      </c>
    </row>
    <row r="54" spans="2:7" x14ac:dyDescent="0.2">
      <c r="B54" s="608"/>
      <c r="C54" s="612" t="s">
        <v>534</v>
      </c>
      <c r="D54" s="592">
        <v>0</v>
      </c>
      <c r="E54" s="610">
        <f t="shared" si="0"/>
        <v>0</v>
      </c>
      <c r="F54" s="610">
        <f>IF(SUM($D$14:$D$16)=0,0,D54/SUM($D$14:D$16)*100)</f>
        <v>0</v>
      </c>
      <c r="G54" s="593">
        <f t="shared" si="1"/>
        <v>0</v>
      </c>
    </row>
    <row r="55" spans="2:7" x14ac:dyDescent="0.2">
      <c r="B55" s="608"/>
      <c r="C55" s="612" t="s">
        <v>535</v>
      </c>
      <c r="D55" s="592">
        <v>6.5194099999999997</v>
      </c>
      <c r="E55" s="610">
        <f t="shared" si="0"/>
        <v>1.6086057576682249</v>
      </c>
      <c r="F55" s="610">
        <f>IF(SUM($D$14:$D$16)=0,0,D55/SUM($D$14:D$16)*100)</f>
        <v>6.3059433497451645</v>
      </c>
      <c r="G55" s="593">
        <f t="shared" si="1"/>
        <v>13.200948505141778</v>
      </c>
    </row>
    <row r="56" spans="2:7" x14ac:dyDescent="0.2">
      <c r="B56" s="608"/>
      <c r="C56" s="612" t="s">
        <v>536</v>
      </c>
      <c r="D56" s="592">
        <v>0</v>
      </c>
      <c r="E56" s="610">
        <f t="shared" si="0"/>
        <v>0</v>
      </c>
      <c r="F56" s="610">
        <f>IF(SUM($D$14:$D$16)=0,0,D56/SUM($D$14:D$16)*100)</f>
        <v>0</v>
      </c>
      <c r="G56" s="593">
        <f t="shared" si="1"/>
        <v>0</v>
      </c>
    </row>
    <row r="57" spans="2:7" x14ac:dyDescent="0.2">
      <c r="B57" s="608"/>
      <c r="C57" s="612" t="s">
        <v>537</v>
      </c>
      <c r="D57" s="592">
        <v>0</v>
      </c>
      <c r="E57" s="610">
        <f t="shared" si="0"/>
        <v>0</v>
      </c>
      <c r="F57" s="610">
        <f>IF(SUM($D$14:$D$16)=0,0,D57/SUM($D$14:D$16)*100)</f>
        <v>0</v>
      </c>
      <c r="G57" s="593">
        <f t="shared" si="1"/>
        <v>0</v>
      </c>
    </row>
    <row r="58" spans="2:7" x14ac:dyDescent="0.2">
      <c r="B58" s="608"/>
      <c r="C58" s="612" t="s">
        <v>538</v>
      </c>
      <c r="D58" s="592">
        <v>0</v>
      </c>
      <c r="E58" s="610">
        <f t="shared" si="0"/>
        <v>0</v>
      </c>
      <c r="F58" s="610">
        <f>IF(SUM($D$14:$D$16)=0,0,D58/SUM($D$14:D$16)*100)</f>
        <v>0</v>
      </c>
      <c r="G58" s="593">
        <f t="shared" si="1"/>
        <v>0</v>
      </c>
    </row>
    <row r="59" spans="2:7" x14ac:dyDescent="0.2">
      <c r="B59" s="608"/>
      <c r="C59" s="612" t="s">
        <v>539</v>
      </c>
      <c r="D59" s="592">
        <v>9.4741049999999998</v>
      </c>
      <c r="E59" s="610">
        <f t="shared" si="0"/>
        <v>2.3376501633971967</v>
      </c>
      <c r="F59" s="610">
        <f>IF(SUM($D$14:$D$16)=0,0,D59/SUM($D$14:D$16)*100)</f>
        <v>9.1638920423071131</v>
      </c>
      <c r="G59" s="593">
        <f t="shared" si="1"/>
        <v>19.183817590442423</v>
      </c>
    </row>
    <row r="60" spans="2:7" x14ac:dyDescent="0.2">
      <c r="B60" s="608"/>
      <c r="C60" s="612" t="s">
        <v>540</v>
      </c>
      <c r="D60" s="592">
        <v>0</v>
      </c>
      <c r="E60" s="610">
        <f t="shared" si="0"/>
        <v>0</v>
      </c>
      <c r="F60" s="610">
        <f>IF(SUM($D$14:$D$16)=0,0,D60/SUM($D$14:D$16)*100)</f>
        <v>0</v>
      </c>
      <c r="G60" s="593">
        <f t="shared" si="1"/>
        <v>0</v>
      </c>
    </row>
    <row r="61" spans="2:7" x14ac:dyDescent="0.2">
      <c r="B61" s="608"/>
      <c r="C61" s="612" t="s">
        <v>541</v>
      </c>
      <c r="D61" s="592">
        <v>0</v>
      </c>
      <c r="E61" s="610">
        <f t="shared" si="0"/>
        <v>0</v>
      </c>
      <c r="F61" s="610">
        <f>IF(SUM($D$14:$D$16)=0,0,D61/SUM($D$14:D$16)*100)</f>
        <v>0</v>
      </c>
      <c r="G61" s="593">
        <f t="shared" si="1"/>
        <v>0</v>
      </c>
    </row>
    <row r="62" spans="2:7" x14ac:dyDescent="0.2">
      <c r="B62" s="608"/>
      <c r="C62" s="612" t="s">
        <v>542</v>
      </c>
      <c r="D62" s="592">
        <v>0</v>
      </c>
      <c r="E62" s="610">
        <f t="shared" si="0"/>
        <v>0</v>
      </c>
      <c r="F62" s="610">
        <f>IF(SUM($D$14:$D$16)=0,0,D62/SUM($D$14:D$16)*100)</f>
        <v>0</v>
      </c>
      <c r="G62" s="593">
        <f t="shared" si="1"/>
        <v>0</v>
      </c>
    </row>
    <row r="63" spans="2:7" x14ac:dyDescent="0.2">
      <c r="B63" s="608"/>
      <c r="C63" s="612" t="s">
        <v>543</v>
      </c>
      <c r="D63" s="592">
        <v>0</v>
      </c>
      <c r="E63" s="610">
        <f t="shared" si="0"/>
        <v>0</v>
      </c>
      <c r="F63" s="610">
        <f>IF(SUM($D$14:$D$16)=0,0,D63/SUM($D$14:D$16)*100)</f>
        <v>0</v>
      </c>
      <c r="G63" s="593">
        <f t="shared" si="1"/>
        <v>0</v>
      </c>
    </row>
    <row r="64" spans="2:7" x14ac:dyDescent="0.2">
      <c r="B64" s="608"/>
      <c r="C64" s="612" t="s">
        <v>544</v>
      </c>
      <c r="D64" s="592">
        <v>4.036079</v>
      </c>
      <c r="E64" s="610">
        <f t="shared" si="0"/>
        <v>0.99586617773752706</v>
      </c>
      <c r="F64" s="610">
        <f>IF(SUM($D$14:$D$16)=0,0,D64/SUM($D$14:D$16)*100)</f>
        <v>3.9039246694250123</v>
      </c>
      <c r="G64" s="593">
        <f t="shared" si="1"/>
        <v>8.172529575787399</v>
      </c>
    </row>
    <row r="65" spans="2:7" x14ac:dyDescent="0.2">
      <c r="B65" s="608"/>
      <c r="C65" s="612" t="s">
        <v>545</v>
      </c>
      <c r="D65" s="592">
        <v>13.085368000000001</v>
      </c>
      <c r="E65" s="610">
        <f t="shared" si="0"/>
        <v>3.2286968155105367</v>
      </c>
      <c r="F65" s="610">
        <f>IF(SUM($D$14:$D$16)=0,0,D65/SUM($D$14:D$16)*100)</f>
        <v>12.656910566840896</v>
      </c>
      <c r="G65" s="593">
        <f t="shared" si="1"/>
        <v>26.496150593202461</v>
      </c>
    </row>
    <row r="66" spans="2:7" x14ac:dyDescent="0.2">
      <c r="B66" s="608"/>
      <c r="C66" s="612" t="s">
        <v>546</v>
      </c>
      <c r="D66" s="592">
        <v>0</v>
      </c>
      <c r="E66" s="610">
        <f t="shared" si="0"/>
        <v>0</v>
      </c>
      <c r="F66" s="610">
        <f>IF(SUM($D$14:$D$16)=0,0,D66/SUM($D$14:D$16)*100)</f>
        <v>0</v>
      </c>
      <c r="G66" s="593">
        <f t="shared" si="1"/>
        <v>0</v>
      </c>
    </row>
    <row r="67" spans="2:7" x14ac:dyDescent="0.2">
      <c r="B67" s="608"/>
      <c r="C67" s="612" t="s">
        <v>547</v>
      </c>
      <c r="D67" s="592">
        <v>0</v>
      </c>
      <c r="E67" s="610">
        <f t="shared" si="0"/>
        <v>0</v>
      </c>
      <c r="F67" s="610">
        <f>IF(SUM($D$14:$D$16)=0,0,D67/SUM($D$14:D$16)*100)</f>
        <v>0</v>
      </c>
      <c r="G67" s="593">
        <f t="shared" si="1"/>
        <v>0</v>
      </c>
    </row>
    <row r="68" spans="2:7" x14ac:dyDescent="0.2">
      <c r="B68" s="613"/>
      <c r="C68" s="614" t="s">
        <v>548</v>
      </c>
      <c r="D68" s="615">
        <v>0</v>
      </c>
      <c r="E68" s="616">
        <f t="shared" si="0"/>
        <v>0</v>
      </c>
      <c r="F68" s="616">
        <f>IF(SUM($D$14:$D$16)=0,0,D68/SUM($D$14:D$16)*100)</f>
        <v>0</v>
      </c>
      <c r="G68" s="596">
        <f t="shared" si="1"/>
        <v>0</v>
      </c>
    </row>
    <row r="69" spans="2:7" x14ac:dyDescent="0.2">
      <c r="D69" s="599"/>
      <c r="E69" s="600"/>
      <c r="F69" s="600"/>
      <c r="G69" s="600"/>
    </row>
    <row r="70" spans="2:7" x14ac:dyDescent="0.2">
      <c r="B70" s="605" t="s">
        <v>20</v>
      </c>
      <c r="C70" s="606" t="s">
        <v>518</v>
      </c>
      <c r="D70" s="590">
        <v>0</v>
      </c>
      <c r="E70" s="607">
        <f>IF($C$5=0,0,D70/$C$5*100)</f>
        <v>0</v>
      </c>
      <c r="F70" s="607">
        <f>IF(SUM($D$19:$D$21)=0,0,D70/SUM($D$19:D$21)*100)</f>
        <v>0</v>
      </c>
      <c r="G70" s="591">
        <f>IF($D$19=0,0,D70/$D$19*100)</f>
        <v>0</v>
      </c>
    </row>
    <row r="71" spans="2:7" x14ac:dyDescent="0.2">
      <c r="B71" s="608"/>
      <c r="C71" s="609" t="s">
        <v>755</v>
      </c>
      <c r="D71" s="592">
        <v>0</v>
      </c>
      <c r="E71" s="610">
        <f t="shared" ref="E71:E101" si="2">IF($C$5=0,0,D71/$C$5*100)</f>
        <v>0</v>
      </c>
      <c r="F71" s="610">
        <f>IF(SUM($D$19:$D$21)=0,0,D71/SUM($D$19:D$21)*100)</f>
        <v>0</v>
      </c>
      <c r="G71" s="593">
        <f t="shared" ref="G71:G101" si="3">IF($D$19=0,0,D71/$D$19*100)</f>
        <v>0</v>
      </c>
    </row>
    <row r="72" spans="2:7" x14ac:dyDescent="0.2">
      <c r="B72" s="608"/>
      <c r="C72" s="611" t="s">
        <v>519</v>
      </c>
      <c r="D72" s="592">
        <v>0</v>
      </c>
      <c r="E72" s="610">
        <f t="shared" si="2"/>
        <v>0</v>
      </c>
      <c r="F72" s="610">
        <f>IF(SUM($D$19:$D$21)=0,0,D72/SUM($D$19:D$21)*100)</f>
        <v>0</v>
      </c>
      <c r="G72" s="593">
        <f t="shared" si="3"/>
        <v>0</v>
      </c>
    </row>
    <row r="73" spans="2:7" x14ac:dyDescent="0.2">
      <c r="B73" s="608"/>
      <c r="C73" s="611" t="s">
        <v>520</v>
      </c>
      <c r="D73" s="592">
        <v>0</v>
      </c>
      <c r="E73" s="610">
        <f t="shared" si="2"/>
        <v>0</v>
      </c>
      <c r="F73" s="610">
        <f>IF(SUM($D$19:$D$21)=0,0,D73/SUM($D$19:D$21)*100)</f>
        <v>0</v>
      </c>
      <c r="G73" s="593">
        <f t="shared" si="3"/>
        <v>0</v>
      </c>
    </row>
    <row r="74" spans="2:7" x14ac:dyDescent="0.2">
      <c r="B74" s="608"/>
      <c r="C74" s="611" t="s">
        <v>521</v>
      </c>
      <c r="D74" s="592">
        <v>0</v>
      </c>
      <c r="E74" s="610">
        <f t="shared" si="2"/>
        <v>0</v>
      </c>
      <c r="F74" s="610">
        <f>IF(SUM($D$19:$D$21)=0,0,D74/SUM($D$19:D$21)*100)</f>
        <v>0</v>
      </c>
      <c r="G74" s="593">
        <f t="shared" si="3"/>
        <v>0</v>
      </c>
    </row>
    <row r="75" spans="2:7" x14ac:dyDescent="0.2">
      <c r="B75" s="608"/>
      <c r="C75" s="611" t="s">
        <v>522</v>
      </c>
      <c r="D75" s="592">
        <v>0</v>
      </c>
      <c r="E75" s="610">
        <f t="shared" si="2"/>
        <v>0</v>
      </c>
      <c r="F75" s="610">
        <f>IF(SUM($D$19:$D$21)=0,0,D75/SUM($D$19:D$21)*100)</f>
        <v>0</v>
      </c>
      <c r="G75" s="593">
        <f t="shared" si="3"/>
        <v>0</v>
      </c>
    </row>
    <row r="76" spans="2:7" x14ac:dyDescent="0.2">
      <c r="B76" s="608"/>
      <c r="C76" s="611" t="s">
        <v>523</v>
      </c>
      <c r="D76" s="592">
        <v>0</v>
      </c>
      <c r="E76" s="610">
        <f t="shared" si="2"/>
        <v>0</v>
      </c>
      <c r="F76" s="610">
        <f>IF(SUM($D$19:$D$21)=0,0,D76/SUM($D$19:D$21)*100)</f>
        <v>0</v>
      </c>
      <c r="G76" s="593">
        <f t="shared" si="3"/>
        <v>0</v>
      </c>
    </row>
    <row r="77" spans="2:7" x14ac:dyDescent="0.2">
      <c r="B77" s="608"/>
      <c r="C77" s="611" t="s">
        <v>524</v>
      </c>
      <c r="D77" s="592">
        <v>0</v>
      </c>
      <c r="E77" s="610">
        <f t="shared" si="2"/>
        <v>0</v>
      </c>
      <c r="F77" s="610">
        <f>IF(SUM($D$19:$D$21)=0,0,D77/SUM($D$19:D$21)*100)</f>
        <v>0</v>
      </c>
      <c r="G77" s="593">
        <f t="shared" si="3"/>
        <v>0</v>
      </c>
    </row>
    <row r="78" spans="2:7" x14ac:dyDescent="0.2">
      <c r="B78" s="608"/>
      <c r="C78" s="611" t="s">
        <v>525</v>
      </c>
      <c r="D78" s="592">
        <v>0</v>
      </c>
      <c r="E78" s="610">
        <f t="shared" si="2"/>
        <v>0</v>
      </c>
      <c r="F78" s="610">
        <f>IF(SUM($D$19:$D$21)=0,0,D78/SUM($D$19:D$21)*100)</f>
        <v>0</v>
      </c>
      <c r="G78" s="593">
        <f t="shared" si="3"/>
        <v>0</v>
      </c>
    </row>
    <row r="79" spans="2:7" x14ac:dyDescent="0.2">
      <c r="B79" s="608"/>
      <c r="C79" s="611" t="s">
        <v>526</v>
      </c>
      <c r="D79" s="592">
        <v>0</v>
      </c>
      <c r="E79" s="610">
        <f t="shared" si="2"/>
        <v>0</v>
      </c>
      <c r="F79" s="610">
        <f>IF(SUM($D$19:$D$21)=0,0,D79/SUM($D$19:D$21)*100)</f>
        <v>0</v>
      </c>
      <c r="G79" s="593">
        <f t="shared" si="3"/>
        <v>0</v>
      </c>
    </row>
    <row r="80" spans="2:7" x14ac:dyDescent="0.2">
      <c r="B80" s="608"/>
      <c r="C80" s="611" t="s">
        <v>527</v>
      </c>
      <c r="D80" s="592">
        <v>0</v>
      </c>
      <c r="E80" s="610">
        <f t="shared" si="2"/>
        <v>0</v>
      </c>
      <c r="F80" s="610">
        <f>IF(SUM($D$19:$D$21)=0,0,D80/SUM($D$19:D$21)*100)</f>
        <v>0</v>
      </c>
      <c r="G80" s="593">
        <f t="shared" si="3"/>
        <v>0</v>
      </c>
    </row>
    <row r="81" spans="2:9" x14ac:dyDescent="0.2">
      <c r="B81" s="608"/>
      <c r="C81" s="611" t="s">
        <v>528</v>
      </c>
      <c r="D81" s="592">
        <v>0</v>
      </c>
      <c r="E81" s="610">
        <f t="shared" si="2"/>
        <v>0</v>
      </c>
      <c r="F81" s="610">
        <f>IF(SUM($D$19:$D$21)=0,0,D81/SUM($D$19:D$21)*100)</f>
        <v>0</v>
      </c>
      <c r="G81" s="593">
        <f t="shared" si="3"/>
        <v>0</v>
      </c>
    </row>
    <row r="82" spans="2:9" x14ac:dyDescent="0.2">
      <c r="B82" s="608"/>
      <c r="C82" s="612" t="s">
        <v>529</v>
      </c>
      <c r="D82" s="592">
        <v>0</v>
      </c>
      <c r="E82" s="610">
        <f t="shared" si="2"/>
        <v>0</v>
      </c>
      <c r="F82" s="610">
        <f>IF(SUM($D$19:$D$21)=0,0,D82/SUM($D$19:D$21)*100)</f>
        <v>0</v>
      </c>
      <c r="G82" s="593">
        <f t="shared" si="3"/>
        <v>0</v>
      </c>
    </row>
    <row r="83" spans="2:9" x14ac:dyDescent="0.2">
      <c r="B83" s="608"/>
      <c r="C83" s="612" t="s">
        <v>530</v>
      </c>
      <c r="D83" s="592">
        <v>0</v>
      </c>
      <c r="E83" s="610">
        <f t="shared" si="2"/>
        <v>0</v>
      </c>
      <c r="F83" s="610">
        <f>IF(SUM($D$19:$D$21)=0,0,D83/SUM($D$19:D$21)*100)</f>
        <v>0</v>
      </c>
      <c r="G83" s="593">
        <f t="shared" si="3"/>
        <v>0</v>
      </c>
    </row>
    <row r="84" spans="2:9" x14ac:dyDescent="0.2">
      <c r="B84" s="608"/>
      <c r="C84" s="612" t="s">
        <v>531</v>
      </c>
      <c r="D84" s="592">
        <v>0</v>
      </c>
      <c r="E84" s="610">
        <f t="shared" si="2"/>
        <v>0</v>
      </c>
      <c r="F84" s="610">
        <f>IF(SUM($D$19:$D$21)=0,0,D84/SUM($D$19:D$21)*100)</f>
        <v>0</v>
      </c>
      <c r="G84" s="593">
        <f t="shared" si="3"/>
        <v>0</v>
      </c>
    </row>
    <row r="85" spans="2:9" x14ac:dyDescent="0.2">
      <c r="B85" s="608"/>
      <c r="C85" s="612" t="s">
        <v>532</v>
      </c>
      <c r="D85" s="592">
        <v>0</v>
      </c>
      <c r="E85" s="610">
        <f t="shared" si="2"/>
        <v>0</v>
      </c>
      <c r="F85" s="610">
        <f>IF(SUM($D$19:$D$21)=0,0,D85/SUM($D$19:D$21)*100)</f>
        <v>0</v>
      </c>
      <c r="G85" s="593">
        <f t="shared" si="3"/>
        <v>0</v>
      </c>
    </row>
    <row r="86" spans="2:9" x14ac:dyDescent="0.2">
      <c r="B86" s="608"/>
      <c r="C86" s="612" t="s">
        <v>533</v>
      </c>
      <c r="D86" s="592">
        <v>0</v>
      </c>
      <c r="E86" s="610">
        <f t="shared" si="2"/>
        <v>0</v>
      </c>
      <c r="F86" s="610">
        <f>IF(SUM($D$19:$D$21)=0,0,D86/SUM($D$19:D$21)*100)</f>
        <v>0</v>
      </c>
      <c r="G86" s="593">
        <f t="shared" si="3"/>
        <v>0</v>
      </c>
    </row>
    <row r="87" spans="2:9" x14ac:dyDescent="0.2">
      <c r="B87" s="608"/>
      <c r="C87" s="612" t="s">
        <v>534</v>
      </c>
      <c r="D87" s="592">
        <v>0</v>
      </c>
      <c r="E87" s="610">
        <f t="shared" si="2"/>
        <v>0</v>
      </c>
      <c r="F87" s="610">
        <f>IF(SUM($D$19:$D$21)=0,0,D87/SUM($D$19:D$21)*100)</f>
        <v>0</v>
      </c>
      <c r="G87" s="593">
        <f t="shared" si="3"/>
        <v>0</v>
      </c>
    </row>
    <row r="88" spans="2:9" x14ac:dyDescent="0.2">
      <c r="B88" s="608"/>
      <c r="C88" s="612" t="s">
        <v>535</v>
      </c>
      <c r="D88" s="592">
        <v>0</v>
      </c>
      <c r="E88" s="610">
        <f t="shared" si="2"/>
        <v>0</v>
      </c>
      <c r="F88" s="610">
        <f>IF(SUM($D$19:$D$21)=0,0,D88/SUM($D$19:D$21)*100)</f>
        <v>0</v>
      </c>
      <c r="G88" s="593">
        <f t="shared" si="3"/>
        <v>0</v>
      </c>
      <c r="I88" s="617"/>
    </row>
    <row r="89" spans="2:9" x14ac:dyDescent="0.2">
      <c r="B89" s="608"/>
      <c r="C89" s="612" t="s">
        <v>536</v>
      </c>
      <c r="D89" s="592">
        <v>0</v>
      </c>
      <c r="E89" s="610">
        <f t="shared" si="2"/>
        <v>0</v>
      </c>
      <c r="F89" s="610">
        <f>IF(SUM($D$19:$D$21)=0,0,D89/SUM($D$19:D$21)*100)</f>
        <v>0</v>
      </c>
      <c r="G89" s="593">
        <f t="shared" si="3"/>
        <v>0</v>
      </c>
      <c r="I89" s="617"/>
    </row>
    <row r="90" spans="2:9" x14ac:dyDescent="0.2">
      <c r="B90" s="608"/>
      <c r="C90" s="612" t="s">
        <v>537</v>
      </c>
      <c r="D90" s="592">
        <v>0</v>
      </c>
      <c r="E90" s="610">
        <f t="shared" si="2"/>
        <v>0</v>
      </c>
      <c r="F90" s="610">
        <f>IF(SUM($D$19:$D$21)=0,0,D90/SUM($D$19:D$21)*100)</f>
        <v>0</v>
      </c>
      <c r="G90" s="593">
        <f t="shared" si="3"/>
        <v>0</v>
      </c>
      <c r="I90" s="617"/>
    </row>
    <row r="91" spans="2:9" x14ac:dyDescent="0.2">
      <c r="B91" s="608"/>
      <c r="C91" s="612" t="s">
        <v>538</v>
      </c>
      <c r="D91" s="592">
        <v>0</v>
      </c>
      <c r="E91" s="610">
        <f t="shared" si="2"/>
        <v>0</v>
      </c>
      <c r="F91" s="610">
        <f>IF(SUM($D$19:$D$21)=0,0,D91/SUM($D$19:D$21)*100)</f>
        <v>0</v>
      </c>
      <c r="G91" s="593">
        <f t="shared" si="3"/>
        <v>0</v>
      </c>
      <c r="I91" s="617"/>
    </row>
    <row r="92" spans="2:9" x14ac:dyDescent="0.2">
      <c r="B92" s="608"/>
      <c r="C92" s="612" t="s">
        <v>539</v>
      </c>
      <c r="D92" s="592">
        <v>0</v>
      </c>
      <c r="E92" s="610">
        <f t="shared" si="2"/>
        <v>0</v>
      </c>
      <c r="F92" s="610">
        <f>IF(SUM($D$19:$D$21)=0,0,D92/SUM($D$19:D$21)*100)</f>
        <v>0</v>
      </c>
      <c r="G92" s="593">
        <f t="shared" si="3"/>
        <v>0</v>
      </c>
      <c r="I92" s="617"/>
    </row>
    <row r="93" spans="2:9" x14ac:dyDescent="0.2">
      <c r="B93" s="608"/>
      <c r="C93" s="612" t="s">
        <v>540</v>
      </c>
      <c r="D93" s="592">
        <v>0</v>
      </c>
      <c r="E93" s="610">
        <f t="shared" si="2"/>
        <v>0</v>
      </c>
      <c r="F93" s="610">
        <f>IF(SUM($D$19:$D$21)=0,0,D93/SUM($D$19:D$21)*100)</f>
        <v>0</v>
      </c>
      <c r="G93" s="593">
        <f t="shared" si="3"/>
        <v>0</v>
      </c>
      <c r="I93" s="617"/>
    </row>
    <row r="94" spans="2:9" x14ac:dyDescent="0.2">
      <c r="B94" s="608"/>
      <c r="C94" s="612" t="s">
        <v>541</v>
      </c>
      <c r="D94" s="592">
        <v>0</v>
      </c>
      <c r="E94" s="610">
        <f t="shared" si="2"/>
        <v>0</v>
      </c>
      <c r="F94" s="610">
        <f>IF(SUM($D$19:$D$21)=0,0,D94/SUM($D$19:D$21)*100)</f>
        <v>0</v>
      </c>
      <c r="G94" s="593">
        <f t="shared" si="3"/>
        <v>0</v>
      </c>
      <c r="I94" s="617"/>
    </row>
    <row r="95" spans="2:9" x14ac:dyDescent="0.2">
      <c r="B95" s="608"/>
      <c r="C95" s="612" t="s">
        <v>542</v>
      </c>
      <c r="D95" s="592">
        <v>0</v>
      </c>
      <c r="E95" s="610">
        <f t="shared" si="2"/>
        <v>0</v>
      </c>
      <c r="F95" s="610">
        <f>IF(SUM($D$19:$D$21)=0,0,D95/SUM($D$19:D$21)*100)</f>
        <v>0</v>
      </c>
      <c r="G95" s="593">
        <f t="shared" si="3"/>
        <v>0</v>
      </c>
      <c r="I95" s="617"/>
    </row>
    <row r="96" spans="2:9" x14ac:dyDescent="0.2">
      <c r="B96" s="608"/>
      <c r="C96" s="612" t="s">
        <v>543</v>
      </c>
      <c r="D96" s="592">
        <v>0</v>
      </c>
      <c r="E96" s="610">
        <f t="shared" si="2"/>
        <v>0</v>
      </c>
      <c r="F96" s="610">
        <f>IF(SUM($D$19:$D$21)=0,0,D96/SUM($D$19:D$21)*100)</f>
        <v>0</v>
      </c>
      <c r="G96" s="593">
        <f t="shared" si="3"/>
        <v>0</v>
      </c>
      <c r="I96" s="617"/>
    </row>
    <row r="97" spans="2:9" x14ac:dyDescent="0.2">
      <c r="B97" s="608"/>
      <c r="C97" s="612" t="s">
        <v>544</v>
      </c>
      <c r="D97" s="592">
        <v>5.9128600000000002</v>
      </c>
      <c r="E97" s="610">
        <f t="shared" si="2"/>
        <v>15.135073813324396</v>
      </c>
      <c r="F97" s="610">
        <f>IF(SUM($D$19:$D$21)=0,0,D97/SUM($D$19:D$21)*100)</f>
        <v>49.175670499072105</v>
      </c>
      <c r="G97" s="593">
        <f t="shared" si="3"/>
        <v>100</v>
      </c>
      <c r="I97" s="617"/>
    </row>
    <row r="98" spans="2:9" x14ac:dyDescent="0.2">
      <c r="B98" s="608"/>
      <c r="C98" s="612" t="s">
        <v>545</v>
      </c>
      <c r="D98" s="592">
        <v>0</v>
      </c>
      <c r="E98" s="610">
        <f t="shared" si="2"/>
        <v>0</v>
      </c>
      <c r="F98" s="610">
        <f>IF(SUM($D$19:$D$21)=0,0,D98/SUM($D$19:D$21)*100)</f>
        <v>0</v>
      </c>
      <c r="G98" s="593">
        <f t="shared" si="3"/>
        <v>0</v>
      </c>
      <c r="I98" s="617"/>
    </row>
    <row r="99" spans="2:9" x14ac:dyDescent="0.2">
      <c r="B99" s="608"/>
      <c r="C99" s="612" t="s">
        <v>546</v>
      </c>
      <c r="D99" s="592">
        <v>0</v>
      </c>
      <c r="E99" s="610">
        <f t="shared" si="2"/>
        <v>0</v>
      </c>
      <c r="F99" s="610">
        <f>IF(SUM($D$19:$D$21)=0,0,D99/SUM($D$19:D$21)*100)</f>
        <v>0</v>
      </c>
      <c r="G99" s="593">
        <f t="shared" si="3"/>
        <v>0</v>
      </c>
    </row>
    <row r="100" spans="2:9" x14ac:dyDescent="0.2">
      <c r="B100" s="608"/>
      <c r="C100" s="612" t="s">
        <v>547</v>
      </c>
      <c r="D100" s="592">
        <v>0</v>
      </c>
      <c r="E100" s="610">
        <f t="shared" si="2"/>
        <v>0</v>
      </c>
      <c r="F100" s="610">
        <f>IF(SUM($D$19:$D$21)=0,0,D100/SUM($D$19:D$21)*100)</f>
        <v>0</v>
      </c>
      <c r="G100" s="593">
        <f t="shared" si="3"/>
        <v>0</v>
      </c>
    </row>
    <row r="101" spans="2:9" x14ac:dyDescent="0.2">
      <c r="B101" s="613"/>
      <c r="C101" s="614" t="s">
        <v>548</v>
      </c>
      <c r="D101" s="615">
        <v>0</v>
      </c>
      <c r="E101" s="616">
        <f t="shared" si="2"/>
        <v>0</v>
      </c>
      <c r="F101" s="616">
        <f>IF(SUM($D$19:$D$21)=0,0,D101/SUM($D$19:D$21)*100)</f>
        <v>0</v>
      </c>
      <c r="G101" s="596">
        <f t="shared" si="3"/>
        <v>0</v>
      </c>
    </row>
    <row r="102" spans="2:9" x14ac:dyDescent="0.2">
      <c r="D102" s="599"/>
      <c r="E102" s="600"/>
      <c r="F102" s="600"/>
      <c r="G102" s="600"/>
    </row>
    <row r="103" spans="2:9" x14ac:dyDescent="0.2">
      <c r="B103" s="605" t="s">
        <v>503</v>
      </c>
      <c r="C103" s="606" t="s">
        <v>518</v>
      </c>
      <c r="D103" s="590">
        <v>0</v>
      </c>
      <c r="E103" s="607">
        <f>IF($C$6=0,0,D103/$C$6*100)</f>
        <v>0</v>
      </c>
      <c r="F103" s="607">
        <f>IF(SUM($D$24:$D$26)=0,0,D103/SUM($D$24:D$26)*100)</f>
        <v>0</v>
      </c>
      <c r="G103" s="591">
        <f>IF($D$24=0,0,D103/$D$24*100)</f>
        <v>0</v>
      </c>
    </row>
    <row r="104" spans="2:9" x14ac:dyDescent="0.2">
      <c r="B104" s="608"/>
      <c r="C104" s="609" t="s">
        <v>755</v>
      </c>
      <c r="D104" s="592">
        <v>0</v>
      </c>
      <c r="E104" s="610">
        <f t="shared" ref="E104:E134" si="4">IF($C$6=0,0,D104/$C$6*100)</f>
        <v>0</v>
      </c>
      <c r="F104" s="610">
        <f>IF(SUM($D$24:$D$26)=0,0,D104/SUM($D$24:D$26)*100)</f>
        <v>0</v>
      </c>
      <c r="G104" s="593">
        <f t="shared" ref="G104:G134" si="5">IF($D$24=0,0,D104/$D$24*100)</f>
        <v>0</v>
      </c>
    </row>
    <row r="105" spans="2:9" x14ac:dyDescent="0.2">
      <c r="B105" s="608"/>
      <c r="C105" s="611" t="s">
        <v>519</v>
      </c>
      <c r="D105" s="592">
        <v>5.2526869999999999</v>
      </c>
      <c r="E105" s="610">
        <f t="shared" si="4"/>
        <v>4.3914688798736954</v>
      </c>
      <c r="F105" s="610">
        <f>IF(SUM($D$24:$D$26)=0,0,D105/SUM($D$24:D$26)*100)</f>
        <v>10.27186452549117</v>
      </c>
      <c r="G105" s="593">
        <f t="shared" si="5"/>
        <v>42.74677888751328</v>
      </c>
    </row>
    <row r="106" spans="2:9" x14ac:dyDescent="0.2">
      <c r="B106" s="608"/>
      <c r="C106" s="611" t="s">
        <v>520</v>
      </c>
      <c r="D106" s="592">
        <v>0</v>
      </c>
      <c r="E106" s="610">
        <f t="shared" si="4"/>
        <v>0</v>
      </c>
      <c r="F106" s="610">
        <f>IF(SUM($D$24:$D$26)=0,0,D106/SUM($D$24:D$26)*100)</f>
        <v>0</v>
      </c>
      <c r="G106" s="593">
        <f t="shared" si="5"/>
        <v>0</v>
      </c>
    </row>
    <row r="107" spans="2:9" x14ac:dyDescent="0.2">
      <c r="B107" s="608"/>
      <c r="C107" s="611" t="s">
        <v>521</v>
      </c>
      <c r="D107" s="592">
        <v>0</v>
      </c>
      <c r="E107" s="610">
        <f t="shared" si="4"/>
        <v>0</v>
      </c>
      <c r="F107" s="610">
        <f>IF(SUM($D$24:$D$26)=0,0,D107/SUM($D$24:D$26)*100)</f>
        <v>0</v>
      </c>
      <c r="G107" s="593">
        <f t="shared" si="5"/>
        <v>0</v>
      </c>
    </row>
    <row r="108" spans="2:9" x14ac:dyDescent="0.2">
      <c r="B108" s="608"/>
      <c r="C108" s="611" t="s">
        <v>522</v>
      </c>
      <c r="D108" s="592">
        <v>0</v>
      </c>
      <c r="E108" s="610">
        <f t="shared" si="4"/>
        <v>0</v>
      </c>
      <c r="F108" s="610">
        <f>IF(SUM($D$24:$D$26)=0,0,D108/SUM($D$24:D$26)*100)</f>
        <v>0</v>
      </c>
      <c r="G108" s="593">
        <f t="shared" si="5"/>
        <v>0</v>
      </c>
    </row>
    <row r="109" spans="2:9" x14ac:dyDescent="0.2">
      <c r="B109" s="608"/>
      <c r="C109" s="611" t="s">
        <v>523</v>
      </c>
      <c r="D109" s="592">
        <v>0</v>
      </c>
      <c r="E109" s="610">
        <f t="shared" si="4"/>
        <v>0</v>
      </c>
      <c r="F109" s="610">
        <f>IF(SUM($D$24:$D$26)=0,0,D109/SUM($D$24:D$26)*100)</f>
        <v>0</v>
      </c>
      <c r="G109" s="593">
        <f t="shared" si="5"/>
        <v>0</v>
      </c>
    </row>
    <row r="110" spans="2:9" x14ac:dyDescent="0.2">
      <c r="B110" s="608"/>
      <c r="C110" s="611" t="s">
        <v>524</v>
      </c>
      <c r="D110" s="592">
        <v>0</v>
      </c>
      <c r="E110" s="610">
        <f t="shared" si="4"/>
        <v>0</v>
      </c>
      <c r="F110" s="610">
        <f>IF(SUM($D$24:$D$26)=0,0,D110/SUM($D$24:D$26)*100)</f>
        <v>0</v>
      </c>
      <c r="G110" s="593">
        <f t="shared" si="5"/>
        <v>0</v>
      </c>
    </row>
    <row r="111" spans="2:9" x14ac:dyDescent="0.2">
      <c r="B111" s="608"/>
      <c r="C111" s="611" t="s">
        <v>525</v>
      </c>
      <c r="D111" s="592">
        <v>0</v>
      </c>
      <c r="E111" s="610">
        <f t="shared" si="4"/>
        <v>0</v>
      </c>
      <c r="F111" s="610">
        <f>IF(SUM($D$24:$D$26)=0,0,D111/SUM($D$24:D$26)*100)</f>
        <v>0</v>
      </c>
      <c r="G111" s="593">
        <f t="shared" si="5"/>
        <v>0</v>
      </c>
    </row>
    <row r="112" spans="2:9" x14ac:dyDescent="0.2">
      <c r="B112" s="608"/>
      <c r="C112" s="611" t="s">
        <v>526</v>
      </c>
      <c r="D112" s="592">
        <v>0</v>
      </c>
      <c r="E112" s="610">
        <f t="shared" si="4"/>
        <v>0</v>
      </c>
      <c r="F112" s="610">
        <f>IF(SUM($D$24:$D$26)=0,0,D112/SUM($D$24:D$26)*100)</f>
        <v>0</v>
      </c>
      <c r="G112" s="593">
        <f t="shared" si="5"/>
        <v>0</v>
      </c>
    </row>
    <row r="113" spans="2:9" x14ac:dyDescent="0.2">
      <c r="B113" s="608"/>
      <c r="C113" s="611" t="s">
        <v>527</v>
      </c>
      <c r="D113" s="592">
        <v>0</v>
      </c>
      <c r="E113" s="610">
        <f t="shared" si="4"/>
        <v>0</v>
      </c>
      <c r="F113" s="610">
        <f>IF(SUM($D$24:$D$26)=0,0,D113/SUM($D$24:D$26)*100)</f>
        <v>0</v>
      </c>
      <c r="G113" s="593">
        <f t="shared" si="5"/>
        <v>0</v>
      </c>
    </row>
    <row r="114" spans="2:9" x14ac:dyDescent="0.2">
      <c r="B114" s="608"/>
      <c r="C114" s="611" t="s">
        <v>528</v>
      </c>
      <c r="D114" s="592">
        <v>0</v>
      </c>
      <c r="E114" s="610">
        <f t="shared" si="4"/>
        <v>0</v>
      </c>
      <c r="F114" s="610">
        <f>IF(SUM($D$24:$D$26)=0,0,D114/SUM($D$24:D$26)*100)</f>
        <v>0</v>
      </c>
      <c r="G114" s="593">
        <f t="shared" si="5"/>
        <v>0</v>
      </c>
    </row>
    <row r="115" spans="2:9" x14ac:dyDescent="0.2">
      <c r="B115" s="608"/>
      <c r="C115" s="612" t="s">
        <v>529</v>
      </c>
      <c r="D115" s="592">
        <v>0</v>
      </c>
      <c r="E115" s="610">
        <f t="shared" si="4"/>
        <v>0</v>
      </c>
      <c r="F115" s="610">
        <f>IF(SUM($D$24:$D$26)=0,0,D115/SUM($D$24:D$26)*100)</f>
        <v>0</v>
      </c>
      <c r="G115" s="593">
        <f t="shared" si="5"/>
        <v>0</v>
      </c>
    </row>
    <row r="116" spans="2:9" x14ac:dyDescent="0.2">
      <c r="B116" s="608"/>
      <c r="C116" s="612" t="s">
        <v>530</v>
      </c>
      <c r="D116" s="592">
        <v>0</v>
      </c>
      <c r="E116" s="610">
        <f t="shared" si="4"/>
        <v>0</v>
      </c>
      <c r="F116" s="610">
        <f>IF(SUM($D$24:$D$26)=0,0,D116/SUM($D$24:D$26)*100)</f>
        <v>0</v>
      </c>
      <c r="G116" s="593">
        <f t="shared" si="5"/>
        <v>0</v>
      </c>
    </row>
    <row r="117" spans="2:9" x14ac:dyDescent="0.2">
      <c r="B117" s="608"/>
      <c r="C117" s="612" t="s">
        <v>531</v>
      </c>
      <c r="D117" s="592">
        <v>0</v>
      </c>
      <c r="E117" s="610">
        <f t="shared" si="4"/>
        <v>0</v>
      </c>
      <c r="F117" s="610">
        <f>IF(SUM($D$24:$D$26)=0,0,D117/SUM($D$24:D$26)*100)</f>
        <v>0</v>
      </c>
      <c r="G117" s="593">
        <f t="shared" si="5"/>
        <v>0</v>
      </c>
    </row>
    <row r="118" spans="2:9" x14ac:dyDescent="0.2">
      <c r="B118" s="608"/>
      <c r="C118" s="612" t="s">
        <v>532</v>
      </c>
      <c r="D118" s="592">
        <v>0</v>
      </c>
      <c r="E118" s="610">
        <f t="shared" si="4"/>
        <v>0</v>
      </c>
      <c r="F118" s="610">
        <f>IF(SUM($D$24:$D$26)=0,0,D118/SUM($D$24:D$26)*100)</f>
        <v>0</v>
      </c>
      <c r="G118" s="593">
        <f t="shared" si="5"/>
        <v>0</v>
      </c>
    </row>
    <row r="119" spans="2:9" x14ac:dyDescent="0.2">
      <c r="B119" s="608"/>
      <c r="C119" s="612" t="s">
        <v>533</v>
      </c>
      <c r="D119" s="592">
        <v>0</v>
      </c>
      <c r="E119" s="610">
        <f t="shared" si="4"/>
        <v>0</v>
      </c>
      <c r="F119" s="610">
        <f>IF(SUM($D$24:$D$26)=0,0,D119/SUM($D$24:D$26)*100)</f>
        <v>0</v>
      </c>
      <c r="G119" s="593">
        <f t="shared" si="5"/>
        <v>0</v>
      </c>
    </row>
    <row r="120" spans="2:9" x14ac:dyDescent="0.2">
      <c r="B120" s="608"/>
      <c r="C120" s="612" t="s">
        <v>534</v>
      </c>
      <c r="D120" s="592">
        <v>0</v>
      </c>
      <c r="E120" s="610">
        <f t="shared" si="4"/>
        <v>0</v>
      </c>
      <c r="F120" s="610">
        <f>IF(SUM($D$24:$D$26)=0,0,D120/SUM($D$24:D$26)*100)</f>
        <v>0</v>
      </c>
      <c r="G120" s="593">
        <f t="shared" si="5"/>
        <v>0</v>
      </c>
    </row>
    <row r="121" spans="2:9" x14ac:dyDescent="0.2">
      <c r="B121" s="608"/>
      <c r="C121" s="612" t="s">
        <v>535</v>
      </c>
      <c r="D121" s="592">
        <v>0</v>
      </c>
      <c r="E121" s="610">
        <f t="shared" si="4"/>
        <v>0</v>
      </c>
      <c r="F121" s="610">
        <f>IF(SUM($D$24:$D$26)=0,0,D121/SUM($D$24:D$26)*100)</f>
        <v>0</v>
      </c>
      <c r="G121" s="593">
        <f t="shared" si="5"/>
        <v>0</v>
      </c>
      <c r="I121" s="617"/>
    </row>
    <row r="122" spans="2:9" x14ac:dyDescent="0.2">
      <c r="B122" s="608"/>
      <c r="C122" s="612" t="s">
        <v>536</v>
      </c>
      <c r="D122" s="592">
        <v>0</v>
      </c>
      <c r="E122" s="610">
        <f t="shared" si="4"/>
        <v>0</v>
      </c>
      <c r="F122" s="610">
        <f>IF(SUM($D$24:$D$26)=0,0,D122/SUM($D$24:D$26)*100)</f>
        <v>0</v>
      </c>
      <c r="G122" s="593">
        <f t="shared" si="5"/>
        <v>0</v>
      </c>
      <c r="I122" s="617"/>
    </row>
    <row r="123" spans="2:9" x14ac:dyDescent="0.2">
      <c r="B123" s="608"/>
      <c r="C123" s="612" t="s">
        <v>537</v>
      </c>
      <c r="D123" s="592">
        <v>0</v>
      </c>
      <c r="E123" s="610">
        <f t="shared" si="4"/>
        <v>0</v>
      </c>
      <c r="F123" s="610">
        <f>IF(SUM($D$24:$D$26)=0,0,D123/SUM($D$24:D$26)*100)</f>
        <v>0</v>
      </c>
      <c r="G123" s="593">
        <f t="shared" si="5"/>
        <v>0</v>
      </c>
      <c r="I123" s="617"/>
    </row>
    <row r="124" spans="2:9" x14ac:dyDescent="0.2">
      <c r="B124" s="608"/>
      <c r="C124" s="612" t="s">
        <v>538</v>
      </c>
      <c r="D124" s="592">
        <v>0</v>
      </c>
      <c r="E124" s="610">
        <f t="shared" si="4"/>
        <v>0</v>
      </c>
      <c r="F124" s="610">
        <f>IF(SUM($D$24:$D$26)=0,0,D124/SUM($D$24:D$26)*100)</f>
        <v>0</v>
      </c>
      <c r="G124" s="593">
        <f t="shared" si="5"/>
        <v>0</v>
      </c>
      <c r="I124" s="617"/>
    </row>
    <row r="125" spans="2:9" x14ac:dyDescent="0.2">
      <c r="B125" s="608"/>
      <c r="C125" s="612" t="s">
        <v>539</v>
      </c>
      <c r="D125" s="592">
        <v>0</v>
      </c>
      <c r="E125" s="610">
        <f t="shared" si="4"/>
        <v>0</v>
      </c>
      <c r="F125" s="610">
        <f>IF(SUM($D$24:$D$26)=0,0,D125/SUM($D$24:D$26)*100)</f>
        <v>0</v>
      </c>
      <c r="G125" s="593">
        <f t="shared" si="5"/>
        <v>0</v>
      </c>
      <c r="I125" s="617"/>
    </row>
    <row r="126" spans="2:9" x14ac:dyDescent="0.2">
      <c r="B126" s="608"/>
      <c r="C126" s="612" t="s">
        <v>540</v>
      </c>
      <c r="D126" s="592">
        <v>0</v>
      </c>
      <c r="E126" s="610">
        <f t="shared" si="4"/>
        <v>0</v>
      </c>
      <c r="F126" s="610">
        <f>IF(SUM($D$24:$D$26)=0,0,D126/SUM($D$24:D$26)*100)</f>
        <v>0</v>
      </c>
      <c r="G126" s="593">
        <f t="shared" si="5"/>
        <v>0</v>
      </c>
      <c r="I126" s="617"/>
    </row>
    <row r="127" spans="2:9" x14ac:dyDescent="0.2">
      <c r="B127" s="608"/>
      <c r="C127" s="612" t="s">
        <v>541</v>
      </c>
      <c r="D127" s="592">
        <v>0</v>
      </c>
      <c r="E127" s="610">
        <f t="shared" si="4"/>
        <v>0</v>
      </c>
      <c r="F127" s="610">
        <f>IF(SUM($D$24:$D$26)=0,0,D127/SUM($D$24:D$26)*100)</f>
        <v>0</v>
      </c>
      <c r="G127" s="593">
        <f t="shared" si="5"/>
        <v>0</v>
      </c>
      <c r="I127" s="617"/>
    </row>
    <row r="128" spans="2:9" x14ac:dyDescent="0.2">
      <c r="B128" s="608"/>
      <c r="C128" s="612" t="s">
        <v>542</v>
      </c>
      <c r="D128" s="592">
        <v>0</v>
      </c>
      <c r="E128" s="610">
        <f t="shared" si="4"/>
        <v>0</v>
      </c>
      <c r="F128" s="610">
        <f>IF(SUM($D$24:$D$26)=0,0,D128/SUM($D$24:D$26)*100)</f>
        <v>0</v>
      </c>
      <c r="G128" s="593">
        <f t="shared" si="5"/>
        <v>0</v>
      </c>
      <c r="I128" s="617"/>
    </row>
    <row r="129" spans="2:9" x14ac:dyDescent="0.2">
      <c r="B129" s="608"/>
      <c r="C129" s="612" t="s">
        <v>543</v>
      </c>
      <c r="D129" s="592">
        <v>0</v>
      </c>
      <c r="E129" s="610">
        <f t="shared" si="4"/>
        <v>0</v>
      </c>
      <c r="F129" s="610">
        <f>IF(SUM($D$24:$D$26)=0,0,D129/SUM($D$24:D$26)*100)</f>
        <v>0</v>
      </c>
      <c r="G129" s="593">
        <f t="shared" si="5"/>
        <v>0</v>
      </c>
      <c r="I129" s="617"/>
    </row>
    <row r="130" spans="2:9" x14ac:dyDescent="0.2">
      <c r="B130" s="608"/>
      <c r="C130" s="612" t="s">
        <v>544</v>
      </c>
      <c r="D130" s="592">
        <v>2.7746949999999999</v>
      </c>
      <c r="E130" s="610">
        <f t="shared" si="4"/>
        <v>2.3197625793505576</v>
      </c>
      <c r="F130" s="610">
        <f>IF(SUM($D$24:$D$26)=0,0,D130/SUM($D$24:D$26)*100)</f>
        <v>5.4260402608336884</v>
      </c>
      <c r="G130" s="593">
        <f t="shared" si="5"/>
        <v>22.58068558916392</v>
      </c>
      <c r="I130" s="617"/>
    </row>
    <row r="131" spans="2:9" x14ac:dyDescent="0.2">
      <c r="B131" s="608"/>
      <c r="C131" s="612" t="s">
        <v>545</v>
      </c>
      <c r="D131" s="592">
        <v>5.2605310000000003</v>
      </c>
      <c r="E131" s="610">
        <f t="shared" si="4"/>
        <v>4.3980267962113206</v>
      </c>
      <c r="F131" s="610">
        <f>IF(SUM($D$24:$D$26)=0,0,D131/SUM($D$24:D$26)*100)</f>
        <v>10.287203818568781</v>
      </c>
      <c r="G131" s="593">
        <f t="shared" si="5"/>
        <v>42.81061397488736</v>
      </c>
      <c r="I131" s="617"/>
    </row>
    <row r="132" spans="2:9" x14ac:dyDescent="0.2">
      <c r="B132" s="608"/>
      <c r="C132" s="612" t="s">
        <v>546</v>
      </c>
      <c r="D132" s="592">
        <v>0</v>
      </c>
      <c r="E132" s="610">
        <f t="shared" si="4"/>
        <v>0</v>
      </c>
      <c r="F132" s="610">
        <f>IF(SUM($D$24:$D$26)=0,0,D132/SUM($D$24:D$26)*100)</f>
        <v>0</v>
      </c>
      <c r="G132" s="593">
        <f t="shared" si="5"/>
        <v>0</v>
      </c>
    </row>
    <row r="133" spans="2:9" x14ac:dyDescent="0.2">
      <c r="B133" s="608"/>
      <c r="C133" s="612" t="s">
        <v>547</v>
      </c>
      <c r="D133" s="592">
        <v>0</v>
      </c>
      <c r="E133" s="610">
        <f t="shared" si="4"/>
        <v>0</v>
      </c>
      <c r="F133" s="610">
        <f>IF(SUM($D$24:$D$26)=0,0,D133/SUM($D$24:D$26)*100)</f>
        <v>0</v>
      </c>
      <c r="G133" s="593">
        <f t="shared" si="5"/>
        <v>0</v>
      </c>
    </row>
    <row r="134" spans="2:9" x14ac:dyDescent="0.2">
      <c r="B134" s="613"/>
      <c r="C134" s="614" t="s">
        <v>548</v>
      </c>
      <c r="D134" s="615">
        <v>0</v>
      </c>
      <c r="E134" s="616">
        <f t="shared" si="4"/>
        <v>0</v>
      </c>
      <c r="F134" s="616">
        <f>IF(SUM($D$24:$D$26)=0,0,D134/SUM($D$24:D$26)*100)</f>
        <v>0</v>
      </c>
      <c r="G134" s="596">
        <f t="shared" si="5"/>
        <v>0</v>
      </c>
    </row>
    <row r="135" spans="2:9" x14ac:dyDescent="0.2">
      <c r="D135" s="599"/>
      <c r="E135" s="600"/>
      <c r="F135" s="600"/>
      <c r="G135" s="600"/>
    </row>
    <row r="136" spans="2:9" x14ac:dyDescent="0.2">
      <c r="B136" s="605" t="s">
        <v>504</v>
      </c>
      <c r="C136" s="606" t="s">
        <v>518</v>
      </c>
      <c r="D136" s="590">
        <v>0</v>
      </c>
      <c r="E136" s="607">
        <f>IF($C$7=0,0,D136/$C$7*100)</f>
        <v>0</v>
      </c>
      <c r="F136" s="607">
        <f>IF(SUM($D$29:$D$31)=0,0,D136/SUM($D$29:D$31)*100)</f>
        <v>0</v>
      </c>
      <c r="G136" s="591">
        <f>IF($D$29=0,0,D136/$D$29*100)</f>
        <v>0</v>
      </c>
    </row>
    <row r="137" spans="2:9" x14ac:dyDescent="0.2">
      <c r="B137" s="608"/>
      <c r="C137" s="609" t="s">
        <v>755</v>
      </c>
      <c r="D137" s="592">
        <v>0</v>
      </c>
      <c r="E137" s="610">
        <f t="shared" ref="E137:E167" si="6">IF($C$7=0,0,D137/$C$7*100)</f>
        <v>0</v>
      </c>
      <c r="F137" s="610">
        <f>IF(SUM($D$29:$D$31)=0,0,D137/SUM($D$29:D$31)*100)</f>
        <v>0</v>
      </c>
      <c r="G137" s="593">
        <f t="shared" ref="G137:G167" si="7">IF($D$29=0,0,D137/$D$29*100)</f>
        <v>0</v>
      </c>
    </row>
    <row r="138" spans="2:9" x14ac:dyDescent="0.2">
      <c r="B138" s="608"/>
      <c r="C138" s="611" t="s">
        <v>519</v>
      </c>
      <c r="D138" s="592">
        <v>0</v>
      </c>
      <c r="E138" s="610">
        <f t="shared" si="6"/>
        <v>0</v>
      </c>
      <c r="F138" s="610">
        <f>IF(SUM($D$29:$D$31)=0,0,D138/SUM($D$29:D$31)*100)</f>
        <v>0</v>
      </c>
      <c r="G138" s="593">
        <f t="shared" si="7"/>
        <v>0</v>
      </c>
    </row>
    <row r="139" spans="2:9" x14ac:dyDescent="0.2">
      <c r="B139" s="608"/>
      <c r="C139" s="611" t="s">
        <v>520</v>
      </c>
      <c r="D139" s="592">
        <v>9.8491850000000003</v>
      </c>
      <c r="E139" s="610">
        <f t="shared" si="6"/>
        <v>1.842792541820375</v>
      </c>
      <c r="F139" s="610">
        <f>IF(SUM($D$29:$D$31)=0,0,D139/SUM($D$29:D$31)*100)</f>
        <v>85.219360672120587</v>
      </c>
      <c r="G139" s="593">
        <f t="shared" si="7"/>
        <v>85.219360672120587</v>
      </c>
    </row>
    <row r="140" spans="2:9" x14ac:dyDescent="0.2">
      <c r="B140" s="608"/>
      <c r="C140" s="611" t="s">
        <v>521</v>
      </c>
      <c r="D140" s="592">
        <v>0</v>
      </c>
      <c r="E140" s="610">
        <f t="shared" si="6"/>
        <v>0</v>
      </c>
      <c r="F140" s="610">
        <f>IF(SUM($D$29:$D$31)=0,0,D140/SUM($D$29:D$31)*100)</f>
        <v>0</v>
      </c>
      <c r="G140" s="593">
        <f t="shared" si="7"/>
        <v>0</v>
      </c>
    </row>
    <row r="141" spans="2:9" x14ac:dyDescent="0.2">
      <c r="B141" s="608"/>
      <c r="C141" s="611" t="s">
        <v>522</v>
      </c>
      <c r="D141" s="592">
        <v>0</v>
      </c>
      <c r="E141" s="610">
        <f t="shared" si="6"/>
        <v>0</v>
      </c>
      <c r="F141" s="610">
        <f>IF(SUM($D$29:$D$31)=0,0,D141/SUM($D$29:D$31)*100)</f>
        <v>0</v>
      </c>
      <c r="G141" s="593">
        <f t="shared" si="7"/>
        <v>0</v>
      </c>
    </row>
    <row r="142" spans="2:9" x14ac:dyDescent="0.2">
      <c r="B142" s="608"/>
      <c r="C142" s="611" t="s">
        <v>523</v>
      </c>
      <c r="D142" s="592">
        <v>0</v>
      </c>
      <c r="E142" s="610">
        <f t="shared" si="6"/>
        <v>0</v>
      </c>
      <c r="F142" s="610">
        <f>IF(SUM($D$29:$D$31)=0,0,D142/SUM($D$29:D$31)*100)</f>
        <v>0</v>
      </c>
      <c r="G142" s="593">
        <f t="shared" si="7"/>
        <v>0</v>
      </c>
    </row>
    <row r="143" spans="2:9" x14ac:dyDescent="0.2">
      <c r="B143" s="608"/>
      <c r="C143" s="611" t="s">
        <v>524</v>
      </c>
      <c r="D143" s="592">
        <v>0</v>
      </c>
      <c r="E143" s="610">
        <f t="shared" si="6"/>
        <v>0</v>
      </c>
      <c r="F143" s="610">
        <f>IF(SUM($D$29:$D$31)=0,0,D143/SUM($D$29:D$31)*100)</f>
        <v>0</v>
      </c>
      <c r="G143" s="593">
        <f t="shared" si="7"/>
        <v>0</v>
      </c>
    </row>
    <row r="144" spans="2:9" x14ac:dyDescent="0.2">
      <c r="B144" s="608"/>
      <c r="C144" s="611" t="s">
        <v>525</v>
      </c>
      <c r="D144" s="592">
        <v>0</v>
      </c>
      <c r="E144" s="610">
        <f t="shared" si="6"/>
        <v>0</v>
      </c>
      <c r="F144" s="610">
        <f>IF(SUM($D$29:$D$31)=0,0,D144/SUM($D$29:D$31)*100)</f>
        <v>0</v>
      </c>
      <c r="G144" s="593">
        <f t="shared" si="7"/>
        <v>0</v>
      </c>
    </row>
    <row r="145" spans="2:9" x14ac:dyDescent="0.2">
      <c r="B145" s="608"/>
      <c r="C145" s="611" t="s">
        <v>526</v>
      </c>
      <c r="D145" s="592">
        <v>0</v>
      </c>
      <c r="E145" s="610">
        <f t="shared" si="6"/>
        <v>0</v>
      </c>
      <c r="F145" s="610">
        <f>IF(SUM($D$29:$D$31)=0,0,D145/SUM($D$29:D$31)*100)</f>
        <v>0</v>
      </c>
      <c r="G145" s="593">
        <f t="shared" si="7"/>
        <v>0</v>
      </c>
    </row>
    <row r="146" spans="2:9" x14ac:dyDescent="0.2">
      <c r="B146" s="608"/>
      <c r="C146" s="611" t="s">
        <v>527</v>
      </c>
      <c r="D146" s="592">
        <v>0</v>
      </c>
      <c r="E146" s="610">
        <f t="shared" si="6"/>
        <v>0</v>
      </c>
      <c r="F146" s="610">
        <f>IF(SUM($D$29:$D$31)=0,0,D146/SUM($D$29:D$31)*100)</f>
        <v>0</v>
      </c>
      <c r="G146" s="593">
        <f t="shared" si="7"/>
        <v>0</v>
      </c>
    </row>
    <row r="147" spans="2:9" x14ac:dyDescent="0.2">
      <c r="B147" s="608"/>
      <c r="C147" s="611" t="s">
        <v>528</v>
      </c>
      <c r="D147" s="592">
        <v>0</v>
      </c>
      <c r="E147" s="610">
        <f t="shared" si="6"/>
        <v>0</v>
      </c>
      <c r="F147" s="610">
        <f>IF(SUM($D$29:$D$31)=0,0,D147/SUM($D$29:D$31)*100)</f>
        <v>0</v>
      </c>
      <c r="G147" s="593">
        <f t="shared" si="7"/>
        <v>0</v>
      </c>
    </row>
    <row r="148" spans="2:9" x14ac:dyDescent="0.2">
      <c r="B148" s="608"/>
      <c r="C148" s="612" t="s">
        <v>529</v>
      </c>
      <c r="D148" s="592">
        <v>0</v>
      </c>
      <c r="E148" s="610">
        <f t="shared" si="6"/>
        <v>0</v>
      </c>
      <c r="F148" s="610">
        <f>IF(SUM($D$29:$D$31)=0,0,D148/SUM($D$29:D$31)*100)</f>
        <v>0</v>
      </c>
      <c r="G148" s="593">
        <f t="shared" si="7"/>
        <v>0</v>
      </c>
    </row>
    <row r="149" spans="2:9" x14ac:dyDescent="0.2">
      <c r="B149" s="608"/>
      <c r="C149" s="612" t="s">
        <v>530</v>
      </c>
      <c r="D149" s="592">
        <v>0</v>
      </c>
      <c r="E149" s="610">
        <f t="shared" si="6"/>
        <v>0</v>
      </c>
      <c r="F149" s="610">
        <f>IF(SUM($D$29:$D$31)=0,0,D149/SUM($D$29:D$31)*100)</f>
        <v>0</v>
      </c>
      <c r="G149" s="593">
        <f t="shared" si="7"/>
        <v>0</v>
      </c>
    </row>
    <row r="150" spans="2:9" x14ac:dyDescent="0.2">
      <c r="B150" s="608"/>
      <c r="C150" s="612" t="s">
        <v>531</v>
      </c>
      <c r="D150" s="592">
        <v>0</v>
      </c>
      <c r="E150" s="610">
        <f t="shared" si="6"/>
        <v>0</v>
      </c>
      <c r="F150" s="610">
        <f>IF(SUM($D$29:$D$31)=0,0,D150/SUM($D$29:D$31)*100)</f>
        <v>0</v>
      </c>
      <c r="G150" s="593">
        <f t="shared" si="7"/>
        <v>0</v>
      </c>
    </row>
    <row r="151" spans="2:9" x14ac:dyDescent="0.2">
      <c r="B151" s="608"/>
      <c r="C151" s="612" t="s">
        <v>532</v>
      </c>
      <c r="D151" s="592">
        <v>0</v>
      </c>
      <c r="E151" s="610">
        <f t="shared" si="6"/>
        <v>0</v>
      </c>
      <c r="F151" s="610">
        <f>IF(SUM($D$29:$D$31)=0,0,D151/SUM($D$29:D$31)*100)</f>
        <v>0</v>
      </c>
      <c r="G151" s="593">
        <f t="shared" si="7"/>
        <v>0</v>
      </c>
    </row>
    <row r="152" spans="2:9" x14ac:dyDescent="0.2">
      <c r="B152" s="608"/>
      <c r="C152" s="612" t="s">
        <v>533</v>
      </c>
      <c r="D152" s="592">
        <v>1.7082649999999999</v>
      </c>
      <c r="E152" s="610">
        <f t="shared" si="6"/>
        <v>0.31961812083464602</v>
      </c>
      <c r="F152" s="610">
        <f>IF(SUM($D$29:$D$31)=0,0,D152/SUM($D$29:D$31)*100)</f>
        <v>14.780639327879419</v>
      </c>
      <c r="G152" s="593">
        <f t="shared" si="7"/>
        <v>14.780639327879419</v>
      </c>
    </row>
    <row r="153" spans="2:9" x14ac:dyDescent="0.2">
      <c r="B153" s="608"/>
      <c r="C153" s="612" t="s">
        <v>534</v>
      </c>
      <c r="D153" s="592">
        <v>0</v>
      </c>
      <c r="E153" s="610">
        <f t="shared" si="6"/>
        <v>0</v>
      </c>
      <c r="F153" s="610">
        <f>IF(SUM($D$29:$D$31)=0,0,D153/SUM($D$29:D$31)*100)</f>
        <v>0</v>
      </c>
      <c r="G153" s="593">
        <f t="shared" si="7"/>
        <v>0</v>
      </c>
    </row>
    <row r="154" spans="2:9" x14ac:dyDescent="0.2">
      <c r="B154" s="608"/>
      <c r="C154" s="612" t="s">
        <v>535</v>
      </c>
      <c r="D154" s="592">
        <v>0</v>
      </c>
      <c r="E154" s="610">
        <f t="shared" si="6"/>
        <v>0</v>
      </c>
      <c r="F154" s="610">
        <f>IF(SUM($D$29:$D$31)=0,0,D154/SUM($D$29:D$31)*100)</f>
        <v>0</v>
      </c>
      <c r="G154" s="593">
        <f t="shared" si="7"/>
        <v>0</v>
      </c>
      <c r="I154" s="617"/>
    </row>
    <row r="155" spans="2:9" x14ac:dyDescent="0.2">
      <c r="B155" s="608"/>
      <c r="C155" s="612" t="s">
        <v>536</v>
      </c>
      <c r="D155" s="592">
        <v>0</v>
      </c>
      <c r="E155" s="610">
        <f t="shared" si="6"/>
        <v>0</v>
      </c>
      <c r="F155" s="610">
        <f>IF(SUM($D$29:$D$31)=0,0,D155/SUM($D$29:D$31)*100)</f>
        <v>0</v>
      </c>
      <c r="G155" s="593">
        <f t="shared" si="7"/>
        <v>0</v>
      </c>
      <c r="I155" s="617"/>
    </row>
    <row r="156" spans="2:9" x14ac:dyDescent="0.2">
      <c r="B156" s="608"/>
      <c r="C156" s="612" t="s">
        <v>537</v>
      </c>
      <c r="D156" s="592">
        <v>0</v>
      </c>
      <c r="E156" s="610">
        <f t="shared" si="6"/>
        <v>0</v>
      </c>
      <c r="F156" s="610">
        <f>IF(SUM($D$29:$D$31)=0,0,D156/SUM($D$29:D$31)*100)</f>
        <v>0</v>
      </c>
      <c r="G156" s="593">
        <f t="shared" si="7"/>
        <v>0</v>
      </c>
      <c r="I156" s="617"/>
    </row>
    <row r="157" spans="2:9" x14ac:dyDescent="0.2">
      <c r="B157" s="608"/>
      <c r="C157" s="612" t="s">
        <v>538</v>
      </c>
      <c r="D157" s="592">
        <v>0</v>
      </c>
      <c r="E157" s="610">
        <f t="shared" si="6"/>
        <v>0</v>
      </c>
      <c r="F157" s="610">
        <f>IF(SUM($D$29:$D$31)=0,0,D157/SUM($D$29:D$31)*100)</f>
        <v>0</v>
      </c>
      <c r="G157" s="593">
        <f t="shared" si="7"/>
        <v>0</v>
      </c>
      <c r="I157" s="617"/>
    </row>
    <row r="158" spans="2:9" x14ac:dyDescent="0.2">
      <c r="B158" s="608"/>
      <c r="C158" s="612" t="s">
        <v>539</v>
      </c>
      <c r="D158" s="592">
        <v>0</v>
      </c>
      <c r="E158" s="610">
        <f t="shared" si="6"/>
        <v>0</v>
      </c>
      <c r="F158" s="610">
        <f>IF(SUM($D$29:$D$31)=0,0,D158/SUM($D$29:D$31)*100)</f>
        <v>0</v>
      </c>
      <c r="G158" s="593">
        <f t="shared" si="7"/>
        <v>0</v>
      </c>
      <c r="I158" s="617"/>
    </row>
    <row r="159" spans="2:9" x14ac:dyDescent="0.2">
      <c r="B159" s="608"/>
      <c r="C159" s="612" t="s">
        <v>540</v>
      </c>
      <c r="D159" s="592">
        <v>0</v>
      </c>
      <c r="E159" s="610">
        <f t="shared" si="6"/>
        <v>0</v>
      </c>
      <c r="F159" s="610">
        <f>IF(SUM($D$29:$D$31)=0,0,D159/SUM($D$29:D$31)*100)</f>
        <v>0</v>
      </c>
      <c r="G159" s="593">
        <f t="shared" si="7"/>
        <v>0</v>
      </c>
      <c r="I159" s="617"/>
    </row>
    <row r="160" spans="2:9" x14ac:dyDescent="0.2">
      <c r="B160" s="608"/>
      <c r="C160" s="612" t="s">
        <v>541</v>
      </c>
      <c r="D160" s="592">
        <v>0</v>
      </c>
      <c r="E160" s="610">
        <f t="shared" si="6"/>
        <v>0</v>
      </c>
      <c r="F160" s="610">
        <f>IF(SUM($D$29:$D$31)=0,0,D160/SUM($D$29:D$31)*100)</f>
        <v>0</v>
      </c>
      <c r="G160" s="593">
        <f t="shared" si="7"/>
        <v>0</v>
      </c>
      <c r="I160" s="617"/>
    </row>
    <row r="161" spans="2:9" x14ac:dyDescent="0.2">
      <c r="B161" s="608"/>
      <c r="C161" s="612" t="s">
        <v>542</v>
      </c>
      <c r="D161" s="592">
        <v>0</v>
      </c>
      <c r="E161" s="610">
        <f t="shared" si="6"/>
        <v>0</v>
      </c>
      <c r="F161" s="610">
        <f>IF(SUM($D$29:$D$31)=0,0,D161/SUM($D$29:D$31)*100)</f>
        <v>0</v>
      </c>
      <c r="G161" s="593">
        <f t="shared" si="7"/>
        <v>0</v>
      </c>
      <c r="I161" s="617"/>
    </row>
    <row r="162" spans="2:9" x14ac:dyDescent="0.2">
      <c r="B162" s="608"/>
      <c r="C162" s="612" t="s">
        <v>543</v>
      </c>
      <c r="D162" s="592">
        <v>0</v>
      </c>
      <c r="E162" s="610">
        <f t="shared" si="6"/>
        <v>0</v>
      </c>
      <c r="F162" s="610">
        <f>IF(SUM($D$29:$D$31)=0,0,D162/SUM($D$29:D$31)*100)</f>
        <v>0</v>
      </c>
      <c r="G162" s="593">
        <f t="shared" si="7"/>
        <v>0</v>
      </c>
      <c r="I162" s="617"/>
    </row>
    <row r="163" spans="2:9" x14ac:dyDescent="0.2">
      <c r="B163" s="608"/>
      <c r="C163" s="612" t="s">
        <v>544</v>
      </c>
      <c r="D163" s="592">
        <v>0</v>
      </c>
      <c r="E163" s="610">
        <f t="shared" si="6"/>
        <v>0</v>
      </c>
      <c r="F163" s="610">
        <f>IF(SUM($D$29:$D$31)=0,0,D163/SUM($D$29:D$31)*100)</f>
        <v>0</v>
      </c>
      <c r="G163" s="593">
        <f t="shared" si="7"/>
        <v>0</v>
      </c>
      <c r="I163" s="617"/>
    </row>
    <row r="164" spans="2:9" x14ac:dyDescent="0.2">
      <c r="B164" s="608"/>
      <c r="C164" s="612" t="s">
        <v>545</v>
      </c>
      <c r="D164" s="592">
        <v>0</v>
      </c>
      <c r="E164" s="610">
        <f t="shared" si="6"/>
        <v>0</v>
      </c>
      <c r="F164" s="610">
        <f>IF(SUM($D$29:$D$31)=0,0,D164/SUM($D$29:D$31)*100)</f>
        <v>0</v>
      </c>
      <c r="G164" s="593">
        <f t="shared" si="7"/>
        <v>0</v>
      </c>
      <c r="I164" s="617"/>
    </row>
    <row r="165" spans="2:9" x14ac:dyDescent="0.2">
      <c r="B165" s="608"/>
      <c r="C165" s="612" t="s">
        <v>546</v>
      </c>
      <c r="D165" s="592">
        <v>0</v>
      </c>
      <c r="E165" s="610">
        <f t="shared" si="6"/>
        <v>0</v>
      </c>
      <c r="F165" s="610">
        <f>IF(SUM($D$29:$D$31)=0,0,D165/SUM($D$29:D$31)*100)</f>
        <v>0</v>
      </c>
      <c r="G165" s="593">
        <f t="shared" si="7"/>
        <v>0</v>
      </c>
    </row>
    <row r="166" spans="2:9" x14ac:dyDescent="0.2">
      <c r="B166" s="608"/>
      <c r="C166" s="612" t="s">
        <v>547</v>
      </c>
      <c r="D166" s="592">
        <v>0</v>
      </c>
      <c r="E166" s="610">
        <f t="shared" si="6"/>
        <v>0</v>
      </c>
      <c r="F166" s="610">
        <f>IF(SUM($D$29:$D$31)=0,0,D166/SUM($D$29:D$31)*100)</f>
        <v>0</v>
      </c>
      <c r="G166" s="593">
        <f t="shared" si="7"/>
        <v>0</v>
      </c>
    </row>
    <row r="167" spans="2:9" x14ac:dyDescent="0.2">
      <c r="B167" s="613"/>
      <c r="C167" s="614" t="s">
        <v>548</v>
      </c>
      <c r="D167" s="615">
        <v>0</v>
      </c>
      <c r="E167" s="616">
        <f t="shared" si="6"/>
        <v>0</v>
      </c>
      <c r="F167" s="616">
        <f>IF(SUM($D$29:$D$31)=0,0,D167/SUM($D$29:D$31)*100)</f>
        <v>0</v>
      </c>
      <c r="G167" s="596">
        <f t="shared" si="7"/>
        <v>0</v>
      </c>
    </row>
    <row r="168" spans="2:9" x14ac:dyDescent="0.2">
      <c r="D168" s="599"/>
    </row>
    <row r="169" spans="2:9" x14ac:dyDescent="0.2">
      <c r="D169" s="599"/>
    </row>
    <row r="170" spans="2:9" x14ac:dyDescent="0.2">
      <c r="B170" s="585" t="s">
        <v>549</v>
      </c>
      <c r="D170" s="599"/>
    </row>
    <row r="171" spans="2:9" x14ac:dyDescent="0.2">
      <c r="B171" s="585"/>
      <c r="D171" s="599"/>
    </row>
    <row r="172" spans="2:9" ht="38.25" x14ac:dyDescent="0.2">
      <c r="B172" s="601"/>
      <c r="C172" s="602" t="s">
        <v>513</v>
      </c>
      <c r="D172" s="603" t="s">
        <v>514</v>
      </c>
      <c r="E172" s="603" t="s">
        <v>515</v>
      </c>
      <c r="F172" s="603" t="s">
        <v>516</v>
      </c>
      <c r="G172" s="604" t="s">
        <v>517</v>
      </c>
    </row>
    <row r="173" spans="2:9" x14ac:dyDescent="0.2">
      <c r="B173" s="605" t="s">
        <v>502</v>
      </c>
      <c r="C173" s="606" t="s">
        <v>518</v>
      </c>
      <c r="D173" s="590">
        <v>0</v>
      </c>
      <c r="E173" s="607">
        <f>IF($C$4=0,0,D173/$C$4*100)</f>
        <v>0</v>
      </c>
      <c r="F173" s="607">
        <f>IF(SUM($D$14:$D$16)=0,0,D173/SUM($D$14:D$16)*100)</f>
        <v>0</v>
      </c>
      <c r="G173" s="591">
        <f>IF($D$15=0,0,D173/$D$15*100)</f>
        <v>0</v>
      </c>
    </row>
    <row r="174" spans="2:9" x14ac:dyDescent="0.2">
      <c r="B174" s="608"/>
      <c r="C174" s="609" t="s">
        <v>755</v>
      </c>
      <c r="D174" s="592">
        <v>0</v>
      </c>
      <c r="E174" s="610">
        <f t="shared" ref="E174:E204" si="8">IF($C$4=0,0,D174/$C$4*100)</f>
        <v>0</v>
      </c>
      <c r="F174" s="610">
        <f>IF(SUM($D$14:$D$16)=0,0,D174/SUM($D$14:D$16)*100)</f>
        <v>0</v>
      </c>
      <c r="G174" s="593">
        <f t="shared" ref="G174:G204" si="9">IF($D$15=0,0,D174/$D$15*100)</f>
        <v>0</v>
      </c>
    </row>
    <row r="175" spans="2:9" x14ac:dyDescent="0.2">
      <c r="B175" s="608"/>
      <c r="C175" s="611" t="s">
        <v>519</v>
      </c>
      <c r="D175" s="592">
        <v>0</v>
      </c>
      <c r="E175" s="610">
        <f t="shared" si="8"/>
        <v>0</v>
      </c>
      <c r="F175" s="610">
        <f>IF(SUM($D$14:$D$16)=0,0,D175/SUM($D$14:D$16)*100)</f>
        <v>0</v>
      </c>
      <c r="G175" s="593">
        <f t="shared" si="9"/>
        <v>0</v>
      </c>
    </row>
    <row r="176" spans="2:9" x14ac:dyDescent="0.2">
      <c r="B176" s="608"/>
      <c r="C176" s="611" t="s">
        <v>520</v>
      </c>
      <c r="D176" s="592">
        <v>0</v>
      </c>
      <c r="E176" s="610">
        <f t="shared" si="8"/>
        <v>0</v>
      </c>
      <c r="F176" s="610">
        <f>IF(SUM($D$14:$D$16)=0,0,D176/SUM($D$14:D$16)*100)</f>
        <v>0</v>
      </c>
      <c r="G176" s="593">
        <f t="shared" si="9"/>
        <v>0</v>
      </c>
    </row>
    <row r="177" spans="2:7" x14ac:dyDescent="0.2">
      <c r="B177" s="608"/>
      <c r="C177" s="611" t="s">
        <v>521</v>
      </c>
      <c r="D177" s="592">
        <v>5.8424259999999997</v>
      </c>
      <c r="E177" s="610">
        <f t="shared" si="8"/>
        <v>1.4415660469813274</v>
      </c>
      <c r="F177" s="610">
        <f>IF(SUM($D$14:$D$16)=0,0,D177/SUM($D$14:D$16)*100)</f>
        <v>5.6511260038988569</v>
      </c>
      <c r="G177" s="593">
        <f t="shared" si="9"/>
        <v>11.641367070273043</v>
      </c>
    </row>
    <row r="178" spans="2:7" x14ac:dyDescent="0.2">
      <c r="B178" s="608"/>
      <c r="C178" s="611" t="s">
        <v>522</v>
      </c>
      <c r="D178" s="592">
        <v>0</v>
      </c>
      <c r="E178" s="610">
        <f t="shared" si="8"/>
        <v>0</v>
      </c>
      <c r="F178" s="610">
        <f>IF(SUM($D$14:$D$16)=0,0,D178/SUM($D$14:D$16)*100)</f>
        <v>0</v>
      </c>
      <c r="G178" s="593">
        <f t="shared" si="9"/>
        <v>0</v>
      </c>
    </row>
    <row r="179" spans="2:7" x14ac:dyDescent="0.2">
      <c r="B179" s="608"/>
      <c r="C179" s="611" t="s">
        <v>523</v>
      </c>
      <c r="D179" s="592">
        <v>1</v>
      </c>
      <c r="E179" s="610">
        <f t="shared" si="8"/>
        <v>0.24674100227907508</v>
      </c>
      <c r="F179" s="610">
        <f>IF(SUM($D$14:$D$16)=0,0,D179/SUM($D$14:D$16)*100)</f>
        <v>0.96725675325607163</v>
      </c>
      <c r="G179" s="593">
        <f t="shared" si="9"/>
        <v>1.9925570422754251</v>
      </c>
    </row>
    <row r="180" spans="2:7" x14ac:dyDescent="0.2">
      <c r="B180" s="608"/>
      <c r="C180" s="611" t="s">
        <v>524</v>
      </c>
      <c r="D180" s="592">
        <v>0</v>
      </c>
      <c r="E180" s="610">
        <f t="shared" si="8"/>
        <v>0</v>
      </c>
      <c r="F180" s="610">
        <f>IF(SUM($D$14:$D$16)=0,0,D180/SUM($D$14:D$16)*100)</f>
        <v>0</v>
      </c>
      <c r="G180" s="593">
        <f t="shared" si="9"/>
        <v>0</v>
      </c>
    </row>
    <row r="181" spans="2:7" x14ac:dyDescent="0.2">
      <c r="B181" s="608"/>
      <c r="C181" s="611" t="s">
        <v>525</v>
      </c>
      <c r="D181" s="592">
        <v>0</v>
      </c>
      <c r="E181" s="610">
        <f t="shared" si="8"/>
        <v>0</v>
      </c>
      <c r="F181" s="610">
        <f>IF(SUM($D$14:$D$16)=0,0,D181/SUM($D$14:D$16)*100)</f>
        <v>0</v>
      </c>
      <c r="G181" s="593">
        <f t="shared" si="9"/>
        <v>0</v>
      </c>
    </row>
    <row r="182" spans="2:7" x14ac:dyDescent="0.2">
      <c r="B182" s="608"/>
      <c r="C182" s="611" t="s">
        <v>526</v>
      </c>
      <c r="D182" s="592">
        <v>1.1417660000000001</v>
      </c>
      <c r="E182" s="610">
        <f t="shared" si="8"/>
        <v>0.28172048720817044</v>
      </c>
      <c r="F182" s="610">
        <f>IF(SUM($D$14:$D$16)=0,0,D182/SUM($D$14:D$16)*100)</f>
        <v>1.1043808741381718</v>
      </c>
      <c r="G182" s="593">
        <f t="shared" si="9"/>
        <v>2.275033883930643</v>
      </c>
    </row>
    <row r="183" spans="2:7" x14ac:dyDescent="0.2">
      <c r="B183" s="608"/>
      <c r="C183" s="611" t="s">
        <v>527</v>
      </c>
      <c r="D183" s="592">
        <v>1.1417660000000001</v>
      </c>
      <c r="E183" s="610">
        <f t="shared" si="8"/>
        <v>0.28172048720817044</v>
      </c>
      <c r="F183" s="610">
        <f>IF(SUM($D$14:$D$16)=0,0,D183/SUM($D$14:D$16)*100)</f>
        <v>1.1043808741381718</v>
      </c>
      <c r="G183" s="593">
        <f t="shared" si="9"/>
        <v>2.275033883930643</v>
      </c>
    </row>
    <row r="184" spans="2:7" x14ac:dyDescent="0.2">
      <c r="B184" s="608"/>
      <c r="C184" s="611" t="s">
        <v>528</v>
      </c>
      <c r="D184" s="592">
        <v>0</v>
      </c>
      <c r="E184" s="610">
        <f t="shared" si="8"/>
        <v>0</v>
      </c>
      <c r="F184" s="610">
        <f>IF(SUM($D$14:$D$16)=0,0,D184/SUM($D$14:D$16)*100)</f>
        <v>0</v>
      </c>
      <c r="G184" s="593">
        <f t="shared" si="9"/>
        <v>0</v>
      </c>
    </row>
    <row r="185" spans="2:7" x14ac:dyDescent="0.2">
      <c r="B185" s="608"/>
      <c r="C185" s="612" t="s">
        <v>529</v>
      </c>
      <c r="D185" s="592">
        <v>0</v>
      </c>
      <c r="E185" s="610">
        <f t="shared" si="8"/>
        <v>0</v>
      </c>
      <c r="F185" s="610">
        <f>IF(SUM($D$14:$D$16)=0,0,D185/SUM($D$14:D$16)*100)</f>
        <v>0</v>
      </c>
      <c r="G185" s="593">
        <f t="shared" si="9"/>
        <v>0</v>
      </c>
    </row>
    <row r="186" spans="2:7" x14ac:dyDescent="0.2">
      <c r="B186" s="608"/>
      <c r="C186" s="612" t="s">
        <v>530</v>
      </c>
      <c r="D186" s="592">
        <v>0</v>
      </c>
      <c r="E186" s="610">
        <f t="shared" si="8"/>
        <v>0</v>
      </c>
      <c r="F186" s="610">
        <f>IF(SUM($D$14:$D$16)=0,0,D186/SUM($D$14:D$16)*100)</f>
        <v>0</v>
      </c>
      <c r="G186" s="593">
        <f t="shared" si="9"/>
        <v>0</v>
      </c>
    </row>
    <row r="187" spans="2:7" x14ac:dyDescent="0.2">
      <c r="B187" s="608"/>
      <c r="C187" s="612" t="s">
        <v>531</v>
      </c>
      <c r="D187" s="592">
        <v>0</v>
      </c>
      <c r="E187" s="610">
        <f t="shared" si="8"/>
        <v>0</v>
      </c>
      <c r="F187" s="610">
        <f>IF(SUM($D$14:$D$16)=0,0,D187/SUM($D$14:D$16)*100)</f>
        <v>0</v>
      </c>
      <c r="G187" s="593">
        <f t="shared" si="9"/>
        <v>0</v>
      </c>
    </row>
    <row r="188" spans="2:7" x14ac:dyDescent="0.2">
      <c r="B188" s="608"/>
      <c r="C188" s="612" t="s">
        <v>532</v>
      </c>
      <c r="D188" s="592">
        <v>0</v>
      </c>
      <c r="E188" s="610">
        <f t="shared" si="8"/>
        <v>0</v>
      </c>
      <c r="F188" s="610">
        <f>IF(SUM($D$14:$D$16)=0,0,D188/SUM($D$14:D$16)*100)</f>
        <v>0</v>
      </c>
      <c r="G188" s="593">
        <f t="shared" si="9"/>
        <v>0</v>
      </c>
    </row>
    <row r="189" spans="2:7" x14ac:dyDescent="0.2">
      <c r="B189" s="608"/>
      <c r="C189" s="612" t="s">
        <v>533</v>
      </c>
      <c r="D189" s="592">
        <v>1</v>
      </c>
      <c r="E189" s="610">
        <f t="shared" si="8"/>
        <v>0.24674100227907508</v>
      </c>
      <c r="F189" s="610">
        <f>IF(SUM($D$14:$D$16)=0,0,D189/SUM($D$14:D$16)*100)</f>
        <v>0.96725675325607163</v>
      </c>
      <c r="G189" s="593">
        <f t="shared" si="9"/>
        <v>1.9925570422754251</v>
      </c>
    </row>
    <row r="190" spans="2:7" x14ac:dyDescent="0.2">
      <c r="B190" s="608"/>
      <c r="C190" s="612" t="s">
        <v>534</v>
      </c>
      <c r="D190" s="592">
        <v>0</v>
      </c>
      <c r="E190" s="610">
        <f t="shared" si="8"/>
        <v>0</v>
      </c>
      <c r="F190" s="610">
        <f>IF(SUM($D$14:$D$16)=0,0,D190/SUM($D$14:D$16)*100)</f>
        <v>0</v>
      </c>
      <c r="G190" s="593">
        <f t="shared" si="9"/>
        <v>0</v>
      </c>
    </row>
    <row r="191" spans="2:7" x14ac:dyDescent="0.2">
      <c r="B191" s="608"/>
      <c r="C191" s="612" t="s">
        <v>535</v>
      </c>
      <c r="D191" s="592">
        <v>28.892802</v>
      </c>
      <c r="E191" s="610">
        <f t="shared" si="8"/>
        <v>7.1290389241308647</v>
      </c>
      <c r="F191" s="610">
        <f>IF(SUM($D$14:$D$16)=0,0,D191/SUM($D$14:D$16)*100)</f>
        <v>27.946757854990533</v>
      </c>
      <c r="G191" s="593">
        <f t="shared" si="9"/>
        <v>57.57055609616949</v>
      </c>
    </row>
    <row r="192" spans="2:7" x14ac:dyDescent="0.2">
      <c r="B192" s="608"/>
      <c r="C192" s="612" t="s">
        <v>536</v>
      </c>
      <c r="D192" s="592">
        <v>0</v>
      </c>
      <c r="E192" s="610">
        <f t="shared" si="8"/>
        <v>0</v>
      </c>
      <c r="F192" s="610">
        <f>IF(SUM($D$14:$D$16)=0,0,D192/SUM($D$14:D$16)*100)</f>
        <v>0</v>
      </c>
      <c r="G192" s="593">
        <f t="shared" si="9"/>
        <v>0</v>
      </c>
    </row>
    <row r="193" spans="2:7" x14ac:dyDescent="0.2">
      <c r="B193" s="608"/>
      <c r="C193" s="612" t="s">
        <v>537</v>
      </c>
      <c r="D193" s="592">
        <v>0</v>
      </c>
      <c r="E193" s="610">
        <f t="shared" si="8"/>
        <v>0</v>
      </c>
      <c r="F193" s="610">
        <f>IF(SUM($D$14:$D$16)=0,0,D193/SUM($D$14:D$16)*100)</f>
        <v>0</v>
      </c>
      <c r="G193" s="593">
        <f t="shared" si="9"/>
        <v>0</v>
      </c>
    </row>
    <row r="194" spans="2:7" x14ac:dyDescent="0.2">
      <c r="B194" s="608"/>
      <c r="C194" s="612" t="s">
        <v>538</v>
      </c>
      <c r="D194" s="592">
        <v>0</v>
      </c>
      <c r="E194" s="610">
        <f t="shared" si="8"/>
        <v>0</v>
      </c>
      <c r="F194" s="610">
        <f>IF(SUM($D$14:$D$16)=0,0,D194/SUM($D$14:D$16)*100)</f>
        <v>0</v>
      </c>
      <c r="G194" s="593">
        <f t="shared" si="9"/>
        <v>0</v>
      </c>
    </row>
    <row r="195" spans="2:7" x14ac:dyDescent="0.2">
      <c r="B195" s="608"/>
      <c r="C195" s="612" t="s">
        <v>539</v>
      </c>
      <c r="D195" s="592">
        <v>0</v>
      </c>
      <c r="E195" s="610">
        <f t="shared" si="8"/>
        <v>0</v>
      </c>
      <c r="F195" s="610">
        <f>IF(SUM($D$14:$D$16)=0,0,D195/SUM($D$14:D$16)*100)</f>
        <v>0</v>
      </c>
      <c r="G195" s="593">
        <f t="shared" si="9"/>
        <v>0</v>
      </c>
    </row>
    <row r="196" spans="2:7" x14ac:dyDescent="0.2">
      <c r="B196" s="608"/>
      <c r="C196" s="612" t="s">
        <v>540</v>
      </c>
      <c r="D196" s="592">
        <v>0</v>
      </c>
      <c r="E196" s="610">
        <f t="shared" si="8"/>
        <v>0</v>
      </c>
      <c r="F196" s="610">
        <f>IF(SUM($D$14:$D$16)=0,0,D196/SUM($D$14:D$16)*100)</f>
        <v>0</v>
      </c>
      <c r="G196" s="593">
        <f t="shared" si="9"/>
        <v>0</v>
      </c>
    </row>
    <row r="197" spans="2:7" x14ac:dyDescent="0.2">
      <c r="B197" s="608"/>
      <c r="C197" s="612" t="s">
        <v>541</v>
      </c>
      <c r="D197" s="592">
        <v>0</v>
      </c>
      <c r="E197" s="610">
        <f t="shared" si="8"/>
        <v>0</v>
      </c>
      <c r="F197" s="610">
        <f>IF(SUM($D$14:$D$16)=0,0,D197/SUM($D$14:D$16)*100)</f>
        <v>0</v>
      </c>
      <c r="G197" s="593">
        <f t="shared" si="9"/>
        <v>0</v>
      </c>
    </row>
    <row r="198" spans="2:7" x14ac:dyDescent="0.2">
      <c r="B198" s="608"/>
      <c r="C198" s="612" t="s">
        <v>542</v>
      </c>
      <c r="D198" s="592">
        <v>0</v>
      </c>
      <c r="E198" s="610">
        <f t="shared" si="8"/>
        <v>0</v>
      </c>
      <c r="F198" s="610">
        <f>IF(SUM($D$14:$D$16)=0,0,D198/SUM($D$14:D$16)*100)</f>
        <v>0</v>
      </c>
      <c r="G198" s="593">
        <f t="shared" si="9"/>
        <v>0</v>
      </c>
    </row>
    <row r="199" spans="2:7" x14ac:dyDescent="0.2">
      <c r="B199" s="608"/>
      <c r="C199" s="612" t="s">
        <v>543</v>
      </c>
      <c r="D199" s="592">
        <v>0</v>
      </c>
      <c r="E199" s="610">
        <f t="shared" si="8"/>
        <v>0</v>
      </c>
      <c r="F199" s="610">
        <f>IF(SUM($D$14:$D$16)=0,0,D199/SUM($D$14:D$16)*100)</f>
        <v>0</v>
      </c>
      <c r="G199" s="593">
        <f t="shared" si="9"/>
        <v>0</v>
      </c>
    </row>
    <row r="200" spans="2:7" x14ac:dyDescent="0.2">
      <c r="B200" s="608"/>
      <c r="C200" s="612" t="s">
        <v>544</v>
      </c>
      <c r="D200" s="592">
        <v>4.9936680000000004</v>
      </c>
      <c r="E200" s="610">
        <f t="shared" si="8"/>
        <v>1.2321426473689443</v>
      </c>
      <c r="F200" s="610">
        <f>IF(SUM($D$14:$D$16)=0,0,D200/SUM($D$14:D$16)*100)</f>
        <v>4.8301590965187406</v>
      </c>
      <c r="G200" s="593">
        <f t="shared" si="9"/>
        <v>9.9501683401854386</v>
      </c>
    </row>
    <row r="201" spans="2:7" x14ac:dyDescent="0.2">
      <c r="B201" s="608"/>
      <c r="C201" s="612" t="s">
        <v>545</v>
      </c>
      <c r="D201" s="592">
        <v>15.143701999999999</v>
      </c>
      <c r="E201" s="610">
        <f t="shared" si="8"/>
        <v>3.7365722096956335</v>
      </c>
      <c r="F201" s="610">
        <f>IF(SUM($D$14:$D$16)=0,0,D201/SUM($D$14:D$16)*100)</f>
        <v>14.647848028797478</v>
      </c>
      <c r="G201" s="593">
        <f t="shared" si="9"/>
        <v>30.174690066220439</v>
      </c>
    </row>
    <row r="202" spans="2:7" x14ac:dyDescent="0.2">
      <c r="B202" s="608"/>
      <c r="C202" s="612" t="s">
        <v>546</v>
      </c>
      <c r="D202" s="592">
        <v>0</v>
      </c>
      <c r="E202" s="610">
        <f t="shared" si="8"/>
        <v>0</v>
      </c>
      <c r="F202" s="610">
        <f>IF(SUM($D$14:$D$16)=0,0,D202/SUM($D$14:D$16)*100)</f>
        <v>0</v>
      </c>
      <c r="G202" s="593">
        <f t="shared" si="9"/>
        <v>0</v>
      </c>
    </row>
    <row r="203" spans="2:7" x14ac:dyDescent="0.2">
      <c r="B203" s="608"/>
      <c r="C203" s="612" t="s">
        <v>547</v>
      </c>
      <c r="D203" s="592">
        <v>0</v>
      </c>
      <c r="E203" s="610">
        <f t="shared" si="8"/>
        <v>0</v>
      </c>
      <c r="F203" s="610">
        <f>IF(SUM($D$14:$D$16)=0,0,D203/SUM($D$14:D$16)*100)</f>
        <v>0</v>
      </c>
      <c r="G203" s="593">
        <f t="shared" si="9"/>
        <v>0</v>
      </c>
    </row>
    <row r="204" spans="2:7" x14ac:dyDescent="0.2">
      <c r="B204" s="613"/>
      <c r="C204" s="614" t="s">
        <v>548</v>
      </c>
      <c r="D204" s="615">
        <v>0</v>
      </c>
      <c r="E204" s="616">
        <f t="shared" si="8"/>
        <v>0</v>
      </c>
      <c r="F204" s="616">
        <f>IF(SUM($D$14:$D$16)=0,0,D204/SUM($D$14:D$16)*100)</f>
        <v>0</v>
      </c>
      <c r="G204" s="596">
        <f t="shared" si="9"/>
        <v>0</v>
      </c>
    </row>
    <row r="205" spans="2:7" x14ac:dyDescent="0.2">
      <c r="D205" s="599"/>
      <c r="E205" s="600"/>
      <c r="F205" s="600"/>
      <c r="G205" s="600"/>
    </row>
    <row r="206" spans="2:7" x14ac:dyDescent="0.2">
      <c r="B206" s="605" t="s">
        <v>20</v>
      </c>
      <c r="C206" s="606" t="s">
        <v>518</v>
      </c>
      <c r="D206" s="590">
        <v>0</v>
      </c>
      <c r="E206" s="607">
        <f>IF($C$5=0,0,D206/$C$5*100)</f>
        <v>0</v>
      </c>
      <c r="F206" s="607">
        <f>IF(SUM($D$19:$D$21)=0,0,D206/SUM($D$19:D$21)*100)</f>
        <v>0</v>
      </c>
      <c r="G206" s="591">
        <f>IF($D$20=0,0,D206/$D$20*100)</f>
        <v>0</v>
      </c>
    </row>
    <row r="207" spans="2:7" x14ac:dyDescent="0.2">
      <c r="B207" s="608"/>
      <c r="C207" s="609" t="s">
        <v>755</v>
      </c>
      <c r="D207" s="592">
        <v>0</v>
      </c>
      <c r="E207" s="610">
        <f t="shared" ref="E207:E237" si="10">IF($C$5=0,0,D207/$C$5*100)</f>
        <v>0</v>
      </c>
      <c r="F207" s="610">
        <f>IF(SUM($D$19:$D$21)=0,0,D207/SUM($D$19:D$21)*100)</f>
        <v>0</v>
      </c>
      <c r="G207" s="593">
        <f t="shared" ref="G207:G237" si="11">IF($D$20=0,0,D207/$D$20*100)</f>
        <v>0</v>
      </c>
    </row>
    <row r="208" spans="2:7" x14ac:dyDescent="0.2">
      <c r="B208" s="608"/>
      <c r="C208" s="611" t="s">
        <v>519</v>
      </c>
      <c r="D208" s="592">
        <v>0</v>
      </c>
      <c r="E208" s="610">
        <f t="shared" si="10"/>
        <v>0</v>
      </c>
      <c r="F208" s="610">
        <f>IF(SUM($D$19:$D$21)=0,0,D208/SUM($D$19:D$21)*100)</f>
        <v>0</v>
      </c>
      <c r="G208" s="593">
        <f t="shared" si="11"/>
        <v>0</v>
      </c>
    </row>
    <row r="209" spans="2:7" x14ac:dyDescent="0.2">
      <c r="B209" s="608"/>
      <c r="C209" s="611" t="s">
        <v>520</v>
      </c>
      <c r="D209" s="592">
        <v>0</v>
      </c>
      <c r="E209" s="610">
        <f t="shared" si="10"/>
        <v>0</v>
      </c>
      <c r="F209" s="610">
        <f>IF(SUM($D$19:$D$21)=0,0,D209/SUM($D$19:D$21)*100)</f>
        <v>0</v>
      </c>
      <c r="G209" s="593">
        <f t="shared" si="11"/>
        <v>0</v>
      </c>
    </row>
    <row r="210" spans="2:7" x14ac:dyDescent="0.2">
      <c r="B210" s="608"/>
      <c r="C210" s="611" t="s">
        <v>521</v>
      </c>
      <c r="D210" s="592">
        <v>0</v>
      </c>
      <c r="E210" s="610">
        <f t="shared" si="10"/>
        <v>0</v>
      </c>
      <c r="F210" s="610">
        <f>IF(SUM($D$19:$D$21)=0,0,D210/SUM($D$19:D$21)*100)</f>
        <v>0</v>
      </c>
      <c r="G210" s="593">
        <f t="shared" si="11"/>
        <v>0</v>
      </c>
    </row>
    <row r="211" spans="2:7" x14ac:dyDescent="0.2">
      <c r="B211" s="608"/>
      <c r="C211" s="611" t="s">
        <v>522</v>
      </c>
      <c r="D211" s="592">
        <v>0</v>
      </c>
      <c r="E211" s="610">
        <f t="shared" si="10"/>
        <v>0</v>
      </c>
      <c r="F211" s="610">
        <f>IF(SUM($D$19:$D$21)=0,0,D211/SUM($D$19:D$21)*100)</f>
        <v>0</v>
      </c>
      <c r="G211" s="593">
        <f t="shared" si="11"/>
        <v>0</v>
      </c>
    </row>
    <row r="212" spans="2:7" x14ac:dyDescent="0.2">
      <c r="B212" s="608"/>
      <c r="C212" s="611" t="s">
        <v>523</v>
      </c>
      <c r="D212" s="592">
        <v>0</v>
      </c>
      <c r="E212" s="610">
        <f t="shared" si="10"/>
        <v>0</v>
      </c>
      <c r="F212" s="610">
        <f>IF(SUM($D$19:$D$21)=0,0,D212/SUM($D$19:D$21)*100)</f>
        <v>0</v>
      </c>
      <c r="G212" s="593">
        <f t="shared" si="11"/>
        <v>0</v>
      </c>
    </row>
    <row r="213" spans="2:7" x14ac:dyDescent="0.2">
      <c r="B213" s="608"/>
      <c r="C213" s="611" t="s">
        <v>524</v>
      </c>
      <c r="D213" s="592">
        <v>0</v>
      </c>
      <c r="E213" s="610">
        <f t="shared" si="10"/>
        <v>0</v>
      </c>
      <c r="F213" s="610">
        <f>IF(SUM($D$19:$D$21)=0,0,D213/SUM($D$19:D$21)*100)</f>
        <v>0</v>
      </c>
      <c r="G213" s="593">
        <f t="shared" si="11"/>
        <v>0</v>
      </c>
    </row>
    <row r="214" spans="2:7" x14ac:dyDescent="0.2">
      <c r="B214" s="608"/>
      <c r="C214" s="611" t="s">
        <v>525</v>
      </c>
      <c r="D214" s="592">
        <v>0</v>
      </c>
      <c r="E214" s="610">
        <f t="shared" si="10"/>
        <v>0</v>
      </c>
      <c r="F214" s="610">
        <f>IF(SUM($D$19:$D$21)=0,0,D214/SUM($D$19:D$21)*100)</f>
        <v>0</v>
      </c>
      <c r="G214" s="593">
        <f t="shared" si="11"/>
        <v>0</v>
      </c>
    </row>
    <row r="215" spans="2:7" x14ac:dyDescent="0.2">
      <c r="B215" s="608"/>
      <c r="C215" s="611" t="s">
        <v>526</v>
      </c>
      <c r="D215" s="592">
        <v>0</v>
      </c>
      <c r="E215" s="610">
        <f t="shared" si="10"/>
        <v>0</v>
      </c>
      <c r="F215" s="610">
        <f>IF(SUM($D$19:$D$21)=0,0,D215/SUM($D$19:D$21)*100)</f>
        <v>0</v>
      </c>
      <c r="G215" s="593">
        <f t="shared" si="11"/>
        <v>0</v>
      </c>
    </row>
    <row r="216" spans="2:7" x14ac:dyDescent="0.2">
      <c r="B216" s="608"/>
      <c r="C216" s="611" t="s">
        <v>527</v>
      </c>
      <c r="D216" s="592">
        <v>0</v>
      </c>
      <c r="E216" s="610">
        <f t="shared" si="10"/>
        <v>0</v>
      </c>
      <c r="F216" s="610">
        <f>IF(SUM($D$19:$D$21)=0,0,D216/SUM($D$19:D$21)*100)</f>
        <v>0</v>
      </c>
      <c r="G216" s="593">
        <f t="shared" si="11"/>
        <v>0</v>
      </c>
    </row>
    <row r="217" spans="2:7" x14ac:dyDescent="0.2">
      <c r="B217" s="608"/>
      <c r="C217" s="611" t="s">
        <v>528</v>
      </c>
      <c r="D217" s="592">
        <v>0</v>
      </c>
      <c r="E217" s="610">
        <f t="shared" si="10"/>
        <v>0</v>
      </c>
      <c r="F217" s="610">
        <f>IF(SUM($D$19:$D$21)=0,0,D217/SUM($D$19:D$21)*100)</f>
        <v>0</v>
      </c>
      <c r="G217" s="593">
        <f t="shared" si="11"/>
        <v>0</v>
      </c>
    </row>
    <row r="218" spans="2:7" x14ac:dyDescent="0.2">
      <c r="B218" s="608"/>
      <c r="C218" s="612" t="s">
        <v>529</v>
      </c>
      <c r="D218" s="592">
        <v>0</v>
      </c>
      <c r="E218" s="610">
        <f t="shared" si="10"/>
        <v>0</v>
      </c>
      <c r="F218" s="610">
        <f>IF(SUM($D$19:$D$21)=0,0,D218/SUM($D$19:D$21)*100)</f>
        <v>0</v>
      </c>
      <c r="G218" s="593">
        <f t="shared" si="11"/>
        <v>0</v>
      </c>
    </row>
    <row r="219" spans="2:7" x14ac:dyDescent="0.2">
      <c r="B219" s="608"/>
      <c r="C219" s="612" t="s">
        <v>530</v>
      </c>
      <c r="D219" s="592">
        <v>0</v>
      </c>
      <c r="E219" s="610">
        <f t="shared" si="10"/>
        <v>0</v>
      </c>
      <c r="F219" s="610">
        <f>IF(SUM($D$19:$D$21)=0,0,D219/SUM($D$19:D$21)*100)</f>
        <v>0</v>
      </c>
      <c r="G219" s="593">
        <f t="shared" si="11"/>
        <v>0</v>
      </c>
    </row>
    <row r="220" spans="2:7" x14ac:dyDescent="0.2">
      <c r="B220" s="608"/>
      <c r="C220" s="612" t="s">
        <v>531</v>
      </c>
      <c r="D220" s="592">
        <v>0</v>
      </c>
      <c r="E220" s="610">
        <f t="shared" si="10"/>
        <v>0</v>
      </c>
      <c r="F220" s="610">
        <f>IF(SUM($D$19:$D$21)=0,0,D220/SUM($D$19:D$21)*100)</f>
        <v>0</v>
      </c>
      <c r="G220" s="593">
        <f t="shared" si="11"/>
        <v>0</v>
      </c>
    </row>
    <row r="221" spans="2:7" x14ac:dyDescent="0.2">
      <c r="B221" s="608"/>
      <c r="C221" s="612" t="s">
        <v>532</v>
      </c>
      <c r="D221" s="592">
        <v>0</v>
      </c>
      <c r="E221" s="610">
        <f t="shared" si="10"/>
        <v>0</v>
      </c>
      <c r="F221" s="610">
        <f>IF(SUM($D$19:$D$21)=0,0,D221/SUM($D$19:D$21)*100)</f>
        <v>0</v>
      </c>
      <c r="G221" s="593">
        <f t="shared" si="11"/>
        <v>0</v>
      </c>
    </row>
    <row r="222" spans="2:7" x14ac:dyDescent="0.2">
      <c r="B222" s="608"/>
      <c r="C222" s="612" t="s">
        <v>533</v>
      </c>
      <c r="D222" s="592">
        <v>0</v>
      </c>
      <c r="E222" s="610">
        <f t="shared" si="10"/>
        <v>0</v>
      </c>
      <c r="F222" s="610">
        <f>IF(SUM($D$19:$D$21)=0,0,D222/SUM($D$19:D$21)*100)</f>
        <v>0</v>
      </c>
      <c r="G222" s="593">
        <f t="shared" si="11"/>
        <v>0</v>
      </c>
    </row>
    <row r="223" spans="2:7" x14ac:dyDescent="0.2">
      <c r="B223" s="608"/>
      <c r="C223" s="612" t="s">
        <v>534</v>
      </c>
      <c r="D223" s="592">
        <v>0</v>
      </c>
      <c r="E223" s="610">
        <f t="shared" si="10"/>
        <v>0</v>
      </c>
      <c r="F223" s="610">
        <f>IF(SUM($D$19:$D$21)=0,0,D223/SUM($D$19:D$21)*100)</f>
        <v>0</v>
      </c>
      <c r="G223" s="593">
        <f t="shared" si="11"/>
        <v>0</v>
      </c>
    </row>
    <row r="224" spans="2:7" x14ac:dyDescent="0.2">
      <c r="B224" s="608"/>
      <c r="C224" s="612" t="s">
        <v>535</v>
      </c>
      <c r="D224" s="592">
        <v>1</v>
      </c>
      <c r="E224" s="610">
        <f t="shared" si="10"/>
        <v>2.5596874969683698</v>
      </c>
      <c r="F224" s="610">
        <f>IF(SUM($D$19:$D$21)=0,0,D224/SUM($D$19:D$21)*100)</f>
        <v>8.3167317506371035</v>
      </c>
      <c r="G224" s="593">
        <f t="shared" si="11"/>
        <v>16.363682181946473</v>
      </c>
    </row>
    <row r="225" spans="2:7" x14ac:dyDescent="0.2">
      <c r="B225" s="608"/>
      <c r="C225" s="612" t="s">
        <v>536</v>
      </c>
      <c r="D225" s="592">
        <v>0</v>
      </c>
      <c r="E225" s="610">
        <f t="shared" si="10"/>
        <v>0</v>
      </c>
      <c r="F225" s="610">
        <f>IF(SUM($D$19:$D$21)=0,0,D225/SUM($D$19:D$21)*100)</f>
        <v>0</v>
      </c>
      <c r="G225" s="593">
        <f t="shared" si="11"/>
        <v>0</v>
      </c>
    </row>
    <row r="226" spans="2:7" x14ac:dyDescent="0.2">
      <c r="B226" s="608"/>
      <c r="C226" s="612" t="s">
        <v>537</v>
      </c>
      <c r="D226" s="592">
        <v>0</v>
      </c>
      <c r="E226" s="610">
        <f t="shared" si="10"/>
        <v>0</v>
      </c>
      <c r="F226" s="610">
        <f>IF(SUM($D$19:$D$21)=0,0,D226/SUM($D$19:D$21)*100)</f>
        <v>0</v>
      </c>
      <c r="G226" s="593">
        <f t="shared" si="11"/>
        <v>0</v>
      </c>
    </row>
    <row r="227" spans="2:7" x14ac:dyDescent="0.2">
      <c r="B227" s="608"/>
      <c r="C227" s="612" t="s">
        <v>538</v>
      </c>
      <c r="D227" s="592">
        <v>0</v>
      </c>
      <c r="E227" s="610">
        <f t="shared" si="10"/>
        <v>0</v>
      </c>
      <c r="F227" s="610">
        <f>IF(SUM($D$19:$D$21)=0,0,D227/SUM($D$19:D$21)*100)</f>
        <v>0</v>
      </c>
      <c r="G227" s="593">
        <f t="shared" si="11"/>
        <v>0</v>
      </c>
    </row>
    <row r="228" spans="2:7" x14ac:dyDescent="0.2">
      <c r="B228" s="608"/>
      <c r="C228" s="612" t="s">
        <v>539</v>
      </c>
      <c r="D228" s="592">
        <v>0</v>
      </c>
      <c r="E228" s="610">
        <f t="shared" si="10"/>
        <v>0</v>
      </c>
      <c r="F228" s="610">
        <f>IF(SUM($D$19:$D$21)=0,0,D228/SUM($D$19:D$21)*100)</f>
        <v>0</v>
      </c>
      <c r="G228" s="593">
        <f t="shared" si="11"/>
        <v>0</v>
      </c>
    </row>
    <row r="229" spans="2:7" x14ac:dyDescent="0.2">
      <c r="B229" s="608"/>
      <c r="C229" s="612" t="s">
        <v>540</v>
      </c>
      <c r="D229" s="592">
        <v>0</v>
      </c>
      <c r="E229" s="610">
        <f t="shared" si="10"/>
        <v>0</v>
      </c>
      <c r="F229" s="610">
        <f>IF(SUM($D$19:$D$21)=0,0,D229/SUM($D$19:D$21)*100)</f>
        <v>0</v>
      </c>
      <c r="G229" s="593">
        <f t="shared" si="11"/>
        <v>0</v>
      </c>
    </row>
    <row r="230" spans="2:7" x14ac:dyDescent="0.2">
      <c r="B230" s="608"/>
      <c r="C230" s="612" t="s">
        <v>541</v>
      </c>
      <c r="D230" s="592">
        <v>0</v>
      </c>
      <c r="E230" s="610">
        <f t="shared" si="10"/>
        <v>0</v>
      </c>
      <c r="F230" s="610">
        <f>IF(SUM($D$19:$D$21)=0,0,D230/SUM($D$19:D$21)*100)</f>
        <v>0</v>
      </c>
      <c r="G230" s="593">
        <f t="shared" si="11"/>
        <v>0</v>
      </c>
    </row>
    <row r="231" spans="2:7" x14ac:dyDescent="0.2">
      <c r="B231" s="608"/>
      <c r="C231" s="612" t="s">
        <v>542</v>
      </c>
      <c r="D231" s="592">
        <v>0</v>
      </c>
      <c r="E231" s="610">
        <f t="shared" si="10"/>
        <v>0</v>
      </c>
      <c r="F231" s="610">
        <f>IF(SUM($D$19:$D$21)=0,0,D231/SUM($D$19:D$21)*100)</f>
        <v>0</v>
      </c>
      <c r="G231" s="593">
        <f t="shared" si="11"/>
        <v>0</v>
      </c>
    </row>
    <row r="232" spans="2:7" x14ac:dyDescent="0.2">
      <c r="B232" s="608"/>
      <c r="C232" s="612" t="s">
        <v>543</v>
      </c>
      <c r="D232" s="592">
        <v>0</v>
      </c>
      <c r="E232" s="610">
        <f t="shared" si="10"/>
        <v>0</v>
      </c>
      <c r="F232" s="610">
        <f>IF(SUM($D$19:$D$21)=0,0,D232/SUM($D$19:D$21)*100)</f>
        <v>0</v>
      </c>
      <c r="G232" s="593">
        <f t="shared" si="11"/>
        <v>0</v>
      </c>
    </row>
    <row r="233" spans="2:7" x14ac:dyDescent="0.2">
      <c r="B233" s="608"/>
      <c r="C233" s="612" t="s">
        <v>544</v>
      </c>
      <c r="D233" s="592">
        <v>2</v>
      </c>
      <c r="E233" s="610">
        <f t="shared" si="10"/>
        <v>5.1193749939367397</v>
      </c>
      <c r="F233" s="610">
        <f>IF(SUM($D$19:$D$21)=0,0,D233/SUM($D$19:D$21)*100)</f>
        <v>16.633463501274207</v>
      </c>
      <c r="G233" s="593">
        <f t="shared" si="11"/>
        <v>32.727364363892946</v>
      </c>
    </row>
    <row r="234" spans="2:7" x14ac:dyDescent="0.2">
      <c r="B234" s="608"/>
      <c r="C234" s="612" t="s">
        <v>545</v>
      </c>
      <c r="D234" s="592">
        <v>4.1110939999999996</v>
      </c>
      <c r="E234" s="610">
        <f t="shared" si="10"/>
        <v>10.523115910661684</v>
      </c>
      <c r="F234" s="610">
        <f>IF(SUM($D$19:$D$21)=0,0,D234/SUM($D$19:D$21)*100)</f>
        <v>34.190865999653688</v>
      </c>
      <c r="G234" s="593">
        <f t="shared" si="11"/>
        <v>67.272635636107054</v>
      </c>
    </row>
    <row r="235" spans="2:7" x14ac:dyDescent="0.2">
      <c r="B235" s="608"/>
      <c r="C235" s="612" t="s">
        <v>546</v>
      </c>
      <c r="D235" s="592">
        <v>0</v>
      </c>
      <c r="E235" s="610">
        <f t="shared" si="10"/>
        <v>0</v>
      </c>
      <c r="F235" s="610">
        <f>IF(SUM($D$19:$D$21)=0,0,D235/SUM($D$19:D$21)*100)</f>
        <v>0</v>
      </c>
      <c r="G235" s="593">
        <f t="shared" si="11"/>
        <v>0</v>
      </c>
    </row>
    <row r="236" spans="2:7" x14ac:dyDescent="0.2">
      <c r="B236" s="608"/>
      <c r="C236" s="612" t="s">
        <v>547</v>
      </c>
      <c r="D236" s="592">
        <v>0</v>
      </c>
      <c r="E236" s="610">
        <f t="shared" si="10"/>
        <v>0</v>
      </c>
      <c r="F236" s="610">
        <f>IF(SUM($D$19:$D$21)=0,0,D236/SUM($D$19:D$21)*100)</f>
        <v>0</v>
      </c>
      <c r="G236" s="593">
        <f t="shared" si="11"/>
        <v>0</v>
      </c>
    </row>
    <row r="237" spans="2:7" x14ac:dyDescent="0.2">
      <c r="B237" s="613"/>
      <c r="C237" s="614" t="s">
        <v>548</v>
      </c>
      <c r="D237" s="615">
        <v>0</v>
      </c>
      <c r="E237" s="616">
        <f t="shared" si="10"/>
        <v>0</v>
      </c>
      <c r="F237" s="616">
        <f>IF(SUM($D$19:$D$21)=0,0,D237/SUM($D$19:D$21)*100)</f>
        <v>0</v>
      </c>
      <c r="G237" s="596">
        <f t="shared" si="11"/>
        <v>0</v>
      </c>
    </row>
    <row r="238" spans="2:7" x14ac:dyDescent="0.2">
      <c r="D238" s="599"/>
      <c r="E238" s="600"/>
      <c r="F238" s="600"/>
      <c r="G238" s="600"/>
    </row>
    <row r="239" spans="2:7" x14ac:dyDescent="0.2">
      <c r="B239" s="605" t="s">
        <v>503</v>
      </c>
      <c r="C239" s="606" t="s">
        <v>518</v>
      </c>
      <c r="D239" s="590">
        <v>0</v>
      </c>
      <c r="E239" s="607">
        <f>IF($C$6=0,0,D239/$C$6*100)</f>
        <v>0</v>
      </c>
      <c r="F239" s="607">
        <f>IF(SUM($D$24:$D$26)=0,0,D239/SUM($D$24:D$26)*100)</f>
        <v>0</v>
      </c>
      <c r="G239" s="591">
        <f>IF($D$25=0,0,D239/$D$25*100)</f>
        <v>0</v>
      </c>
    </row>
    <row r="240" spans="2:7" x14ac:dyDescent="0.2">
      <c r="B240" s="608"/>
      <c r="C240" s="609" t="s">
        <v>755</v>
      </c>
      <c r="D240" s="592">
        <v>0</v>
      </c>
      <c r="E240" s="610">
        <f t="shared" ref="E240:E270" si="12">IF($C$6=0,0,D240/$C$6*100)</f>
        <v>0</v>
      </c>
      <c r="F240" s="610">
        <f>IF(SUM($D$24:$D$26)=0,0,D240/SUM($D$24:D$26)*100)</f>
        <v>0</v>
      </c>
      <c r="G240" s="593">
        <f t="shared" ref="G240:G270" si="13">IF($D$25=0,0,D240/$D$25*100)</f>
        <v>0</v>
      </c>
    </row>
    <row r="241" spans="2:7" x14ac:dyDescent="0.2">
      <c r="B241" s="608"/>
      <c r="C241" s="611" t="s">
        <v>519</v>
      </c>
      <c r="D241" s="592">
        <v>1</v>
      </c>
      <c r="E241" s="610">
        <f t="shared" si="12"/>
        <v>0.83604236838663637</v>
      </c>
      <c r="F241" s="610">
        <f>IF(SUM($D$24:$D$26)=0,0,D241/SUM($D$24:D$26)*100)</f>
        <v>1.95554475747197</v>
      </c>
      <c r="G241" s="593">
        <f t="shared" si="13"/>
        <v>2.7901084294727969</v>
      </c>
    </row>
    <row r="242" spans="2:7" x14ac:dyDescent="0.2">
      <c r="B242" s="608"/>
      <c r="C242" s="611" t="s">
        <v>520</v>
      </c>
      <c r="D242" s="592">
        <v>0</v>
      </c>
      <c r="E242" s="610">
        <f t="shared" si="12"/>
        <v>0</v>
      </c>
      <c r="F242" s="610">
        <f>IF(SUM($D$24:$D$26)=0,0,D242/SUM($D$24:D$26)*100)</f>
        <v>0</v>
      </c>
      <c r="G242" s="593">
        <f t="shared" si="13"/>
        <v>0</v>
      </c>
    </row>
    <row r="243" spans="2:7" x14ac:dyDescent="0.2">
      <c r="B243" s="608"/>
      <c r="C243" s="611" t="s">
        <v>521</v>
      </c>
      <c r="D243" s="592">
        <v>1</v>
      </c>
      <c r="E243" s="610">
        <f t="shared" si="12"/>
        <v>0.83604236838663637</v>
      </c>
      <c r="F243" s="610">
        <f>IF(SUM($D$24:$D$26)=0,0,D243/SUM($D$24:D$26)*100)</f>
        <v>1.95554475747197</v>
      </c>
      <c r="G243" s="593">
        <f t="shared" si="13"/>
        <v>2.7901084294727969</v>
      </c>
    </row>
    <row r="244" spans="2:7" x14ac:dyDescent="0.2">
      <c r="B244" s="608"/>
      <c r="C244" s="611" t="s">
        <v>522</v>
      </c>
      <c r="D244" s="592">
        <v>0</v>
      </c>
      <c r="E244" s="610">
        <f t="shared" si="12"/>
        <v>0</v>
      </c>
      <c r="F244" s="610">
        <f>IF(SUM($D$24:$D$26)=0,0,D244/SUM($D$24:D$26)*100)</f>
        <v>0</v>
      </c>
      <c r="G244" s="593">
        <f t="shared" si="13"/>
        <v>0</v>
      </c>
    </row>
    <row r="245" spans="2:7" x14ac:dyDescent="0.2">
      <c r="B245" s="608"/>
      <c r="C245" s="611" t="s">
        <v>523</v>
      </c>
      <c r="D245" s="592">
        <v>0</v>
      </c>
      <c r="E245" s="610">
        <f t="shared" si="12"/>
        <v>0</v>
      </c>
      <c r="F245" s="610">
        <f>IF(SUM($D$24:$D$26)=0,0,D245/SUM($D$24:D$26)*100)</f>
        <v>0</v>
      </c>
      <c r="G245" s="593">
        <f t="shared" si="13"/>
        <v>0</v>
      </c>
    </row>
    <row r="246" spans="2:7" x14ac:dyDescent="0.2">
      <c r="B246" s="608"/>
      <c r="C246" s="611" t="s">
        <v>524</v>
      </c>
      <c r="D246" s="592">
        <v>0</v>
      </c>
      <c r="E246" s="610">
        <f t="shared" si="12"/>
        <v>0</v>
      </c>
      <c r="F246" s="610">
        <f>IF(SUM($D$24:$D$26)=0,0,D246/SUM($D$24:D$26)*100)</f>
        <v>0</v>
      </c>
      <c r="G246" s="593">
        <f t="shared" si="13"/>
        <v>0</v>
      </c>
    </row>
    <row r="247" spans="2:7" x14ac:dyDescent="0.2">
      <c r="B247" s="608"/>
      <c r="C247" s="611" t="s">
        <v>525</v>
      </c>
      <c r="D247" s="592">
        <v>0</v>
      </c>
      <c r="E247" s="610">
        <f t="shared" si="12"/>
        <v>0</v>
      </c>
      <c r="F247" s="610">
        <f>IF(SUM($D$24:$D$26)=0,0,D247/SUM($D$24:D$26)*100)</f>
        <v>0</v>
      </c>
      <c r="G247" s="593">
        <f t="shared" si="13"/>
        <v>0</v>
      </c>
    </row>
    <row r="248" spans="2:7" x14ac:dyDescent="0.2">
      <c r="B248" s="608"/>
      <c r="C248" s="611" t="s">
        <v>526</v>
      </c>
      <c r="D248" s="592">
        <v>0</v>
      </c>
      <c r="E248" s="610">
        <f t="shared" si="12"/>
        <v>0</v>
      </c>
      <c r="F248" s="610">
        <f>IF(SUM($D$24:$D$26)=0,0,D248/SUM($D$24:D$26)*100)</f>
        <v>0</v>
      </c>
      <c r="G248" s="593">
        <f t="shared" si="13"/>
        <v>0</v>
      </c>
    </row>
    <row r="249" spans="2:7" x14ac:dyDescent="0.2">
      <c r="B249" s="608"/>
      <c r="C249" s="611" t="s">
        <v>527</v>
      </c>
      <c r="D249" s="592">
        <v>0</v>
      </c>
      <c r="E249" s="610">
        <f t="shared" si="12"/>
        <v>0</v>
      </c>
      <c r="F249" s="610">
        <f>IF(SUM($D$24:$D$26)=0,0,D249/SUM($D$24:D$26)*100)</f>
        <v>0</v>
      </c>
      <c r="G249" s="593">
        <f t="shared" si="13"/>
        <v>0</v>
      </c>
    </row>
    <row r="250" spans="2:7" x14ac:dyDescent="0.2">
      <c r="B250" s="608"/>
      <c r="C250" s="611" t="s">
        <v>528</v>
      </c>
      <c r="D250" s="592">
        <v>0</v>
      </c>
      <c r="E250" s="610">
        <f t="shared" si="12"/>
        <v>0</v>
      </c>
      <c r="F250" s="610">
        <f>IF(SUM($D$24:$D$26)=0,0,D250/SUM($D$24:D$26)*100)</f>
        <v>0</v>
      </c>
      <c r="G250" s="593">
        <f t="shared" si="13"/>
        <v>0</v>
      </c>
    </row>
    <row r="251" spans="2:7" x14ac:dyDescent="0.2">
      <c r="B251" s="608"/>
      <c r="C251" s="612" t="s">
        <v>529</v>
      </c>
      <c r="D251" s="592">
        <v>0</v>
      </c>
      <c r="E251" s="610">
        <f t="shared" si="12"/>
        <v>0</v>
      </c>
      <c r="F251" s="610">
        <f>IF(SUM($D$24:$D$26)=0,0,D251/SUM($D$24:D$26)*100)</f>
        <v>0</v>
      </c>
      <c r="G251" s="593">
        <f t="shared" si="13"/>
        <v>0</v>
      </c>
    </row>
    <row r="252" spans="2:7" x14ac:dyDescent="0.2">
      <c r="B252" s="608"/>
      <c r="C252" s="612" t="s">
        <v>530</v>
      </c>
      <c r="D252" s="592">
        <v>1</v>
      </c>
      <c r="E252" s="610">
        <f t="shared" si="12"/>
        <v>0.83604236838663637</v>
      </c>
      <c r="F252" s="610">
        <f>IF(SUM($D$24:$D$26)=0,0,D252/SUM($D$24:D$26)*100)</f>
        <v>1.95554475747197</v>
      </c>
      <c r="G252" s="593">
        <f t="shared" si="13"/>
        <v>2.7901084294727969</v>
      </c>
    </row>
    <row r="253" spans="2:7" x14ac:dyDescent="0.2">
      <c r="B253" s="608"/>
      <c r="C253" s="612" t="s">
        <v>531</v>
      </c>
      <c r="D253" s="592">
        <v>0</v>
      </c>
      <c r="E253" s="610">
        <f t="shared" si="12"/>
        <v>0</v>
      </c>
      <c r="F253" s="610">
        <f>IF(SUM($D$24:$D$26)=0,0,D253/SUM($D$24:D$26)*100)</f>
        <v>0</v>
      </c>
      <c r="G253" s="593">
        <f t="shared" si="13"/>
        <v>0</v>
      </c>
    </row>
    <row r="254" spans="2:7" x14ac:dyDescent="0.2">
      <c r="B254" s="608"/>
      <c r="C254" s="612" t="s">
        <v>532</v>
      </c>
      <c r="D254" s="592">
        <v>0</v>
      </c>
      <c r="E254" s="610">
        <f t="shared" si="12"/>
        <v>0</v>
      </c>
      <c r="F254" s="610">
        <f>IF(SUM($D$24:$D$26)=0,0,D254/SUM($D$24:D$26)*100)</f>
        <v>0</v>
      </c>
      <c r="G254" s="593">
        <f t="shared" si="13"/>
        <v>0</v>
      </c>
    </row>
    <row r="255" spans="2:7" x14ac:dyDescent="0.2">
      <c r="B255" s="608"/>
      <c r="C255" s="612" t="s">
        <v>533</v>
      </c>
      <c r="D255" s="592">
        <v>0</v>
      </c>
      <c r="E255" s="610">
        <f t="shared" si="12"/>
        <v>0</v>
      </c>
      <c r="F255" s="610">
        <f>IF(SUM($D$24:$D$26)=0,0,D255/SUM($D$24:D$26)*100)</f>
        <v>0</v>
      </c>
      <c r="G255" s="593">
        <f t="shared" si="13"/>
        <v>0</v>
      </c>
    </row>
    <row r="256" spans="2:7" x14ac:dyDescent="0.2">
      <c r="B256" s="608"/>
      <c r="C256" s="612" t="s">
        <v>534</v>
      </c>
      <c r="D256" s="592">
        <v>0</v>
      </c>
      <c r="E256" s="610">
        <f t="shared" si="12"/>
        <v>0</v>
      </c>
      <c r="F256" s="610">
        <f>IF(SUM($D$24:$D$26)=0,0,D256/SUM($D$24:D$26)*100)</f>
        <v>0</v>
      </c>
      <c r="G256" s="593">
        <f t="shared" si="13"/>
        <v>0</v>
      </c>
    </row>
    <row r="257" spans="2:12" x14ac:dyDescent="0.2">
      <c r="B257" s="608"/>
      <c r="C257" s="612" t="s">
        <v>535</v>
      </c>
      <c r="D257" s="592">
        <v>15.627247000000001</v>
      </c>
      <c r="E257" s="610">
        <f t="shared" si="12"/>
        <v>13.065040593242957</v>
      </c>
      <c r="F257" s="610">
        <f>IF(SUM($D$24:$D$26)=0,0,D257/SUM($D$24:D$26)*100)</f>
        <v>30.559780944569575</v>
      </c>
      <c r="G257" s="593">
        <f t="shared" si="13"/>
        <v>43.60171358415348</v>
      </c>
    </row>
    <row r="258" spans="2:12" x14ac:dyDescent="0.2">
      <c r="B258" s="608"/>
      <c r="C258" s="612" t="s">
        <v>536</v>
      </c>
      <c r="D258" s="592">
        <v>0</v>
      </c>
      <c r="E258" s="610">
        <f t="shared" si="12"/>
        <v>0</v>
      </c>
      <c r="F258" s="610">
        <f>IF(SUM($D$24:$D$26)=0,0,D258/SUM($D$24:D$26)*100)</f>
        <v>0</v>
      </c>
      <c r="G258" s="593">
        <f t="shared" si="13"/>
        <v>0</v>
      </c>
    </row>
    <row r="259" spans="2:12" x14ac:dyDescent="0.2">
      <c r="B259" s="608"/>
      <c r="C259" s="612" t="s">
        <v>537</v>
      </c>
      <c r="D259" s="592">
        <v>0</v>
      </c>
      <c r="E259" s="610">
        <f t="shared" si="12"/>
        <v>0</v>
      </c>
      <c r="F259" s="610">
        <f>IF(SUM($D$24:$D$26)=0,0,D259/SUM($D$24:D$26)*100)</f>
        <v>0</v>
      </c>
      <c r="G259" s="593">
        <f t="shared" si="13"/>
        <v>0</v>
      </c>
    </row>
    <row r="260" spans="2:12" x14ac:dyDescent="0.2">
      <c r="B260" s="608"/>
      <c r="C260" s="612" t="s">
        <v>538</v>
      </c>
      <c r="D260" s="592">
        <v>0</v>
      </c>
      <c r="E260" s="610">
        <f t="shared" si="12"/>
        <v>0</v>
      </c>
      <c r="F260" s="610">
        <f>IF(SUM($D$24:$D$26)=0,0,D260/SUM($D$24:D$26)*100)</f>
        <v>0</v>
      </c>
      <c r="G260" s="593">
        <f t="shared" si="13"/>
        <v>0</v>
      </c>
    </row>
    <row r="261" spans="2:12" x14ac:dyDescent="0.2">
      <c r="B261" s="608"/>
      <c r="C261" s="612" t="s">
        <v>539</v>
      </c>
      <c r="D261" s="592">
        <v>0</v>
      </c>
      <c r="E261" s="610">
        <f t="shared" si="12"/>
        <v>0</v>
      </c>
      <c r="F261" s="610">
        <f>IF(SUM($D$24:$D$26)=0,0,D261/SUM($D$24:D$26)*100)</f>
        <v>0</v>
      </c>
      <c r="G261" s="593">
        <f t="shared" si="13"/>
        <v>0</v>
      </c>
      <c r="H261" s="618"/>
      <c r="I261" s="618"/>
      <c r="J261" s="618"/>
      <c r="K261" s="618"/>
      <c r="L261" s="618"/>
    </row>
    <row r="262" spans="2:12" x14ac:dyDescent="0.2">
      <c r="B262" s="608"/>
      <c r="C262" s="612" t="s">
        <v>540</v>
      </c>
      <c r="D262" s="592">
        <v>0</v>
      </c>
      <c r="E262" s="610">
        <f t="shared" si="12"/>
        <v>0</v>
      </c>
      <c r="F262" s="610">
        <f>IF(SUM($D$24:$D$26)=0,0,D262/SUM($D$24:D$26)*100)</f>
        <v>0</v>
      </c>
      <c r="G262" s="593">
        <f t="shared" si="13"/>
        <v>0</v>
      </c>
      <c r="H262" s="618"/>
      <c r="I262" s="618"/>
      <c r="J262" s="618"/>
      <c r="K262" s="618"/>
      <c r="L262" s="618"/>
    </row>
    <row r="263" spans="2:12" x14ac:dyDescent="0.2">
      <c r="B263" s="608"/>
      <c r="C263" s="612" t="s">
        <v>541</v>
      </c>
      <c r="D263" s="592">
        <v>0</v>
      </c>
      <c r="E263" s="610">
        <f t="shared" si="12"/>
        <v>0</v>
      </c>
      <c r="F263" s="610">
        <f>IF(SUM($D$24:$D$26)=0,0,D263/SUM($D$24:D$26)*100)</f>
        <v>0</v>
      </c>
      <c r="G263" s="593">
        <f t="shared" si="13"/>
        <v>0</v>
      </c>
      <c r="H263" s="618"/>
      <c r="I263" s="618"/>
      <c r="J263" s="618"/>
      <c r="K263" s="618"/>
      <c r="L263" s="618"/>
    </row>
    <row r="264" spans="2:12" x14ac:dyDescent="0.2">
      <c r="B264" s="608"/>
      <c r="C264" s="612" t="s">
        <v>542</v>
      </c>
      <c r="D264" s="592">
        <v>0</v>
      </c>
      <c r="E264" s="610">
        <f t="shared" si="12"/>
        <v>0</v>
      </c>
      <c r="F264" s="610">
        <f>IF(SUM($D$24:$D$26)=0,0,D264/SUM($D$24:D$26)*100)</f>
        <v>0</v>
      </c>
      <c r="G264" s="593">
        <f t="shared" si="13"/>
        <v>0</v>
      </c>
      <c r="H264" s="618"/>
      <c r="I264" s="618"/>
      <c r="J264" s="618"/>
      <c r="K264" s="618"/>
      <c r="L264" s="618"/>
    </row>
    <row r="265" spans="2:12" x14ac:dyDescent="0.2">
      <c r="B265" s="608"/>
      <c r="C265" s="612" t="s">
        <v>543</v>
      </c>
      <c r="D265" s="592">
        <v>0</v>
      </c>
      <c r="E265" s="610">
        <f t="shared" si="12"/>
        <v>0</v>
      </c>
      <c r="F265" s="610">
        <f>IF(SUM($D$24:$D$26)=0,0,D265/SUM($D$24:D$26)*100)</f>
        <v>0</v>
      </c>
      <c r="G265" s="593">
        <f t="shared" si="13"/>
        <v>0</v>
      </c>
      <c r="H265" s="618"/>
      <c r="I265" s="618"/>
      <c r="J265" s="618"/>
      <c r="K265" s="618"/>
      <c r="L265" s="618"/>
    </row>
    <row r="266" spans="2:12" x14ac:dyDescent="0.2">
      <c r="B266" s="608"/>
      <c r="C266" s="612" t="s">
        <v>544</v>
      </c>
      <c r="D266" s="592">
        <v>7.0639580000000004</v>
      </c>
      <c r="E266" s="610">
        <f t="shared" si="12"/>
        <v>5.9057681765037264</v>
      </c>
      <c r="F266" s="610">
        <f>IF(SUM($D$24:$D$26)=0,0,D266/SUM($D$24:D$26)*100)</f>
        <v>13.813886033902184</v>
      </c>
      <c r="G266" s="593">
        <f t="shared" si="13"/>
        <v>19.709208761241801</v>
      </c>
      <c r="H266" s="618"/>
      <c r="I266" s="618"/>
      <c r="J266" s="618"/>
      <c r="K266" s="618"/>
      <c r="L266" s="618"/>
    </row>
    <row r="267" spans="2:12" x14ac:dyDescent="0.2">
      <c r="B267" s="608"/>
      <c r="C267" s="612" t="s">
        <v>545</v>
      </c>
      <c r="D267" s="592">
        <v>16.213653999999998</v>
      </c>
      <c r="E267" s="610">
        <f t="shared" si="12"/>
        <v>13.555301690361457</v>
      </c>
      <c r="F267" s="610">
        <f>IF(SUM($D$24:$D$26)=0,0,D267/SUM($D$24:D$26)*100)</f>
        <v>31.706526079164433</v>
      </c>
      <c r="G267" s="593">
        <f t="shared" si="13"/>
        <v>45.237852697955326</v>
      </c>
      <c r="H267" s="618"/>
      <c r="I267" s="618"/>
      <c r="J267" s="618"/>
      <c r="K267" s="618"/>
      <c r="L267" s="618"/>
    </row>
    <row r="268" spans="2:12" x14ac:dyDescent="0.2">
      <c r="B268" s="608"/>
      <c r="C268" s="612" t="s">
        <v>546</v>
      </c>
      <c r="D268" s="592">
        <v>0</v>
      </c>
      <c r="E268" s="610">
        <f t="shared" si="12"/>
        <v>0</v>
      </c>
      <c r="F268" s="610">
        <f>IF(SUM($D$24:$D$26)=0,0,D268/SUM($D$24:D$26)*100)</f>
        <v>0</v>
      </c>
      <c r="G268" s="593">
        <f t="shared" si="13"/>
        <v>0</v>
      </c>
      <c r="H268" s="618"/>
      <c r="I268" s="618"/>
      <c r="J268" s="618"/>
      <c r="K268" s="618"/>
      <c r="L268" s="618"/>
    </row>
    <row r="269" spans="2:12" x14ac:dyDescent="0.2">
      <c r="B269" s="608"/>
      <c r="C269" s="612" t="s">
        <v>547</v>
      </c>
      <c r="D269" s="592">
        <v>0</v>
      </c>
      <c r="E269" s="610">
        <f t="shared" si="12"/>
        <v>0</v>
      </c>
      <c r="F269" s="610">
        <f>IF(SUM($D$24:$D$26)=0,0,D269/SUM($D$24:D$26)*100)</f>
        <v>0</v>
      </c>
      <c r="G269" s="593">
        <f t="shared" si="13"/>
        <v>0</v>
      </c>
      <c r="H269" s="618"/>
      <c r="I269" s="618"/>
      <c r="J269" s="618"/>
      <c r="K269" s="618"/>
      <c r="L269" s="618"/>
    </row>
    <row r="270" spans="2:12" x14ac:dyDescent="0.2">
      <c r="B270" s="613"/>
      <c r="C270" s="614" t="s">
        <v>548</v>
      </c>
      <c r="D270" s="615">
        <v>0</v>
      </c>
      <c r="E270" s="616">
        <f t="shared" si="12"/>
        <v>0</v>
      </c>
      <c r="F270" s="616">
        <f>IF(SUM($D$24:$D$26)=0,0,D270/SUM($D$24:D$26)*100)</f>
        <v>0</v>
      </c>
      <c r="G270" s="596">
        <f t="shared" si="13"/>
        <v>0</v>
      </c>
      <c r="H270" s="618"/>
      <c r="I270" s="618"/>
      <c r="J270" s="618"/>
      <c r="K270" s="618"/>
      <c r="L270" s="618"/>
    </row>
    <row r="271" spans="2:12" x14ac:dyDescent="0.2">
      <c r="D271" s="599"/>
      <c r="E271" s="600"/>
      <c r="F271" s="600"/>
      <c r="G271" s="600"/>
      <c r="H271" s="618"/>
      <c r="I271" s="618"/>
      <c r="J271" s="618"/>
      <c r="K271" s="618"/>
      <c r="L271" s="618"/>
    </row>
    <row r="272" spans="2:12" x14ac:dyDescent="0.2">
      <c r="B272" s="605" t="s">
        <v>504</v>
      </c>
      <c r="C272" s="606" t="s">
        <v>518</v>
      </c>
      <c r="D272" s="590">
        <v>0</v>
      </c>
      <c r="E272" s="607">
        <f>IF($C$7=0,0,D272/$C$7*100)</f>
        <v>0</v>
      </c>
      <c r="F272" s="607">
        <f>IF(SUM($D$29:$D$31)=0,0,D272/SUM($D$29:D$31)*100)</f>
        <v>0</v>
      </c>
      <c r="G272" s="591">
        <f>IF($D$30=0,0,D272/$D$30*100)</f>
        <v>0</v>
      </c>
      <c r="H272" s="618"/>
      <c r="I272" s="618"/>
      <c r="J272" s="618"/>
      <c r="K272" s="618"/>
      <c r="L272" s="618"/>
    </row>
    <row r="273" spans="2:12" x14ac:dyDescent="0.2">
      <c r="B273" s="608"/>
      <c r="C273" s="609" t="s">
        <v>755</v>
      </c>
      <c r="D273" s="592">
        <v>0</v>
      </c>
      <c r="E273" s="610">
        <f t="shared" ref="E273:E303" si="14">IF($C$7=0,0,D273/$C$7*100)</f>
        <v>0</v>
      </c>
      <c r="F273" s="610">
        <f>IF(SUM($D$29:$D$31)=0,0,D273/SUM($D$29:D$31)*100)</f>
        <v>0</v>
      </c>
      <c r="G273" s="593">
        <f t="shared" ref="G273:G303" si="15">IF($D$30=0,0,D273/$D$30*100)</f>
        <v>0</v>
      </c>
      <c r="H273" s="618"/>
      <c r="I273" s="618"/>
      <c r="J273" s="618"/>
      <c r="K273" s="618"/>
      <c r="L273" s="618"/>
    </row>
    <row r="274" spans="2:12" x14ac:dyDescent="0.2">
      <c r="B274" s="608"/>
      <c r="C274" s="611" t="s">
        <v>519</v>
      </c>
      <c r="D274" s="592">
        <v>0</v>
      </c>
      <c r="E274" s="610">
        <f t="shared" si="14"/>
        <v>0</v>
      </c>
      <c r="F274" s="610">
        <f>IF(SUM($D$29:$D$31)=0,0,D274/SUM($D$29:D$31)*100)</f>
        <v>0</v>
      </c>
      <c r="G274" s="593">
        <f t="shared" si="15"/>
        <v>0</v>
      </c>
      <c r="H274" s="618"/>
      <c r="I274" s="618"/>
      <c r="J274" s="618"/>
      <c r="K274" s="618"/>
      <c r="L274" s="618"/>
    </row>
    <row r="275" spans="2:12" x14ac:dyDescent="0.2">
      <c r="B275" s="608"/>
      <c r="C275" s="611" t="s">
        <v>520</v>
      </c>
      <c r="D275" s="592">
        <v>0</v>
      </c>
      <c r="E275" s="610">
        <f t="shared" si="14"/>
        <v>0</v>
      </c>
      <c r="F275" s="610">
        <f>IF(SUM($D$29:$D$31)=0,0,D275/SUM($D$29:D$31)*100)</f>
        <v>0</v>
      </c>
      <c r="G275" s="593">
        <f t="shared" si="15"/>
        <v>0</v>
      </c>
      <c r="H275" s="618"/>
      <c r="I275" s="618"/>
      <c r="J275" s="618"/>
      <c r="K275" s="618"/>
      <c r="L275" s="618"/>
    </row>
    <row r="276" spans="2:12" x14ac:dyDescent="0.2">
      <c r="B276" s="608"/>
      <c r="C276" s="611" t="s">
        <v>521</v>
      </c>
      <c r="D276" s="592">
        <v>0</v>
      </c>
      <c r="E276" s="610">
        <f t="shared" si="14"/>
        <v>0</v>
      </c>
      <c r="F276" s="610">
        <f>IF(SUM($D$29:$D$31)=0,0,D276/SUM($D$29:D$31)*100)</f>
        <v>0</v>
      </c>
      <c r="G276" s="593">
        <f t="shared" si="15"/>
        <v>0</v>
      </c>
      <c r="H276" s="618"/>
      <c r="I276" s="618"/>
      <c r="J276" s="618"/>
      <c r="K276" s="618"/>
      <c r="L276" s="618"/>
    </row>
    <row r="277" spans="2:12" x14ac:dyDescent="0.2">
      <c r="B277" s="608"/>
      <c r="C277" s="611" t="s">
        <v>522</v>
      </c>
      <c r="D277" s="592">
        <v>0</v>
      </c>
      <c r="E277" s="610">
        <f t="shared" si="14"/>
        <v>0</v>
      </c>
      <c r="F277" s="610">
        <f>IF(SUM($D$29:$D$31)=0,0,D277/SUM($D$29:D$31)*100)</f>
        <v>0</v>
      </c>
      <c r="G277" s="593">
        <f t="shared" si="15"/>
        <v>0</v>
      </c>
      <c r="H277" s="618"/>
      <c r="I277" s="618"/>
      <c r="J277" s="618"/>
      <c r="K277" s="618"/>
      <c r="L277" s="618"/>
    </row>
    <row r="278" spans="2:12" x14ac:dyDescent="0.2">
      <c r="B278" s="608"/>
      <c r="C278" s="611" t="s">
        <v>523</v>
      </c>
      <c r="D278" s="592">
        <v>0</v>
      </c>
      <c r="E278" s="610">
        <f t="shared" si="14"/>
        <v>0</v>
      </c>
      <c r="F278" s="610">
        <f>IF(SUM($D$29:$D$31)=0,0,D278/SUM($D$29:D$31)*100)</f>
        <v>0</v>
      </c>
      <c r="G278" s="593">
        <f t="shared" si="15"/>
        <v>0</v>
      </c>
      <c r="H278" s="618"/>
      <c r="I278" s="618"/>
      <c r="J278" s="618"/>
      <c r="K278" s="618"/>
      <c r="L278" s="618"/>
    </row>
    <row r="279" spans="2:12" x14ac:dyDescent="0.2">
      <c r="B279" s="608"/>
      <c r="C279" s="611" t="s">
        <v>524</v>
      </c>
      <c r="D279" s="592">
        <v>0</v>
      </c>
      <c r="E279" s="610">
        <f t="shared" si="14"/>
        <v>0</v>
      </c>
      <c r="F279" s="610">
        <f>IF(SUM($D$29:$D$31)=0,0,D279/SUM($D$29:D$31)*100)</f>
        <v>0</v>
      </c>
      <c r="G279" s="593">
        <f t="shared" si="15"/>
        <v>0</v>
      </c>
      <c r="H279" s="618"/>
      <c r="I279" s="618"/>
      <c r="J279" s="618"/>
      <c r="K279" s="618"/>
      <c r="L279" s="618"/>
    </row>
    <row r="280" spans="2:12" x14ac:dyDescent="0.2">
      <c r="B280" s="608"/>
      <c r="C280" s="611" t="s">
        <v>525</v>
      </c>
      <c r="D280" s="592">
        <v>0</v>
      </c>
      <c r="E280" s="610">
        <f t="shared" si="14"/>
        <v>0</v>
      </c>
      <c r="F280" s="610">
        <f>IF(SUM($D$29:$D$31)=0,0,D280/SUM($D$29:D$31)*100)</f>
        <v>0</v>
      </c>
      <c r="G280" s="593">
        <f t="shared" si="15"/>
        <v>0</v>
      </c>
      <c r="H280" s="618"/>
      <c r="I280" s="618"/>
      <c r="J280" s="618"/>
      <c r="K280" s="618"/>
      <c r="L280" s="618"/>
    </row>
    <row r="281" spans="2:12" x14ac:dyDescent="0.2">
      <c r="B281" s="608"/>
      <c r="C281" s="611" t="s">
        <v>526</v>
      </c>
      <c r="D281" s="592">
        <v>0</v>
      </c>
      <c r="E281" s="610">
        <f t="shared" si="14"/>
        <v>0</v>
      </c>
      <c r="F281" s="610">
        <f>IF(SUM($D$29:$D$31)=0,0,D281/SUM($D$29:D$31)*100)</f>
        <v>0</v>
      </c>
      <c r="G281" s="593">
        <f t="shared" si="15"/>
        <v>0</v>
      </c>
      <c r="H281" s="618"/>
      <c r="I281" s="618"/>
      <c r="J281" s="618"/>
      <c r="K281" s="618"/>
      <c r="L281" s="618"/>
    </row>
    <row r="282" spans="2:12" x14ac:dyDescent="0.2">
      <c r="B282" s="608"/>
      <c r="C282" s="611" t="s">
        <v>527</v>
      </c>
      <c r="D282" s="592">
        <v>0</v>
      </c>
      <c r="E282" s="610">
        <f t="shared" si="14"/>
        <v>0</v>
      </c>
      <c r="F282" s="610">
        <f>IF(SUM($D$29:$D$31)=0,0,D282/SUM($D$29:D$31)*100)</f>
        <v>0</v>
      </c>
      <c r="G282" s="593">
        <f t="shared" si="15"/>
        <v>0</v>
      </c>
      <c r="H282" s="618"/>
      <c r="I282" s="618"/>
      <c r="J282" s="618"/>
      <c r="K282" s="618"/>
      <c r="L282" s="618"/>
    </row>
    <row r="283" spans="2:12" x14ac:dyDescent="0.2">
      <c r="B283" s="608"/>
      <c r="C283" s="611" t="s">
        <v>528</v>
      </c>
      <c r="D283" s="592">
        <v>0</v>
      </c>
      <c r="E283" s="610">
        <f t="shared" si="14"/>
        <v>0</v>
      </c>
      <c r="F283" s="610">
        <f>IF(SUM($D$29:$D$31)=0,0,D283/SUM($D$29:D$31)*100)</f>
        <v>0</v>
      </c>
      <c r="G283" s="593">
        <f t="shared" si="15"/>
        <v>0</v>
      </c>
      <c r="H283" s="618"/>
      <c r="I283" s="618"/>
      <c r="J283" s="618"/>
      <c r="K283" s="618"/>
      <c r="L283" s="618"/>
    </row>
    <row r="284" spans="2:12" x14ac:dyDescent="0.2">
      <c r="B284" s="608"/>
      <c r="C284" s="612" t="s">
        <v>529</v>
      </c>
      <c r="D284" s="592">
        <v>0</v>
      </c>
      <c r="E284" s="610">
        <f t="shared" si="14"/>
        <v>0</v>
      </c>
      <c r="F284" s="610">
        <f>IF(SUM($D$29:$D$31)=0,0,D284/SUM($D$29:D$31)*100)</f>
        <v>0</v>
      </c>
      <c r="G284" s="593">
        <f t="shared" si="15"/>
        <v>0</v>
      </c>
      <c r="H284" s="618"/>
      <c r="I284" s="618"/>
      <c r="J284" s="618"/>
      <c r="K284" s="618"/>
      <c r="L284" s="618"/>
    </row>
    <row r="285" spans="2:12" x14ac:dyDescent="0.2">
      <c r="B285" s="608"/>
      <c r="C285" s="612" t="s">
        <v>530</v>
      </c>
      <c r="D285" s="592">
        <v>0</v>
      </c>
      <c r="E285" s="610">
        <f t="shared" si="14"/>
        <v>0</v>
      </c>
      <c r="F285" s="610">
        <f>IF(SUM($D$29:$D$31)=0,0,D285/SUM($D$29:D$31)*100)</f>
        <v>0</v>
      </c>
      <c r="G285" s="593">
        <f t="shared" si="15"/>
        <v>0</v>
      </c>
      <c r="H285" s="618"/>
      <c r="I285" s="618"/>
      <c r="J285" s="618"/>
      <c r="K285" s="618"/>
      <c r="L285" s="618"/>
    </row>
    <row r="286" spans="2:12" x14ac:dyDescent="0.2">
      <c r="B286" s="608"/>
      <c r="C286" s="612" t="s">
        <v>531</v>
      </c>
      <c r="D286" s="592">
        <v>0</v>
      </c>
      <c r="E286" s="610">
        <f t="shared" si="14"/>
        <v>0</v>
      </c>
      <c r="F286" s="610">
        <f>IF(SUM($D$29:$D$31)=0,0,D286/SUM($D$29:D$31)*100)</f>
        <v>0</v>
      </c>
      <c r="G286" s="593">
        <f t="shared" si="15"/>
        <v>0</v>
      </c>
      <c r="H286" s="618"/>
      <c r="I286" s="618"/>
      <c r="J286" s="618"/>
      <c r="K286" s="618"/>
      <c r="L286" s="618"/>
    </row>
    <row r="287" spans="2:12" x14ac:dyDescent="0.2">
      <c r="B287" s="608"/>
      <c r="C287" s="612" t="s">
        <v>532</v>
      </c>
      <c r="D287" s="592">
        <v>0</v>
      </c>
      <c r="E287" s="610">
        <f t="shared" si="14"/>
        <v>0</v>
      </c>
      <c r="F287" s="610">
        <f>IF(SUM($D$29:$D$31)=0,0,D287/SUM($D$29:D$31)*100)</f>
        <v>0</v>
      </c>
      <c r="G287" s="593">
        <f t="shared" si="15"/>
        <v>0</v>
      </c>
      <c r="H287" s="618"/>
      <c r="I287" s="618"/>
      <c r="J287" s="618"/>
      <c r="K287" s="618"/>
      <c r="L287" s="618"/>
    </row>
    <row r="288" spans="2:12" x14ac:dyDescent="0.2">
      <c r="B288" s="608"/>
      <c r="C288" s="612" t="s">
        <v>533</v>
      </c>
      <c r="D288" s="592">
        <v>0</v>
      </c>
      <c r="E288" s="610">
        <f t="shared" si="14"/>
        <v>0</v>
      </c>
      <c r="F288" s="610">
        <f>IF(SUM($D$29:$D$31)=0,0,D288/SUM($D$29:D$31)*100)</f>
        <v>0</v>
      </c>
      <c r="G288" s="593">
        <f t="shared" si="15"/>
        <v>0</v>
      </c>
      <c r="H288" s="618"/>
      <c r="I288" s="618"/>
      <c r="J288" s="618"/>
      <c r="K288" s="618"/>
      <c r="L288" s="618"/>
    </row>
    <row r="289" spans="2:12" x14ac:dyDescent="0.2">
      <c r="B289" s="608"/>
      <c r="C289" s="612" t="s">
        <v>534</v>
      </c>
      <c r="D289" s="592">
        <v>0</v>
      </c>
      <c r="E289" s="610">
        <f t="shared" si="14"/>
        <v>0</v>
      </c>
      <c r="F289" s="610">
        <f>IF(SUM($D$29:$D$31)=0,0,D289/SUM($D$29:D$31)*100)</f>
        <v>0</v>
      </c>
      <c r="G289" s="593">
        <f t="shared" si="15"/>
        <v>0</v>
      </c>
      <c r="H289" s="618"/>
      <c r="I289" s="618"/>
      <c r="J289" s="618"/>
      <c r="K289" s="618"/>
      <c r="L289" s="618"/>
    </row>
    <row r="290" spans="2:12" x14ac:dyDescent="0.2">
      <c r="B290" s="608"/>
      <c r="C290" s="612" t="s">
        <v>535</v>
      </c>
      <c r="D290" s="592">
        <v>0</v>
      </c>
      <c r="E290" s="610">
        <f t="shared" si="14"/>
        <v>0</v>
      </c>
      <c r="F290" s="610">
        <f>IF(SUM($D$29:$D$31)=0,0,D290/SUM($D$29:D$31)*100)</f>
        <v>0</v>
      </c>
      <c r="G290" s="593">
        <f t="shared" si="15"/>
        <v>0</v>
      </c>
      <c r="H290" s="618"/>
      <c r="I290" s="618"/>
      <c r="J290" s="618"/>
      <c r="K290" s="618"/>
      <c r="L290" s="618"/>
    </row>
    <row r="291" spans="2:12" x14ac:dyDescent="0.2">
      <c r="B291" s="608"/>
      <c r="C291" s="612" t="s">
        <v>536</v>
      </c>
      <c r="D291" s="592">
        <v>0</v>
      </c>
      <c r="E291" s="610">
        <f t="shared" si="14"/>
        <v>0</v>
      </c>
      <c r="F291" s="610">
        <f>IF(SUM($D$29:$D$31)=0,0,D291/SUM($D$29:D$31)*100)</f>
        <v>0</v>
      </c>
      <c r="G291" s="593">
        <f t="shared" si="15"/>
        <v>0</v>
      </c>
      <c r="H291" s="618"/>
      <c r="I291" s="618"/>
      <c r="J291" s="618"/>
      <c r="K291" s="618"/>
      <c r="L291" s="618"/>
    </row>
    <row r="292" spans="2:12" x14ac:dyDescent="0.2">
      <c r="B292" s="608"/>
      <c r="C292" s="612" t="s">
        <v>537</v>
      </c>
      <c r="D292" s="592">
        <v>0</v>
      </c>
      <c r="E292" s="610">
        <f t="shared" si="14"/>
        <v>0</v>
      </c>
      <c r="F292" s="610">
        <f>IF(SUM($D$29:$D$31)=0,0,D292/SUM($D$29:D$31)*100)</f>
        <v>0</v>
      </c>
      <c r="G292" s="593">
        <f t="shared" si="15"/>
        <v>0</v>
      </c>
      <c r="H292" s="618"/>
      <c r="I292" s="618"/>
      <c r="J292" s="618"/>
      <c r="K292" s="618"/>
      <c r="L292" s="618"/>
    </row>
    <row r="293" spans="2:12" x14ac:dyDescent="0.2">
      <c r="B293" s="608"/>
      <c r="C293" s="612" t="s">
        <v>538</v>
      </c>
      <c r="D293" s="592">
        <v>0</v>
      </c>
      <c r="E293" s="610">
        <f t="shared" si="14"/>
        <v>0</v>
      </c>
      <c r="F293" s="610">
        <f>IF(SUM($D$29:$D$31)=0,0,D293/SUM($D$29:D$31)*100)</f>
        <v>0</v>
      </c>
      <c r="G293" s="593">
        <f t="shared" si="15"/>
        <v>0</v>
      </c>
      <c r="H293" s="618"/>
      <c r="I293" s="618"/>
      <c r="J293" s="618"/>
      <c r="K293" s="618"/>
      <c r="L293" s="618"/>
    </row>
    <row r="294" spans="2:12" x14ac:dyDescent="0.2">
      <c r="B294" s="608"/>
      <c r="C294" s="612" t="s">
        <v>539</v>
      </c>
      <c r="D294" s="592">
        <v>0</v>
      </c>
      <c r="E294" s="610">
        <f t="shared" si="14"/>
        <v>0</v>
      </c>
      <c r="F294" s="610">
        <f>IF(SUM($D$29:$D$31)=0,0,D294/SUM($D$29:D$31)*100)</f>
        <v>0</v>
      </c>
      <c r="G294" s="593">
        <f t="shared" si="15"/>
        <v>0</v>
      </c>
      <c r="H294" s="618"/>
      <c r="I294" s="618"/>
      <c r="J294" s="618"/>
      <c r="K294" s="618"/>
      <c r="L294" s="618"/>
    </row>
    <row r="295" spans="2:12" x14ac:dyDescent="0.2">
      <c r="B295" s="608"/>
      <c r="C295" s="612" t="s">
        <v>540</v>
      </c>
      <c r="D295" s="592">
        <v>0</v>
      </c>
      <c r="E295" s="610">
        <f t="shared" si="14"/>
        <v>0</v>
      </c>
      <c r="F295" s="610">
        <f>IF(SUM($D$29:$D$31)=0,0,D295/SUM($D$29:D$31)*100)</f>
        <v>0</v>
      </c>
      <c r="G295" s="593">
        <f t="shared" si="15"/>
        <v>0</v>
      </c>
      <c r="H295" s="618"/>
      <c r="I295" s="618"/>
      <c r="J295" s="618"/>
      <c r="K295" s="618"/>
      <c r="L295" s="618"/>
    </row>
    <row r="296" spans="2:12" x14ac:dyDescent="0.2">
      <c r="B296" s="608"/>
      <c r="C296" s="612" t="s">
        <v>541</v>
      </c>
      <c r="D296" s="592">
        <v>0</v>
      </c>
      <c r="E296" s="610">
        <f t="shared" si="14"/>
        <v>0</v>
      </c>
      <c r="F296" s="610">
        <f>IF(SUM($D$29:$D$31)=0,0,D296/SUM($D$29:D$31)*100)</f>
        <v>0</v>
      </c>
      <c r="G296" s="593">
        <f t="shared" si="15"/>
        <v>0</v>
      </c>
      <c r="H296" s="618"/>
      <c r="I296" s="618"/>
      <c r="J296" s="618"/>
      <c r="K296" s="618"/>
      <c r="L296" s="618"/>
    </row>
    <row r="297" spans="2:12" x14ac:dyDescent="0.2">
      <c r="B297" s="608"/>
      <c r="C297" s="612" t="s">
        <v>542</v>
      </c>
      <c r="D297" s="592">
        <v>0</v>
      </c>
      <c r="E297" s="610">
        <f t="shared" si="14"/>
        <v>0</v>
      </c>
      <c r="F297" s="610">
        <f>IF(SUM($D$29:$D$31)=0,0,D297/SUM($D$29:D$31)*100)</f>
        <v>0</v>
      </c>
      <c r="G297" s="593">
        <f t="shared" si="15"/>
        <v>0</v>
      </c>
      <c r="H297" s="618"/>
      <c r="I297" s="618"/>
      <c r="J297" s="618"/>
      <c r="K297" s="618"/>
      <c r="L297" s="618"/>
    </row>
    <row r="298" spans="2:12" x14ac:dyDescent="0.2">
      <c r="B298" s="608"/>
      <c r="C298" s="612" t="s">
        <v>543</v>
      </c>
      <c r="D298" s="592">
        <v>0</v>
      </c>
      <c r="E298" s="610">
        <f t="shared" si="14"/>
        <v>0</v>
      </c>
      <c r="F298" s="610">
        <f>IF(SUM($D$29:$D$31)=0,0,D298/SUM($D$29:D$31)*100)</f>
        <v>0</v>
      </c>
      <c r="G298" s="593">
        <f t="shared" si="15"/>
        <v>0</v>
      </c>
      <c r="H298" s="618"/>
      <c r="I298" s="618"/>
      <c r="J298" s="618"/>
      <c r="K298" s="618"/>
      <c r="L298" s="618"/>
    </row>
    <row r="299" spans="2:12" x14ac:dyDescent="0.2">
      <c r="B299" s="608"/>
      <c r="C299" s="612" t="s">
        <v>544</v>
      </c>
      <c r="D299" s="592">
        <v>0</v>
      </c>
      <c r="E299" s="610">
        <f t="shared" si="14"/>
        <v>0</v>
      </c>
      <c r="F299" s="610">
        <f>IF(SUM($D$29:$D$31)=0,0,D299/SUM($D$29:D$31)*100)</f>
        <v>0</v>
      </c>
      <c r="G299" s="593">
        <f t="shared" si="15"/>
        <v>0</v>
      </c>
      <c r="H299" s="618"/>
      <c r="I299" s="618"/>
      <c r="J299" s="618"/>
      <c r="K299" s="618"/>
      <c r="L299" s="618"/>
    </row>
    <row r="300" spans="2:12" x14ac:dyDescent="0.2">
      <c r="B300" s="608"/>
      <c r="C300" s="612" t="s">
        <v>545</v>
      </c>
      <c r="D300" s="592">
        <v>0</v>
      </c>
      <c r="E300" s="610">
        <f t="shared" si="14"/>
        <v>0</v>
      </c>
      <c r="F300" s="610">
        <f>IF(SUM($D$29:$D$31)=0,0,D300/SUM($D$29:D$31)*100)</f>
        <v>0</v>
      </c>
      <c r="G300" s="593">
        <f t="shared" si="15"/>
        <v>0</v>
      </c>
      <c r="H300" s="618"/>
      <c r="I300" s="618"/>
      <c r="J300" s="618"/>
      <c r="K300" s="618"/>
      <c r="L300" s="618"/>
    </row>
    <row r="301" spans="2:12" x14ac:dyDescent="0.2">
      <c r="B301" s="608"/>
      <c r="C301" s="612" t="s">
        <v>546</v>
      </c>
      <c r="D301" s="592">
        <v>0</v>
      </c>
      <c r="E301" s="610">
        <f t="shared" si="14"/>
        <v>0</v>
      </c>
      <c r="F301" s="610">
        <f>IF(SUM($D$29:$D$31)=0,0,D301/SUM($D$29:D$31)*100)</f>
        <v>0</v>
      </c>
      <c r="G301" s="593">
        <f t="shared" si="15"/>
        <v>0</v>
      </c>
      <c r="H301" s="618"/>
      <c r="I301" s="618"/>
      <c r="J301" s="618"/>
      <c r="K301" s="618"/>
      <c r="L301" s="618"/>
    </row>
    <row r="302" spans="2:12" x14ac:dyDescent="0.2">
      <c r="B302" s="608"/>
      <c r="C302" s="612" t="s">
        <v>547</v>
      </c>
      <c r="D302" s="592">
        <v>0</v>
      </c>
      <c r="E302" s="610">
        <f t="shared" si="14"/>
        <v>0</v>
      </c>
      <c r="F302" s="610">
        <f>IF(SUM($D$29:$D$31)=0,0,D302/SUM($D$29:D$31)*100)</f>
        <v>0</v>
      </c>
      <c r="G302" s="593">
        <f t="shared" si="15"/>
        <v>0</v>
      </c>
      <c r="H302" s="618"/>
      <c r="I302" s="618"/>
      <c r="J302" s="618"/>
      <c r="K302" s="618"/>
      <c r="L302" s="618"/>
    </row>
    <row r="303" spans="2:12" x14ac:dyDescent="0.2">
      <c r="B303" s="613"/>
      <c r="C303" s="614" t="s">
        <v>548</v>
      </c>
      <c r="D303" s="615">
        <v>0</v>
      </c>
      <c r="E303" s="616">
        <f t="shared" si="14"/>
        <v>0</v>
      </c>
      <c r="F303" s="616">
        <f>IF(SUM($D$29:$D$31)=0,0,D303/SUM($D$29:D$31)*100)</f>
        <v>0</v>
      </c>
      <c r="G303" s="596">
        <f t="shared" si="15"/>
        <v>0</v>
      </c>
      <c r="H303" s="618"/>
      <c r="I303" s="618"/>
      <c r="J303" s="618"/>
      <c r="K303" s="618"/>
      <c r="L303" s="618"/>
    </row>
    <row r="304" spans="2:12" x14ac:dyDescent="0.2">
      <c r="D304" s="599"/>
      <c r="H304" s="618"/>
      <c r="I304" s="618"/>
      <c r="J304" s="618"/>
      <c r="K304" s="618"/>
      <c r="L304" s="618"/>
    </row>
    <row r="305" spans="2:12" x14ac:dyDescent="0.2">
      <c r="D305" s="599"/>
      <c r="H305" s="618"/>
      <c r="I305" s="618"/>
      <c r="J305" s="618"/>
      <c r="K305" s="618"/>
      <c r="L305" s="618"/>
    </row>
    <row r="306" spans="2:12" x14ac:dyDescent="0.2">
      <c r="D306" s="599"/>
      <c r="H306" s="618"/>
      <c r="I306" s="618"/>
      <c r="J306" s="618"/>
      <c r="K306" s="618"/>
      <c r="L306" s="618"/>
    </row>
    <row r="307" spans="2:12" x14ac:dyDescent="0.2">
      <c r="B307" s="585" t="s">
        <v>550</v>
      </c>
      <c r="D307" s="599"/>
      <c r="H307" s="618"/>
      <c r="I307" s="618"/>
      <c r="J307" s="618"/>
      <c r="K307" s="618"/>
      <c r="L307" s="618"/>
    </row>
    <row r="308" spans="2:12" x14ac:dyDescent="0.2">
      <c r="B308" s="585"/>
      <c r="D308" s="599"/>
      <c r="H308" s="618"/>
      <c r="I308" s="618"/>
      <c r="J308" s="618"/>
      <c r="K308" s="618"/>
      <c r="L308" s="618"/>
    </row>
    <row r="309" spans="2:12" ht="38.25" x14ac:dyDescent="0.2">
      <c r="B309" s="601"/>
      <c r="C309" s="602" t="s">
        <v>513</v>
      </c>
      <c r="D309" s="603" t="s">
        <v>514</v>
      </c>
      <c r="E309" s="603" t="s">
        <v>515</v>
      </c>
      <c r="F309" s="603" t="s">
        <v>516</v>
      </c>
      <c r="G309" s="604" t="s">
        <v>517</v>
      </c>
    </row>
    <row r="310" spans="2:12" x14ac:dyDescent="0.2">
      <c r="B310" s="605" t="s">
        <v>502</v>
      </c>
      <c r="C310" s="606" t="s">
        <v>518</v>
      </c>
      <c r="D310" s="590">
        <v>0</v>
      </c>
      <c r="E310" s="607">
        <f>IF($C$4=0,0,D310/$C$4*100)</f>
        <v>0</v>
      </c>
      <c r="F310" s="607">
        <f>IF(SUM($D$14:$D$16)=0,0,D310/SUM($D$14:D$16)*100)</f>
        <v>0</v>
      </c>
      <c r="G310" s="591">
        <f>IF($D$16=0,0,D310/$D$16*100)</f>
        <v>0</v>
      </c>
    </row>
    <row r="311" spans="2:12" x14ac:dyDescent="0.2">
      <c r="B311" s="608"/>
      <c r="C311" s="609" t="s">
        <v>755</v>
      </c>
      <c r="D311" s="592">
        <v>0</v>
      </c>
      <c r="E311" s="610">
        <f t="shared" ref="E311:E341" si="16">IF($C$4=0,0,D311/$C$4*100)</f>
        <v>0</v>
      </c>
      <c r="F311" s="610">
        <f>IF(SUM($D$14:$D$16)=0,0,D311/SUM($D$14:D$16)*100)</f>
        <v>0</v>
      </c>
      <c r="G311" s="593">
        <f>IF($D$16=0,0,D311/$D$16*100)</f>
        <v>0</v>
      </c>
    </row>
    <row r="312" spans="2:12" x14ac:dyDescent="0.2">
      <c r="B312" s="608"/>
      <c r="C312" s="611" t="s">
        <v>519</v>
      </c>
      <c r="D312" s="592">
        <v>0</v>
      </c>
      <c r="E312" s="610">
        <f t="shared" si="16"/>
        <v>0</v>
      </c>
      <c r="F312" s="610">
        <f>IF(SUM($D$14:$D$16)=0,0,D312/SUM($D$14:D$16)*100)</f>
        <v>0</v>
      </c>
      <c r="G312" s="593">
        <f t="shared" ref="G312:G341" si="17">IF($D$16=0,0,D312/$D$16*100)</f>
        <v>0</v>
      </c>
    </row>
    <row r="313" spans="2:12" x14ac:dyDescent="0.2">
      <c r="B313" s="608"/>
      <c r="C313" s="611" t="s">
        <v>520</v>
      </c>
      <c r="D313" s="592">
        <v>0</v>
      </c>
      <c r="E313" s="610">
        <f t="shared" si="16"/>
        <v>0</v>
      </c>
      <c r="F313" s="610">
        <f>IF(SUM($D$14:$D$16)=0,0,D313/SUM($D$14:D$16)*100)</f>
        <v>0</v>
      </c>
      <c r="G313" s="593">
        <f t="shared" si="17"/>
        <v>0</v>
      </c>
    </row>
    <row r="314" spans="2:12" x14ac:dyDescent="0.2">
      <c r="B314" s="608"/>
      <c r="C314" s="611" t="s">
        <v>521</v>
      </c>
      <c r="D314" s="592">
        <v>0</v>
      </c>
      <c r="E314" s="610">
        <f t="shared" si="16"/>
        <v>0</v>
      </c>
      <c r="F314" s="610">
        <f>IF(SUM($D$14:$D$16)=0,0,D314/SUM($D$14:D$16)*100)</f>
        <v>0</v>
      </c>
      <c r="G314" s="593">
        <f t="shared" si="17"/>
        <v>0</v>
      </c>
    </row>
    <row r="315" spans="2:12" x14ac:dyDescent="0.2">
      <c r="B315" s="608"/>
      <c r="C315" s="611" t="s">
        <v>522</v>
      </c>
      <c r="D315" s="592">
        <v>0</v>
      </c>
      <c r="E315" s="610">
        <f t="shared" si="16"/>
        <v>0</v>
      </c>
      <c r="F315" s="610">
        <f>IF(SUM($D$14:$D$16)=0,0,D315/SUM($D$14:D$16)*100)</f>
        <v>0</v>
      </c>
      <c r="G315" s="593">
        <f t="shared" si="17"/>
        <v>0</v>
      </c>
    </row>
    <row r="316" spans="2:12" x14ac:dyDescent="0.2">
      <c r="B316" s="608"/>
      <c r="C316" s="611" t="s">
        <v>523</v>
      </c>
      <c r="D316" s="592">
        <v>2.7609759999999999</v>
      </c>
      <c r="E316" s="610">
        <f t="shared" si="16"/>
        <v>0.6812459855084716</v>
      </c>
      <c r="F316" s="610">
        <f>IF(SUM($D$14:$D$16)=0,0,D316/SUM($D$14:D$16)*100)</f>
        <v>2.6705726815779354</v>
      </c>
      <c r="G316" s="593">
        <f t="shared" si="17"/>
        <v>72.41949850962996</v>
      </c>
    </row>
    <row r="317" spans="2:12" x14ac:dyDescent="0.2">
      <c r="B317" s="608"/>
      <c r="C317" s="611" t="s">
        <v>524</v>
      </c>
      <c r="D317" s="592">
        <v>0</v>
      </c>
      <c r="E317" s="610">
        <f t="shared" si="16"/>
        <v>0</v>
      </c>
      <c r="F317" s="610">
        <f>IF(SUM($D$14:$D$16)=0,0,D317/SUM($D$14:D$16)*100)</f>
        <v>0</v>
      </c>
      <c r="G317" s="593">
        <f t="shared" si="17"/>
        <v>0</v>
      </c>
    </row>
    <row r="318" spans="2:12" x14ac:dyDescent="0.2">
      <c r="B318" s="608"/>
      <c r="C318" s="611" t="s">
        <v>525</v>
      </c>
      <c r="D318" s="592">
        <v>0</v>
      </c>
      <c r="E318" s="610">
        <f t="shared" si="16"/>
        <v>0</v>
      </c>
      <c r="F318" s="610">
        <f>IF(SUM($D$14:$D$16)=0,0,D318/SUM($D$14:D$16)*100)</f>
        <v>0</v>
      </c>
      <c r="G318" s="593">
        <f t="shared" si="17"/>
        <v>0</v>
      </c>
    </row>
    <row r="319" spans="2:12" x14ac:dyDescent="0.2">
      <c r="B319" s="608"/>
      <c r="C319" s="611" t="s">
        <v>526</v>
      </c>
      <c r="D319" s="592">
        <v>0</v>
      </c>
      <c r="E319" s="610">
        <f t="shared" si="16"/>
        <v>0</v>
      </c>
      <c r="F319" s="610">
        <f>IF(SUM($D$14:$D$16)=0,0,D319/SUM($D$14:D$16)*100)</f>
        <v>0</v>
      </c>
      <c r="G319" s="593">
        <f t="shared" si="17"/>
        <v>0</v>
      </c>
    </row>
    <row r="320" spans="2:12" x14ac:dyDescent="0.2">
      <c r="B320" s="608"/>
      <c r="C320" s="611" t="s">
        <v>527</v>
      </c>
      <c r="D320" s="592">
        <v>0</v>
      </c>
      <c r="E320" s="610">
        <f t="shared" si="16"/>
        <v>0</v>
      </c>
      <c r="F320" s="610">
        <f>IF(SUM($D$14:$D$16)=0,0,D320/SUM($D$14:D$16)*100)</f>
        <v>0</v>
      </c>
      <c r="G320" s="593">
        <f t="shared" si="17"/>
        <v>0</v>
      </c>
    </row>
    <row r="321" spans="2:7" x14ac:dyDescent="0.2">
      <c r="B321" s="608"/>
      <c r="C321" s="611" t="s">
        <v>528</v>
      </c>
      <c r="D321" s="592">
        <v>0</v>
      </c>
      <c r="E321" s="610">
        <f t="shared" si="16"/>
        <v>0</v>
      </c>
      <c r="F321" s="610">
        <f>IF(SUM($D$14:$D$16)=0,0,D321/SUM($D$14:D$16)*100)</f>
        <v>0</v>
      </c>
      <c r="G321" s="593">
        <f t="shared" si="17"/>
        <v>0</v>
      </c>
    </row>
    <row r="322" spans="2:7" x14ac:dyDescent="0.2">
      <c r="B322" s="608"/>
      <c r="C322" s="612" t="s">
        <v>529</v>
      </c>
      <c r="D322" s="592">
        <v>0</v>
      </c>
      <c r="E322" s="610">
        <f t="shared" si="16"/>
        <v>0</v>
      </c>
      <c r="F322" s="610">
        <f>IF(SUM($D$14:$D$16)=0,0,D322/SUM($D$14:D$16)*100)</f>
        <v>0</v>
      </c>
      <c r="G322" s="593">
        <f t="shared" si="17"/>
        <v>0</v>
      </c>
    </row>
    <row r="323" spans="2:7" x14ac:dyDescent="0.2">
      <c r="B323" s="608"/>
      <c r="C323" s="612" t="s">
        <v>530</v>
      </c>
      <c r="D323" s="592">
        <v>0</v>
      </c>
      <c r="E323" s="610">
        <f t="shared" si="16"/>
        <v>0</v>
      </c>
      <c r="F323" s="610">
        <f>IF(SUM($D$14:$D$16)=0,0,D323/SUM($D$14:D$16)*100)</f>
        <v>0</v>
      </c>
      <c r="G323" s="593">
        <f t="shared" si="17"/>
        <v>0</v>
      </c>
    </row>
    <row r="324" spans="2:7" x14ac:dyDescent="0.2">
      <c r="B324" s="608"/>
      <c r="C324" s="612" t="s">
        <v>531</v>
      </c>
      <c r="D324" s="592">
        <v>0</v>
      </c>
      <c r="E324" s="610">
        <f t="shared" si="16"/>
        <v>0</v>
      </c>
      <c r="F324" s="610">
        <f>IF(SUM($D$14:$D$16)=0,0,D324/SUM($D$14:D$16)*100)</f>
        <v>0</v>
      </c>
      <c r="G324" s="593">
        <f t="shared" si="17"/>
        <v>0</v>
      </c>
    </row>
    <row r="325" spans="2:7" x14ac:dyDescent="0.2">
      <c r="B325" s="608"/>
      <c r="C325" s="612" t="s">
        <v>532</v>
      </c>
      <c r="D325" s="592">
        <v>0</v>
      </c>
      <c r="E325" s="610">
        <f t="shared" si="16"/>
        <v>0</v>
      </c>
      <c r="F325" s="610">
        <f>IF(SUM($D$14:$D$16)=0,0,D325/SUM($D$14:D$16)*100)</f>
        <v>0</v>
      </c>
      <c r="G325" s="593">
        <f t="shared" si="17"/>
        <v>0</v>
      </c>
    </row>
    <row r="326" spans="2:7" x14ac:dyDescent="0.2">
      <c r="B326" s="608"/>
      <c r="C326" s="612" t="s">
        <v>533</v>
      </c>
      <c r="D326" s="592">
        <v>0</v>
      </c>
      <c r="E326" s="610">
        <f t="shared" si="16"/>
        <v>0</v>
      </c>
      <c r="F326" s="610">
        <f>IF(SUM($D$14:$D$16)=0,0,D326/SUM($D$14:D$16)*100)</f>
        <v>0</v>
      </c>
      <c r="G326" s="593">
        <f t="shared" si="17"/>
        <v>0</v>
      </c>
    </row>
    <row r="327" spans="2:7" x14ac:dyDescent="0.2">
      <c r="B327" s="608"/>
      <c r="C327" s="612" t="s">
        <v>534</v>
      </c>
      <c r="D327" s="592">
        <v>0</v>
      </c>
      <c r="E327" s="610">
        <f t="shared" si="16"/>
        <v>0</v>
      </c>
      <c r="F327" s="610">
        <f>IF(SUM($D$14:$D$16)=0,0,D327/SUM($D$14:D$16)*100)</f>
        <v>0</v>
      </c>
      <c r="G327" s="593">
        <f t="shared" si="17"/>
        <v>0</v>
      </c>
    </row>
    <row r="328" spans="2:7" x14ac:dyDescent="0.2">
      <c r="B328" s="608"/>
      <c r="C328" s="612" t="s">
        <v>535</v>
      </c>
      <c r="D328" s="592">
        <v>0</v>
      </c>
      <c r="E328" s="610">
        <f t="shared" si="16"/>
        <v>0</v>
      </c>
      <c r="F328" s="610">
        <f>IF(SUM($D$14:$D$16)=0,0,D328/SUM($D$14:D$16)*100)</f>
        <v>0</v>
      </c>
      <c r="G328" s="593">
        <f t="shared" si="17"/>
        <v>0</v>
      </c>
    </row>
    <row r="329" spans="2:7" x14ac:dyDescent="0.2">
      <c r="B329" s="608"/>
      <c r="C329" s="612" t="s">
        <v>536</v>
      </c>
      <c r="D329" s="592">
        <v>0</v>
      </c>
      <c r="E329" s="610">
        <f t="shared" si="16"/>
        <v>0</v>
      </c>
      <c r="F329" s="610">
        <f>IF(SUM($D$14:$D$16)=0,0,D329/SUM($D$14:D$16)*100)</f>
        <v>0</v>
      </c>
      <c r="G329" s="593">
        <f t="shared" si="17"/>
        <v>0</v>
      </c>
    </row>
    <row r="330" spans="2:7" x14ac:dyDescent="0.2">
      <c r="B330" s="608"/>
      <c r="C330" s="612" t="s">
        <v>537</v>
      </c>
      <c r="D330" s="592">
        <v>0</v>
      </c>
      <c r="E330" s="610">
        <f t="shared" si="16"/>
        <v>0</v>
      </c>
      <c r="F330" s="610">
        <f>IF(SUM($D$14:$D$16)=0,0,D330/SUM($D$14:D$16)*100)</f>
        <v>0</v>
      </c>
      <c r="G330" s="593">
        <f t="shared" si="17"/>
        <v>0</v>
      </c>
    </row>
    <row r="331" spans="2:7" x14ac:dyDescent="0.2">
      <c r="B331" s="608"/>
      <c r="C331" s="612" t="s">
        <v>538</v>
      </c>
      <c r="D331" s="592">
        <v>0</v>
      </c>
      <c r="E331" s="610">
        <f t="shared" si="16"/>
        <v>0</v>
      </c>
      <c r="F331" s="610">
        <f>IF(SUM($D$14:$D$16)=0,0,D331/SUM($D$14:D$16)*100)</f>
        <v>0</v>
      </c>
      <c r="G331" s="593">
        <f t="shared" si="17"/>
        <v>0</v>
      </c>
    </row>
    <row r="332" spans="2:7" x14ac:dyDescent="0.2">
      <c r="B332" s="608"/>
      <c r="C332" s="612" t="s">
        <v>539</v>
      </c>
      <c r="D332" s="592">
        <v>2.7609759999999999</v>
      </c>
      <c r="E332" s="610">
        <f t="shared" si="16"/>
        <v>0.6812459855084716</v>
      </c>
      <c r="F332" s="610">
        <f>IF(SUM($D$14:$D$16)=0,0,D332/SUM($D$14:D$16)*100)</f>
        <v>2.6705726815779354</v>
      </c>
      <c r="G332" s="593">
        <f t="shared" si="17"/>
        <v>72.41949850962996</v>
      </c>
    </row>
    <row r="333" spans="2:7" x14ac:dyDescent="0.2">
      <c r="B333" s="608"/>
      <c r="C333" s="612" t="s">
        <v>540</v>
      </c>
      <c r="D333" s="592">
        <v>0</v>
      </c>
      <c r="E333" s="610">
        <f t="shared" si="16"/>
        <v>0</v>
      </c>
      <c r="F333" s="610">
        <f>IF(SUM($D$14:$D$16)=0,0,D333/SUM($D$14:D$16)*100)</f>
        <v>0</v>
      </c>
      <c r="G333" s="593">
        <f t="shared" si="17"/>
        <v>0</v>
      </c>
    </row>
    <row r="334" spans="2:7" x14ac:dyDescent="0.2">
      <c r="B334" s="608"/>
      <c r="C334" s="612" t="s">
        <v>541</v>
      </c>
      <c r="D334" s="592">
        <v>0</v>
      </c>
      <c r="E334" s="610">
        <f t="shared" si="16"/>
        <v>0</v>
      </c>
      <c r="F334" s="610">
        <f>IF(SUM($D$14:$D$16)=0,0,D334/SUM($D$14:D$16)*100)</f>
        <v>0</v>
      </c>
      <c r="G334" s="593">
        <f t="shared" si="17"/>
        <v>0</v>
      </c>
    </row>
    <row r="335" spans="2:7" x14ac:dyDescent="0.2">
      <c r="B335" s="608"/>
      <c r="C335" s="612" t="s">
        <v>542</v>
      </c>
      <c r="D335" s="592">
        <v>0</v>
      </c>
      <c r="E335" s="610">
        <f t="shared" si="16"/>
        <v>0</v>
      </c>
      <c r="F335" s="610">
        <f>IF(SUM($D$14:$D$16)=0,0,D335/SUM($D$14:D$16)*100)</f>
        <v>0</v>
      </c>
      <c r="G335" s="593">
        <f t="shared" si="17"/>
        <v>0</v>
      </c>
    </row>
    <row r="336" spans="2:7" x14ac:dyDescent="0.2">
      <c r="B336" s="608"/>
      <c r="C336" s="612" t="s">
        <v>543</v>
      </c>
      <c r="D336" s="592">
        <v>0</v>
      </c>
      <c r="E336" s="610">
        <f t="shared" si="16"/>
        <v>0</v>
      </c>
      <c r="F336" s="610">
        <f>IF(SUM($D$14:$D$16)=0,0,D336/SUM($D$14:D$16)*100)</f>
        <v>0</v>
      </c>
      <c r="G336" s="593">
        <f t="shared" si="17"/>
        <v>0</v>
      </c>
    </row>
    <row r="337" spans="2:7" x14ac:dyDescent="0.2">
      <c r="B337" s="608"/>
      <c r="C337" s="612" t="s">
        <v>544</v>
      </c>
      <c r="D337" s="592">
        <v>0</v>
      </c>
      <c r="E337" s="610">
        <f t="shared" si="16"/>
        <v>0</v>
      </c>
      <c r="F337" s="610">
        <f>IF(SUM($D$14:$D$16)=0,0,D337/SUM($D$14:D$16)*100)</f>
        <v>0</v>
      </c>
      <c r="G337" s="593">
        <f t="shared" si="17"/>
        <v>0</v>
      </c>
    </row>
    <row r="338" spans="2:7" x14ac:dyDescent="0.2">
      <c r="B338" s="608"/>
      <c r="C338" s="612" t="s">
        <v>545</v>
      </c>
      <c r="D338" s="592">
        <v>3.8124760000000002</v>
      </c>
      <c r="E338" s="610">
        <f t="shared" si="16"/>
        <v>0.94069414940491902</v>
      </c>
      <c r="F338" s="610">
        <f>IF(SUM($D$14:$D$16)=0,0,D338/SUM($D$14:D$16)*100)</f>
        <v>3.6876431576266953</v>
      </c>
      <c r="G338" s="593">
        <f t="shared" si="17"/>
        <v>100</v>
      </c>
    </row>
    <row r="339" spans="2:7" x14ac:dyDescent="0.2">
      <c r="B339" s="608"/>
      <c r="C339" s="612" t="s">
        <v>546</v>
      </c>
      <c r="D339" s="592">
        <v>1.0515000000000001</v>
      </c>
      <c r="E339" s="610">
        <f t="shared" si="16"/>
        <v>0.25944816389644748</v>
      </c>
      <c r="F339" s="610">
        <f>IF(SUM($D$14:$D$16)=0,0,D339/SUM($D$14:D$16)*100)</f>
        <v>1.0170704760487594</v>
      </c>
      <c r="G339" s="593">
        <f t="shared" si="17"/>
        <v>27.58050149037004</v>
      </c>
    </row>
    <row r="340" spans="2:7" x14ac:dyDescent="0.2">
      <c r="B340" s="608"/>
      <c r="C340" s="612" t="s">
        <v>547</v>
      </c>
      <c r="D340" s="592">
        <v>0</v>
      </c>
      <c r="E340" s="610">
        <f t="shared" si="16"/>
        <v>0</v>
      </c>
      <c r="F340" s="610">
        <f>IF(SUM($D$14:$D$16)=0,0,D340/SUM($D$14:D$16)*100)</f>
        <v>0</v>
      </c>
      <c r="G340" s="593">
        <f t="shared" si="17"/>
        <v>0</v>
      </c>
    </row>
    <row r="341" spans="2:7" x14ac:dyDescent="0.2">
      <c r="B341" s="613"/>
      <c r="C341" s="614" t="s">
        <v>548</v>
      </c>
      <c r="D341" s="615">
        <v>0</v>
      </c>
      <c r="E341" s="616">
        <f t="shared" si="16"/>
        <v>0</v>
      </c>
      <c r="F341" s="616">
        <f>IF(SUM($D$14:$D$16)=0,0,D341/SUM($D$14:D$16)*100)</f>
        <v>0</v>
      </c>
      <c r="G341" s="596">
        <f t="shared" si="17"/>
        <v>0</v>
      </c>
    </row>
    <row r="342" spans="2:7" x14ac:dyDescent="0.2">
      <c r="D342" s="599"/>
      <c r="E342" s="600"/>
      <c r="F342" s="600"/>
      <c r="G342" s="600"/>
    </row>
    <row r="343" spans="2:7" x14ac:dyDescent="0.2">
      <c r="B343" s="605" t="s">
        <v>20</v>
      </c>
      <c r="C343" s="606" t="s">
        <v>518</v>
      </c>
      <c r="D343" s="590">
        <v>0</v>
      </c>
      <c r="E343" s="607">
        <f>IF($C$5=0,0,D343/$C$5*100)</f>
        <v>0</v>
      </c>
      <c r="F343" s="607">
        <f>IF(SUM($D$19:$D$21)=0,0,D343/SUM($D$19:D$21)*100)</f>
        <v>0</v>
      </c>
      <c r="G343" s="591">
        <f>IF($D$21=0,0,D343/$D$21*100)</f>
        <v>0</v>
      </c>
    </row>
    <row r="344" spans="2:7" x14ac:dyDescent="0.2">
      <c r="B344" s="608"/>
      <c r="C344" s="609" t="s">
        <v>755</v>
      </c>
      <c r="D344" s="592">
        <v>0</v>
      </c>
      <c r="E344" s="610">
        <f t="shared" ref="E344:E374" si="18">IF($C$5=0,0,D344/$C$5*100)</f>
        <v>0</v>
      </c>
      <c r="F344" s="610">
        <f>IF(SUM($D$19:$D$21)=0,0,D344/SUM($D$19:D$21)*100)</f>
        <v>0</v>
      </c>
      <c r="G344" s="593">
        <f t="shared" ref="G344:G374" si="19">IF($D$21=0,0,D344/$D$21*100)</f>
        <v>0</v>
      </c>
    </row>
    <row r="345" spans="2:7" x14ac:dyDescent="0.2">
      <c r="B345" s="608"/>
      <c r="C345" s="611" t="s">
        <v>519</v>
      </c>
      <c r="D345" s="592">
        <v>0</v>
      </c>
      <c r="E345" s="610">
        <f t="shared" si="18"/>
        <v>0</v>
      </c>
      <c r="F345" s="610">
        <f>IF(SUM($D$19:$D$21)=0,0,D345/SUM($D$19:D$21)*100)</f>
        <v>0</v>
      </c>
      <c r="G345" s="593">
        <f t="shared" si="19"/>
        <v>0</v>
      </c>
    </row>
    <row r="346" spans="2:7" x14ac:dyDescent="0.2">
      <c r="B346" s="608"/>
      <c r="C346" s="611" t="s">
        <v>520</v>
      </c>
      <c r="D346" s="592">
        <v>0</v>
      </c>
      <c r="E346" s="610">
        <f t="shared" si="18"/>
        <v>0</v>
      </c>
      <c r="F346" s="610">
        <f>IF(SUM($D$19:$D$21)=0,0,D346/SUM($D$19:D$21)*100)</f>
        <v>0</v>
      </c>
      <c r="G346" s="593">
        <f t="shared" si="19"/>
        <v>0</v>
      </c>
    </row>
    <row r="347" spans="2:7" x14ac:dyDescent="0.2">
      <c r="B347" s="608"/>
      <c r="C347" s="611" t="s">
        <v>521</v>
      </c>
      <c r="D347" s="592">
        <v>0</v>
      </c>
      <c r="E347" s="610">
        <f t="shared" si="18"/>
        <v>0</v>
      </c>
      <c r="F347" s="610">
        <f>IF(SUM($D$19:$D$21)=0,0,D347/SUM($D$19:D$21)*100)</f>
        <v>0</v>
      </c>
      <c r="G347" s="593">
        <f t="shared" si="19"/>
        <v>0</v>
      </c>
    </row>
    <row r="348" spans="2:7" x14ac:dyDescent="0.2">
      <c r="B348" s="608"/>
      <c r="C348" s="611" t="s">
        <v>522</v>
      </c>
      <c r="D348" s="592">
        <v>0</v>
      </c>
      <c r="E348" s="610">
        <f t="shared" si="18"/>
        <v>0</v>
      </c>
      <c r="F348" s="610">
        <f>IF(SUM($D$19:$D$21)=0,0,D348/SUM($D$19:D$21)*100)</f>
        <v>0</v>
      </c>
      <c r="G348" s="593">
        <f t="shared" si="19"/>
        <v>0</v>
      </c>
    </row>
    <row r="349" spans="2:7" x14ac:dyDescent="0.2">
      <c r="B349" s="608"/>
      <c r="C349" s="611" t="s">
        <v>523</v>
      </c>
      <c r="D349" s="592">
        <v>0</v>
      </c>
      <c r="E349" s="610">
        <f t="shared" si="18"/>
        <v>0</v>
      </c>
      <c r="F349" s="610">
        <f>IF(SUM($D$19:$D$21)=0,0,D349/SUM($D$19:D$21)*100)</f>
        <v>0</v>
      </c>
      <c r="G349" s="593">
        <f t="shared" si="19"/>
        <v>0</v>
      </c>
    </row>
    <row r="350" spans="2:7" x14ac:dyDescent="0.2">
      <c r="B350" s="608"/>
      <c r="C350" s="611" t="s">
        <v>524</v>
      </c>
      <c r="D350" s="592">
        <v>0</v>
      </c>
      <c r="E350" s="610">
        <f t="shared" si="18"/>
        <v>0</v>
      </c>
      <c r="F350" s="610">
        <f>IF(SUM($D$19:$D$21)=0,0,D350/SUM($D$19:D$21)*100)</f>
        <v>0</v>
      </c>
      <c r="G350" s="593">
        <f t="shared" si="19"/>
        <v>0</v>
      </c>
    </row>
    <row r="351" spans="2:7" x14ac:dyDescent="0.2">
      <c r="B351" s="608"/>
      <c r="C351" s="611" t="s">
        <v>525</v>
      </c>
      <c r="D351" s="592">
        <v>0</v>
      </c>
      <c r="E351" s="610">
        <f t="shared" si="18"/>
        <v>0</v>
      </c>
      <c r="F351" s="610">
        <f>IF(SUM($D$19:$D$21)=0,0,D351/SUM($D$19:D$21)*100)</f>
        <v>0</v>
      </c>
      <c r="G351" s="593">
        <f t="shared" si="19"/>
        <v>0</v>
      </c>
    </row>
    <row r="352" spans="2:7" x14ac:dyDescent="0.2">
      <c r="B352" s="608"/>
      <c r="C352" s="611" t="s">
        <v>526</v>
      </c>
      <c r="D352" s="592">
        <v>0</v>
      </c>
      <c r="E352" s="610">
        <f t="shared" si="18"/>
        <v>0</v>
      </c>
      <c r="F352" s="610">
        <f>IF(SUM($D$19:$D$21)=0,0,D352/SUM($D$19:D$21)*100)</f>
        <v>0</v>
      </c>
      <c r="G352" s="593">
        <f t="shared" si="19"/>
        <v>0</v>
      </c>
    </row>
    <row r="353" spans="2:7" x14ac:dyDescent="0.2">
      <c r="B353" s="608"/>
      <c r="C353" s="611" t="s">
        <v>527</v>
      </c>
      <c r="D353" s="592">
        <v>0</v>
      </c>
      <c r="E353" s="610">
        <f t="shared" si="18"/>
        <v>0</v>
      </c>
      <c r="F353" s="610">
        <f>IF(SUM($D$19:$D$21)=0,0,D353/SUM($D$19:D$21)*100)</f>
        <v>0</v>
      </c>
      <c r="G353" s="593">
        <f t="shared" si="19"/>
        <v>0</v>
      </c>
    </row>
    <row r="354" spans="2:7" x14ac:dyDescent="0.2">
      <c r="B354" s="608"/>
      <c r="C354" s="611" t="s">
        <v>528</v>
      </c>
      <c r="D354" s="592">
        <v>0</v>
      </c>
      <c r="E354" s="610">
        <f t="shared" si="18"/>
        <v>0</v>
      </c>
      <c r="F354" s="610">
        <f>IF(SUM($D$19:$D$21)=0,0,D354/SUM($D$19:D$21)*100)</f>
        <v>0</v>
      </c>
      <c r="G354" s="593">
        <f t="shared" si="19"/>
        <v>0</v>
      </c>
    </row>
    <row r="355" spans="2:7" x14ac:dyDescent="0.2">
      <c r="B355" s="608"/>
      <c r="C355" s="612" t="s">
        <v>529</v>
      </c>
      <c r="D355" s="592">
        <v>0</v>
      </c>
      <c r="E355" s="610">
        <f t="shared" si="18"/>
        <v>0</v>
      </c>
      <c r="F355" s="610">
        <f>IF(SUM($D$19:$D$21)=0,0,D355/SUM($D$19:D$21)*100)</f>
        <v>0</v>
      </c>
      <c r="G355" s="593">
        <f t="shared" si="19"/>
        <v>0</v>
      </c>
    </row>
    <row r="356" spans="2:7" x14ac:dyDescent="0.2">
      <c r="B356" s="608"/>
      <c r="C356" s="612" t="s">
        <v>530</v>
      </c>
      <c r="D356" s="592">
        <v>0</v>
      </c>
      <c r="E356" s="610">
        <f t="shared" si="18"/>
        <v>0</v>
      </c>
      <c r="F356" s="610">
        <f>IF(SUM($D$19:$D$21)=0,0,D356/SUM($D$19:D$21)*100)</f>
        <v>0</v>
      </c>
      <c r="G356" s="593">
        <f t="shared" si="19"/>
        <v>0</v>
      </c>
    </row>
    <row r="357" spans="2:7" x14ac:dyDescent="0.2">
      <c r="B357" s="608"/>
      <c r="C357" s="612" t="s">
        <v>531</v>
      </c>
      <c r="D357" s="592">
        <v>0</v>
      </c>
      <c r="E357" s="610">
        <f t="shared" si="18"/>
        <v>0</v>
      </c>
      <c r="F357" s="610">
        <f>IF(SUM($D$19:$D$21)=0,0,D357/SUM($D$19:D$21)*100)</f>
        <v>0</v>
      </c>
      <c r="G357" s="593">
        <f t="shared" si="19"/>
        <v>0</v>
      </c>
    </row>
    <row r="358" spans="2:7" x14ac:dyDescent="0.2">
      <c r="B358" s="608"/>
      <c r="C358" s="612" t="s">
        <v>532</v>
      </c>
      <c r="D358" s="592">
        <v>0</v>
      </c>
      <c r="E358" s="610">
        <f t="shared" si="18"/>
        <v>0</v>
      </c>
      <c r="F358" s="610">
        <f>IF(SUM($D$19:$D$21)=0,0,D358/SUM($D$19:D$21)*100)</f>
        <v>0</v>
      </c>
      <c r="G358" s="593">
        <f t="shared" si="19"/>
        <v>0</v>
      </c>
    </row>
    <row r="359" spans="2:7" x14ac:dyDescent="0.2">
      <c r="B359" s="608"/>
      <c r="C359" s="612" t="s">
        <v>533</v>
      </c>
      <c r="D359" s="592">
        <v>0</v>
      </c>
      <c r="E359" s="610">
        <f t="shared" si="18"/>
        <v>0</v>
      </c>
      <c r="F359" s="610">
        <f>IF(SUM($D$19:$D$21)=0,0,D359/SUM($D$19:D$21)*100)</f>
        <v>0</v>
      </c>
      <c r="G359" s="593">
        <f t="shared" si="19"/>
        <v>0</v>
      </c>
    </row>
    <row r="360" spans="2:7" x14ac:dyDescent="0.2">
      <c r="B360" s="608"/>
      <c r="C360" s="612" t="s">
        <v>534</v>
      </c>
      <c r="D360" s="592">
        <v>0</v>
      </c>
      <c r="E360" s="610">
        <f t="shared" si="18"/>
        <v>0</v>
      </c>
      <c r="F360" s="610">
        <f>IF(SUM($D$19:$D$21)=0,0,D360/SUM($D$19:D$21)*100)</f>
        <v>0</v>
      </c>
      <c r="G360" s="593">
        <f t="shared" si="19"/>
        <v>0</v>
      </c>
    </row>
    <row r="361" spans="2:7" x14ac:dyDescent="0.2">
      <c r="B361" s="608"/>
      <c r="C361" s="612" t="s">
        <v>535</v>
      </c>
      <c r="D361" s="592">
        <v>0</v>
      </c>
      <c r="E361" s="610">
        <f t="shared" si="18"/>
        <v>0</v>
      </c>
      <c r="F361" s="610">
        <f>IF(SUM($D$19:$D$21)=0,0,D361/SUM($D$19:D$21)*100)</f>
        <v>0</v>
      </c>
      <c r="G361" s="593">
        <f t="shared" si="19"/>
        <v>0</v>
      </c>
    </row>
    <row r="362" spans="2:7" x14ac:dyDescent="0.2">
      <c r="B362" s="608"/>
      <c r="C362" s="612" t="s">
        <v>536</v>
      </c>
      <c r="D362" s="592">
        <v>0</v>
      </c>
      <c r="E362" s="610">
        <f t="shared" si="18"/>
        <v>0</v>
      </c>
      <c r="F362" s="610">
        <f>IF(SUM($D$19:$D$21)=0,0,D362/SUM($D$19:D$21)*100)</f>
        <v>0</v>
      </c>
      <c r="G362" s="593">
        <f t="shared" si="19"/>
        <v>0</v>
      </c>
    </row>
    <row r="363" spans="2:7" x14ac:dyDescent="0.2">
      <c r="B363" s="608"/>
      <c r="C363" s="612" t="s">
        <v>537</v>
      </c>
      <c r="D363" s="592">
        <v>0</v>
      </c>
      <c r="E363" s="610">
        <f t="shared" si="18"/>
        <v>0</v>
      </c>
      <c r="F363" s="610">
        <f>IF(SUM($D$19:$D$21)=0,0,D363/SUM($D$19:D$21)*100)</f>
        <v>0</v>
      </c>
      <c r="G363" s="593">
        <f t="shared" si="19"/>
        <v>0</v>
      </c>
    </row>
    <row r="364" spans="2:7" x14ac:dyDescent="0.2">
      <c r="B364" s="608"/>
      <c r="C364" s="612" t="s">
        <v>538</v>
      </c>
      <c r="D364" s="592">
        <v>0</v>
      </c>
      <c r="E364" s="610">
        <f t="shared" si="18"/>
        <v>0</v>
      </c>
      <c r="F364" s="610">
        <f>IF(SUM($D$19:$D$21)=0,0,D364/SUM($D$19:D$21)*100)</f>
        <v>0</v>
      </c>
      <c r="G364" s="593">
        <f t="shared" si="19"/>
        <v>0</v>
      </c>
    </row>
    <row r="365" spans="2:7" x14ac:dyDescent="0.2">
      <c r="B365" s="608"/>
      <c r="C365" s="612" t="s">
        <v>539</v>
      </c>
      <c r="D365" s="592">
        <v>0</v>
      </c>
      <c r="E365" s="610">
        <f t="shared" si="18"/>
        <v>0</v>
      </c>
      <c r="F365" s="610">
        <f>IF(SUM($D$19:$D$21)=0,0,D365/SUM($D$19:D$21)*100)</f>
        <v>0</v>
      </c>
      <c r="G365" s="593">
        <f t="shared" si="19"/>
        <v>0</v>
      </c>
    </row>
    <row r="366" spans="2:7" x14ac:dyDescent="0.2">
      <c r="B366" s="608"/>
      <c r="C366" s="612" t="s">
        <v>540</v>
      </c>
      <c r="D366" s="592">
        <v>0</v>
      </c>
      <c r="E366" s="610">
        <f t="shared" si="18"/>
        <v>0</v>
      </c>
      <c r="F366" s="610">
        <f>IF(SUM($D$19:$D$21)=0,0,D366/SUM($D$19:D$21)*100)</f>
        <v>0</v>
      </c>
      <c r="G366" s="593">
        <f t="shared" si="19"/>
        <v>0</v>
      </c>
    </row>
    <row r="367" spans="2:7" x14ac:dyDescent="0.2">
      <c r="B367" s="608"/>
      <c r="C367" s="612" t="s">
        <v>541</v>
      </c>
      <c r="D367" s="592">
        <v>0</v>
      </c>
      <c r="E367" s="610">
        <f t="shared" si="18"/>
        <v>0</v>
      </c>
      <c r="F367" s="610">
        <f>IF(SUM($D$19:$D$21)=0,0,D367/SUM($D$19:D$21)*100)</f>
        <v>0</v>
      </c>
      <c r="G367" s="593">
        <f t="shared" si="19"/>
        <v>0</v>
      </c>
    </row>
    <row r="368" spans="2:7" x14ac:dyDescent="0.2">
      <c r="B368" s="608"/>
      <c r="C368" s="612" t="s">
        <v>542</v>
      </c>
      <c r="D368" s="592">
        <v>0</v>
      </c>
      <c r="E368" s="610">
        <f t="shared" si="18"/>
        <v>0</v>
      </c>
      <c r="F368" s="610">
        <f>IF(SUM($D$19:$D$21)=0,0,D368/SUM($D$19:D$21)*100)</f>
        <v>0</v>
      </c>
      <c r="G368" s="593">
        <f t="shared" si="19"/>
        <v>0</v>
      </c>
    </row>
    <row r="369" spans="2:7" x14ac:dyDescent="0.2">
      <c r="B369" s="608"/>
      <c r="C369" s="612" t="s">
        <v>543</v>
      </c>
      <c r="D369" s="592">
        <v>0</v>
      </c>
      <c r="E369" s="610">
        <f t="shared" si="18"/>
        <v>0</v>
      </c>
      <c r="F369" s="610">
        <f>IF(SUM($D$19:$D$21)=0,0,D369/SUM($D$19:D$21)*100)</f>
        <v>0</v>
      </c>
      <c r="G369" s="593">
        <f t="shared" si="19"/>
        <v>0</v>
      </c>
    </row>
    <row r="370" spans="2:7" x14ac:dyDescent="0.2">
      <c r="B370" s="608"/>
      <c r="C370" s="612" t="s">
        <v>544</v>
      </c>
      <c r="D370" s="592">
        <v>0</v>
      </c>
      <c r="E370" s="610">
        <f t="shared" si="18"/>
        <v>0</v>
      </c>
      <c r="F370" s="610">
        <f>IF(SUM($D$19:$D$21)=0,0,D370/SUM($D$19:D$21)*100)</f>
        <v>0</v>
      </c>
      <c r="G370" s="593">
        <f t="shared" si="19"/>
        <v>0</v>
      </c>
    </row>
    <row r="371" spans="2:7" x14ac:dyDescent="0.2">
      <c r="B371" s="608"/>
      <c r="C371" s="612" t="s">
        <v>545</v>
      </c>
      <c r="D371" s="592">
        <v>0</v>
      </c>
      <c r="E371" s="610">
        <f t="shared" si="18"/>
        <v>0</v>
      </c>
      <c r="F371" s="610">
        <f>IF(SUM($D$19:$D$21)=0,0,D371/SUM($D$19:D$21)*100)</f>
        <v>0</v>
      </c>
      <c r="G371" s="593">
        <f t="shared" si="19"/>
        <v>0</v>
      </c>
    </row>
    <row r="372" spans="2:7" x14ac:dyDescent="0.2">
      <c r="B372" s="608"/>
      <c r="C372" s="612" t="s">
        <v>546</v>
      </c>
      <c r="D372" s="592">
        <v>0</v>
      </c>
      <c r="E372" s="610">
        <f t="shared" si="18"/>
        <v>0</v>
      </c>
      <c r="F372" s="610">
        <f>IF(SUM($D$19:$D$21)=0,0,D372/SUM($D$19:D$21)*100)</f>
        <v>0</v>
      </c>
      <c r="G372" s="593">
        <f t="shared" si="19"/>
        <v>0</v>
      </c>
    </row>
    <row r="373" spans="2:7" x14ac:dyDescent="0.2">
      <c r="B373" s="608"/>
      <c r="C373" s="612" t="s">
        <v>547</v>
      </c>
      <c r="D373" s="592">
        <v>0</v>
      </c>
      <c r="E373" s="610">
        <f t="shared" si="18"/>
        <v>0</v>
      </c>
      <c r="F373" s="610">
        <f>IF(SUM($D$19:$D$21)=0,0,D373/SUM($D$19:D$21)*100)</f>
        <v>0</v>
      </c>
      <c r="G373" s="593">
        <f t="shared" si="19"/>
        <v>0</v>
      </c>
    </row>
    <row r="374" spans="2:7" x14ac:dyDescent="0.2">
      <c r="B374" s="613"/>
      <c r="C374" s="614" t="s">
        <v>548</v>
      </c>
      <c r="D374" s="615">
        <v>0</v>
      </c>
      <c r="E374" s="616">
        <f t="shared" si="18"/>
        <v>0</v>
      </c>
      <c r="F374" s="616">
        <f>IF(SUM($D$19:$D$21)=0,0,D374/SUM($D$19:D$21)*100)</f>
        <v>0</v>
      </c>
      <c r="G374" s="596">
        <f t="shared" si="19"/>
        <v>0</v>
      </c>
    </row>
    <row r="375" spans="2:7" x14ac:dyDescent="0.2">
      <c r="D375" s="599"/>
      <c r="E375" s="600"/>
      <c r="F375" s="600"/>
      <c r="G375" s="600"/>
    </row>
    <row r="376" spans="2:7" x14ac:dyDescent="0.2">
      <c r="B376" s="605" t="s">
        <v>503</v>
      </c>
      <c r="C376" s="606" t="s">
        <v>518</v>
      </c>
      <c r="D376" s="590">
        <v>0</v>
      </c>
      <c r="E376" s="607">
        <f>IF($C$6=0,0,D376/$C$6*100)</f>
        <v>0</v>
      </c>
      <c r="F376" s="607">
        <f>IF(SUM($D$24:$D$26)=0,0,D376/SUM($D$24:D$26)*100)</f>
        <v>0</v>
      </c>
      <c r="G376" s="591">
        <f>IF($D$26=0,0,D376/$D$26*100)</f>
        <v>0</v>
      </c>
    </row>
    <row r="377" spans="2:7" x14ac:dyDescent="0.2">
      <c r="B377" s="608"/>
      <c r="C377" s="609" t="s">
        <v>755</v>
      </c>
      <c r="D377" s="592">
        <v>0</v>
      </c>
      <c r="E377" s="610">
        <f t="shared" ref="E377:E407" si="20">IF($C$6=0,0,D377/$C$6*100)</f>
        <v>0</v>
      </c>
      <c r="F377" s="610">
        <f>IF(SUM($D$24:$D$26)=0,0,D377/SUM($D$24:D$26)*100)</f>
        <v>0</v>
      </c>
      <c r="G377" s="593">
        <f t="shared" ref="G377:G407" si="21">IF($D$26=0,0,D377/$D$26*100)</f>
        <v>0</v>
      </c>
    </row>
    <row r="378" spans="2:7" x14ac:dyDescent="0.2">
      <c r="B378" s="608"/>
      <c r="C378" s="611" t="s">
        <v>519</v>
      </c>
      <c r="D378" s="592">
        <v>2.0078320000000001</v>
      </c>
      <c r="E378" s="610">
        <f t="shared" si="20"/>
        <v>1.6786326206024766</v>
      </c>
      <c r="F378" s="610">
        <f>IF(SUM($D$24:$D$26)=0,0,D378/SUM($D$24:D$26)*100)</f>
        <v>3.9264053414844611</v>
      </c>
      <c r="G378" s="593">
        <f t="shared" si="21"/>
        <v>66.753462294436659</v>
      </c>
    </row>
    <row r="379" spans="2:7" x14ac:dyDescent="0.2">
      <c r="B379" s="608"/>
      <c r="C379" s="611" t="s">
        <v>520</v>
      </c>
      <c r="D379" s="592">
        <v>0</v>
      </c>
      <c r="E379" s="610">
        <f t="shared" si="20"/>
        <v>0</v>
      </c>
      <c r="F379" s="610">
        <f>IF(SUM($D$24:$D$26)=0,0,D379/SUM($D$24:D$26)*100)</f>
        <v>0</v>
      </c>
      <c r="G379" s="593">
        <f t="shared" si="21"/>
        <v>0</v>
      </c>
    </row>
    <row r="380" spans="2:7" x14ac:dyDescent="0.2">
      <c r="B380" s="608"/>
      <c r="C380" s="611" t="s">
        <v>521</v>
      </c>
      <c r="D380" s="592">
        <v>0</v>
      </c>
      <c r="E380" s="610">
        <f t="shared" si="20"/>
        <v>0</v>
      </c>
      <c r="F380" s="610">
        <f>IF(SUM($D$24:$D$26)=0,0,D380/SUM($D$24:D$26)*100)</f>
        <v>0</v>
      </c>
      <c r="G380" s="593">
        <f t="shared" si="21"/>
        <v>0</v>
      </c>
    </row>
    <row r="381" spans="2:7" x14ac:dyDescent="0.2">
      <c r="B381" s="608"/>
      <c r="C381" s="611" t="s">
        <v>522</v>
      </c>
      <c r="D381" s="592">
        <v>0</v>
      </c>
      <c r="E381" s="610">
        <f t="shared" si="20"/>
        <v>0</v>
      </c>
      <c r="F381" s="610">
        <f>IF(SUM($D$24:$D$26)=0,0,D381/SUM($D$24:D$26)*100)</f>
        <v>0</v>
      </c>
      <c r="G381" s="593">
        <f t="shared" si="21"/>
        <v>0</v>
      </c>
    </row>
    <row r="382" spans="2:7" x14ac:dyDescent="0.2">
      <c r="B382" s="608"/>
      <c r="C382" s="611" t="s">
        <v>523</v>
      </c>
      <c r="D382" s="592">
        <v>0</v>
      </c>
      <c r="E382" s="610">
        <f t="shared" si="20"/>
        <v>0</v>
      </c>
      <c r="F382" s="610">
        <f>IF(SUM($D$24:$D$26)=0,0,D382/SUM($D$24:D$26)*100)</f>
        <v>0</v>
      </c>
      <c r="G382" s="593">
        <f t="shared" si="21"/>
        <v>0</v>
      </c>
    </row>
    <row r="383" spans="2:7" x14ac:dyDescent="0.2">
      <c r="B383" s="608"/>
      <c r="C383" s="611" t="s">
        <v>524</v>
      </c>
      <c r="D383" s="592">
        <v>0</v>
      </c>
      <c r="E383" s="610">
        <f t="shared" si="20"/>
        <v>0</v>
      </c>
      <c r="F383" s="610">
        <f>IF(SUM($D$24:$D$26)=0,0,D383/SUM($D$24:D$26)*100)</f>
        <v>0</v>
      </c>
      <c r="G383" s="593">
        <f t="shared" si="21"/>
        <v>0</v>
      </c>
    </row>
    <row r="384" spans="2:7" x14ac:dyDescent="0.2">
      <c r="B384" s="608"/>
      <c r="C384" s="611" t="s">
        <v>525</v>
      </c>
      <c r="D384" s="592">
        <v>0</v>
      </c>
      <c r="E384" s="610">
        <f t="shared" si="20"/>
        <v>0</v>
      </c>
      <c r="F384" s="610">
        <f>IF(SUM($D$24:$D$26)=0,0,D384/SUM($D$24:D$26)*100)</f>
        <v>0</v>
      </c>
      <c r="G384" s="593">
        <f t="shared" si="21"/>
        <v>0</v>
      </c>
    </row>
    <row r="385" spans="2:7" x14ac:dyDescent="0.2">
      <c r="B385" s="608"/>
      <c r="C385" s="611" t="s">
        <v>526</v>
      </c>
      <c r="D385" s="592">
        <v>0</v>
      </c>
      <c r="E385" s="610">
        <f t="shared" si="20"/>
        <v>0</v>
      </c>
      <c r="F385" s="610">
        <f>IF(SUM($D$24:$D$26)=0,0,D385/SUM($D$24:D$26)*100)</f>
        <v>0</v>
      </c>
      <c r="G385" s="593">
        <f t="shared" si="21"/>
        <v>0</v>
      </c>
    </row>
    <row r="386" spans="2:7" x14ac:dyDescent="0.2">
      <c r="B386" s="608"/>
      <c r="C386" s="611" t="s">
        <v>527</v>
      </c>
      <c r="D386" s="592">
        <v>0</v>
      </c>
      <c r="E386" s="610">
        <f t="shared" si="20"/>
        <v>0</v>
      </c>
      <c r="F386" s="610">
        <f>IF(SUM($D$24:$D$26)=0,0,D386/SUM($D$24:D$26)*100)</f>
        <v>0</v>
      </c>
      <c r="G386" s="593">
        <f t="shared" si="21"/>
        <v>0</v>
      </c>
    </row>
    <row r="387" spans="2:7" x14ac:dyDescent="0.2">
      <c r="B387" s="608"/>
      <c r="C387" s="611" t="s">
        <v>528</v>
      </c>
      <c r="D387" s="592">
        <v>0</v>
      </c>
      <c r="E387" s="610">
        <f t="shared" si="20"/>
        <v>0</v>
      </c>
      <c r="F387" s="610">
        <f>IF(SUM($D$24:$D$26)=0,0,D387/SUM($D$24:D$26)*100)</f>
        <v>0</v>
      </c>
      <c r="G387" s="593">
        <f t="shared" si="21"/>
        <v>0</v>
      </c>
    </row>
    <row r="388" spans="2:7" x14ac:dyDescent="0.2">
      <c r="B388" s="608"/>
      <c r="C388" s="612" t="s">
        <v>529</v>
      </c>
      <c r="D388" s="592">
        <v>0</v>
      </c>
      <c r="E388" s="610">
        <f t="shared" si="20"/>
        <v>0</v>
      </c>
      <c r="F388" s="610">
        <f>IF(SUM($D$24:$D$26)=0,0,D388/SUM($D$24:D$26)*100)</f>
        <v>0</v>
      </c>
      <c r="G388" s="593">
        <f t="shared" si="21"/>
        <v>0</v>
      </c>
    </row>
    <row r="389" spans="2:7" x14ac:dyDescent="0.2">
      <c r="B389" s="608"/>
      <c r="C389" s="612" t="s">
        <v>530</v>
      </c>
      <c r="D389" s="592">
        <v>0</v>
      </c>
      <c r="E389" s="610">
        <f t="shared" si="20"/>
        <v>0</v>
      </c>
      <c r="F389" s="610">
        <f>IF(SUM($D$24:$D$26)=0,0,D389/SUM($D$24:D$26)*100)</f>
        <v>0</v>
      </c>
      <c r="G389" s="593">
        <f t="shared" si="21"/>
        <v>0</v>
      </c>
    </row>
    <row r="390" spans="2:7" x14ac:dyDescent="0.2">
      <c r="B390" s="608"/>
      <c r="C390" s="612" t="s">
        <v>531</v>
      </c>
      <c r="D390" s="592">
        <v>0</v>
      </c>
      <c r="E390" s="610">
        <f t="shared" si="20"/>
        <v>0</v>
      </c>
      <c r="F390" s="610">
        <f>IF(SUM($D$24:$D$26)=0,0,D390/SUM($D$24:D$26)*100)</f>
        <v>0</v>
      </c>
      <c r="G390" s="593">
        <f t="shared" si="21"/>
        <v>0</v>
      </c>
    </row>
    <row r="391" spans="2:7" x14ac:dyDescent="0.2">
      <c r="B391" s="608"/>
      <c r="C391" s="612" t="s">
        <v>532</v>
      </c>
      <c r="D391" s="592">
        <v>0</v>
      </c>
      <c r="E391" s="610">
        <f t="shared" si="20"/>
        <v>0</v>
      </c>
      <c r="F391" s="610">
        <f>IF(SUM($D$24:$D$26)=0,0,D391/SUM($D$24:D$26)*100)</f>
        <v>0</v>
      </c>
      <c r="G391" s="593">
        <f t="shared" si="21"/>
        <v>0</v>
      </c>
    </row>
    <row r="392" spans="2:7" x14ac:dyDescent="0.2">
      <c r="B392" s="608"/>
      <c r="C392" s="612" t="s">
        <v>533</v>
      </c>
      <c r="D392" s="592">
        <v>0</v>
      </c>
      <c r="E392" s="610">
        <f t="shared" si="20"/>
        <v>0</v>
      </c>
      <c r="F392" s="610">
        <f>IF(SUM($D$24:$D$26)=0,0,D392/SUM($D$24:D$26)*100)</f>
        <v>0</v>
      </c>
      <c r="G392" s="593">
        <f t="shared" si="21"/>
        <v>0</v>
      </c>
    </row>
    <row r="393" spans="2:7" x14ac:dyDescent="0.2">
      <c r="B393" s="608"/>
      <c r="C393" s="612" t="s">
        <v>534</v>
      </c>
      <c r="D393" s="592">
        <v>0</v>
      </c>
      <c r="E393" s="610">
        <f t="shared" si="20"/>
        <v>0</v>
      </c>
      <c r="F393" s="610">
        <f>IF(SUM($D$24:$D$26)=0,0,D393/SUM($D$24:D$26)*100)</f>
        <v>0</v>
      </c>
      <c r="G393" s="593">
        <f t="shared" si="21"/>
        <v>0</v>
      </c>
    </row>
    <row r="394" spans="2:7" x14ac:dyDescent="0.2">
      <c r="B394" s="608"/>
      <c r="C394" s="612" t="s">
        <v>535</v>
      </c>
      <c r="D394" s="592">
        <v>0</v>
      </c>
      <c r="E394" s="610">
        <f t="shared" si="20"/>
        <v>0</v>
      </c>
      <c r="F394" s="610">
        <f>IF(SUM($D$24:$D$26)=0,0,D394/SUM($D$24:D$26)*100)</f>
        <v>0</v>
      </c>
      <c r="G394" s="593">
        <f t="shared" si="21"/>
        <v>0</v>
      </c>
    </row>
    <row r="395" spans="2:7" x14ac:dyDescent="0.2">
      <c r="B395" s="608"/>
      <c r="C395" s="612" t="s">
        <v>536</v>
      </c>
      <c r="D395" s="592">
        <v>0</v>
      </c>
      <c r="E395" s="610">
        <f t="shared" si="20"/>
        <v>0</v>
      </c>
      <c r="F395" s="610">
        <f>IF(SUM($D$24:$D$26)=0,0,D395/SUM($D$24:D$26)*100)</f>
        <v>0</v>
      </c>
      <c r="G395" s="593">
        <f t="shared" si="21"/>
        <v>0</v>
      </c>
    </row>
    <row r="396" spans="2:7" x14ac:dyDescent="0.2">
      <c r="B396" s="608"/>
      <c r="C396" s="612" t="s">
        <v>537</v>
      </c>
      <c r="D396" s="592">
        <v>0</v>
      </c>
      <c r="E396" s="610">
        <f t="shared" si="20"/>
        <v>0</v>
      </c>
      <c r="F396" s="610">
        <f>IF(SUM($D$24:$D$26)=0,0,D396/SUM($D$24:D$26)*100)</f>
        <v>0</v>
      </c>
      <c r="G396" s="593">
        <f t="shared" si="21"/>
        <v>0</v>
      </c>
    </row>
    <row r="397" spans="2:7" x14ac:dyDescent="0.2">
      <c r="B397" s="608"/>
      <c r="C397" s="612" t="s">
        <v>538</v>
      </c>
      <c r="D397" s="592">
        <v>0</v>
      </c>
      <c r="E397" s="610">
        <f t="shared" si="20"/>
        <v>0</v>
      </c>
      <c r="F397" s="610">
        <f>IF(SUM($D$24:$D$26)=0,0,D397/SUM($D$24:D$26)*100)</f>
        <v>0</v>
      </c>
      <c r="G397" s="593">
        <f t="shared" si="21"/>
        <v>0</v>
      </c>
    </row>
    <row r="398" spans="2:7" x14ac:dyDescent="0.2">
      <c r="B398" s="608"/>
      <c r="C398" s="612" t="s">
        <v>539</v>
      </c>
      <c r="D398" s="592">
        <v>0</v>
      </c>
      <c r="E398" s="610">
        <f t="shared" si="20"/>
        <v>0</v>
      </c>
      <c r="F398" s="610">
        <f>IF(SUM($D$24:$D$26)=0,0,D398/SUM($D$24:D$26)*100)</f>
        <v>0</v>
      </c>
      <c r="G398" s="593">
        <f t="shared" si="21"/>
        <v>0</v>
      </c>
    </row>
    <row r="399" spans="2:7" x14ac:dyDescent="0.2">
      <c r="B399" s="608"/>
      <c r="C399" s="612" t="s">
        <v>540</v>
      </c>
      <c r="D399" s="592">
        <v>0</v>
      </c>
      <c r="E399" s="610">
        <f t="shared" si="20"/>
        <v>0</v>
      </c>
      <c r="F399" s="610">
        <f>IF(SUM($D$24:$D$26)=0,0,D399/SUM($D$24:D$26)*100)</f>
        <v>0</v>
      </c>
      <c r="G399" s="593">
        <f t="shared" si="21"/>
        <v>0</v>
      </c>
    </row>
    <row r="400" spans="2:7" x14ac:dyDescent="0.2">
      <c r="B400" s="608"/>
      <c r="C400" s="612" t="s">
        <v>541</v>
      </c>
      <c r="D400" s="592">
        <v>0</v>
      </c>
      <c r="E400" s="610">
        <f t="shared" si="20"/>
        <v>0</v>
      </c>
      <c r="F400" s="610">
        <f>IF(SUM($D$24:$D$26)=0,0,D400/SUM($D$24:D$26)*100)</f>
        <v>0</v>
      </c>
      <c r="G400" s="593">
        <f t="shared" si="21"/>
        <v>0</v>
      </c>
    </row>
    <row r="401" spans="2:7" x14ac:dyDescent="0.2">
      <c r="B401" s="608"/>
      <c r="C401" s="612" t="s">
        <v>542</v>
      </c>
      <c r="D401" s="592">
        <v>0</v>
      </c>
      <c r="E401" s="610">
        <f t="shared" si="20"/>
        <v>0</v>
      </c>
      <c r="F401" s="610">
        <f>IF(SUM($D$24:$D$26)=0,0,D401/SUM($D$24:D$26)*100)</f>
        <v>0</v>
      </c>
      <c r="G401" s="593">
        <f t="shared" si="21"/>
        <v>0</v>
      </c>
    </row>
    <row r="402" spans="2:7" x14ac:dyDescent="0.2">
      <c r="B402" s="608"/>
      <c r="C402" s="612" t="s">
        <v>543</v>
      </c>
      <c r="D402" s="592">
        <v>0</v>
      </c>
      <c r="E402" s="610">
        <f t="shared" si="20"/>
        <v>0</v>
      </c>
      <c r="F402" s="610">
        <f>IF(SUM($D$24:$D$26)=0,0,D402/SUM($D$24:D$26)*100)</f>
        <v>0</v>
      </c>
      <c r="G402" s="593">
        <f t="shared" si="21"/>
        <v>0</v>
      </c>
    </row>
    <row r="403" spans="2:7" x14ac:dyDescent="0.2">
      <c r="B403" s="608"/>
      <c r="C403" s="612" t="s">
        <v>544</v>
      </c>
      <c r="D403" s="592">
        <v>1</v>
      </c>
      <c r="E403" s="610">
        <f t="shared" si="20"/>
        <v>0.83604236838663637</v>
      </c>
      <c r="F403" s="610">
        <f>IF(SUM($D$24:$D$26)=0,0,D403/SUM($D$24:D$26)*100)</f>
        <v>1.95554475747197</v>
      </c>
      <c r="G403" s="593">
        <f t="shared" si="21"/>
        <v>33.246537705563341</v>
      </c>
    </row>
    <row r="404" spans="2:7" x14ac:dyDescent="0.2">
      <c r="B404" s="608"/>
      <c r="C404" s="612" t="s">
        <v>545</v>
      </c>
      <c r="D404" s="592">
        <v>3.0078320000000001</v>
      </c>
      <c r="E404" s="610">
        <f t="shared" si="20"/>
        <v>2.5146749889891131</v>
      </c>
      <c r="F404" s="610">
        <f>IF(SUM($D$24:$D$26)=0,0,D404/SUM($D$24:D$26)*100)</f>
        <v>5.8819500989564313</v>
      </c>
      <c r="G404" s="593">
        <f t="shared" si="21"/>
        <v>100</v>
      </c>
    </row>
    <row r="405" spans="2:7" x14ac:dyDescent="0.2">
      <c r="B405" s="608"/>
      <c r="C405" s="612" t="s">
        <v>546</v>
      </c>
      <c r="D405" s="592">
        <v>2.0078320000000001</v>
      </c>
      <c r="E405" s="610">
        <f t="shared" si="20"/>
        <v>1.6786326206024766</v>
      </c>
      <c r="F405" s="610">
        <f>IF(SUM($D$24:$D$26)=0,0,D405/SUM($D$24:D$26)*100)</f>
        <v>3.9264053414844611</v>
      </c>
      <c r="G405" s="593">
        <f t="shared" si="21"/>
        <v>66.753462294436659</v>
      </c>
    </row>
    <row r="406" spans="2:7" x14ac:dyDescent="0.2">
      <c r="B406" s="608"/>
      <c r="C406" s="612" t="s">
        <v>547</v>
      </c>
      <c r="D406" s="592">
        <v>0</v>
      </c>
      <c r="E406" s="610">
        <f t="shared" si="20"/>
        <v>0</v>
      </c>
      <c r="F406" s="610">
        <f>IF(SUM($D$24:$D$26)=0,0,D406/SUM($D$24:D$26)*100)</f>
        <v>0</v>
      </c>
      <c r="G406" s="593">
        <f t="shared" si="21"/>
        <v>0</v>
      </c>
    </row>
    <row r="407" spans="2:7" x14ac:dyDescent="0.2">
      <c r="B407" s="613"/>
      <c r="C407" s="614" t="s">
        <v>548</v>
      </c>
      <c r="D407" s="615">
        <v>0</v>
      </c>
      <c r="E407" s="616">
        <f t="shared" si="20"/>
        <v>0</v>
      </c>
      <c r="F407" s="616">
        <f>IF(SUM($D$24:$D$26)=0,0,D407/SUM($D$24:D$26)*100)</f>
        <v>0</v>
      </c>
      <c r="G407" s="596">
        <f t="shared" si="21"/>
        <v>0</v>
      </c>
    </row>
    <row r="408" spans="2:7" x14ac:dyDescent="0.2">
      <c r="D408" s="599"/>
      <c r="E408" s="600"/>
      <c r="F408" s="600"/>
      <c r="G408" s="600"/>
    </row>
    <row r="409" spans="2:7" x14ac:dyDescent="0.2">
      <c r="B409" s="605" t="s">
        <v>504</v>
      </c>
      <c r="C409" s="606" t="s">
        <v>518</v>
      </c>
      <c r="D409" s="590">
        <v>0</v>
      </c>
      <c r="E409" s="607">
        <f>IF($C$7=0,0,D409/$C$7*100)</f>
        <v>0</v>
      </c>
      <c r="F409" s="607">
        <f>IF(SUM($D$29:$D$31)=0,0,D409/SUM($D$29:D$31)*100)</f>
        <v>0</v>
      </c>
      <c r="G409" s="591">
        <f>IF($D$31=0,0,D409/$D$31*100)</f>
        <v>0</v>
      </c>
    </row>
    <row r="410" spans="2:7" x14ac:dyDescent="0.2">
      <c r="B410" s="608"/>
      <c r="C410" s="609" t="s">
        <v>755</v>
      </c>
      <c r="D410" s="592">
        <v>0</v>
      </c>
      <c r="E410" s="610">
        <f t="shared" ref="E410:E440" si="22">IF($C$7=0,0,D410/$C$7*100)</f>
        <v>0</v>
      </c>
      <c r="F410" s="610">
        <f>IF(SUM($D$29:$D$31)=0,0,D410/SUM($D$29:D$31)*100)</f>
        <v>0</v>
      </c>
      <c r="G410" s="593">
        <f t="shared" ref="G410:G440" si="23">IF($D$31=0,0,D410/$D$31*100)</f>
        <v>0</v>
      </c>
    </row>
    <row r="411" spans="2:7" x14ac:dyDescent="0.2">
      <c r="B411" s="608"/>
      <c r="C411" s="611" t="s">
        <v>519</v>
      </c>
      <c r="D411" s="592">
        <v>0</v>
      </c>
      <c r="E411" s="610">
        <f t="shared" si="22"/>
        <v>0</v>
      </c>
      <c r="F411" s="610">
        <f>IF(SUM($D$29:$D$31)=0,0,D411/SUM($D$29:D$31)*100)</f>
        <v>0</v>
      </c>
      <c r="G411" s="593">
        <f t="shared" si="23"/>
        <v>0</v>
      </c>
    </row>
    <row r="412" spans="2:7" x14ac:dyDescent="0.2">
      <c r="B412" s="608"/>
      <c r="C412" s="611" t="s">
        <v>520</v>
      </c>
      <c r="D412" s="592">
        <v>0</v>
      </c>
      <c r="E412" s="610">
        <f t="shared" si="22"/>
        <v>0</v>
      </c>
      <c r="F412" s="610">
        <f>IF(SUM($D$29:$D$31)=0,0,D412/SUM($D$29:D$31)*100)</f>
        <v>0</v>
      </c>
      <c r="G412" s="593">
        <f t="shared" si="23"/>
        <v>0</v>
      </c>
    </row>
    <row r="413" spans="2:7" x14ac:dyDescent="0.2">
      <c r="B413" s="608"/>
      <c r="C413" s="611" t="s">
        <v>521</v>
      </c>
      <c r="D413" s="592">
        <v>0</v>
      </c>
      <c r="E413" s="610">
        <f t="shared" si="22"/>
        <v>0</v>
      </c>
      <c r="F413" s="610">
        <f>IF(SUM($D$29:$D$31)=0,0,D413/SUM($D$29:D$31)*100)</f>
        <v>0</v>
      </c>
      <c r="G413" s="593">
        <f t="shared" si="23"/>
        <v>0</v>
      </c>
    </row>
    <row r="414" spans="2:7" x14ac:dyDescent="0.2">
      <c r="B414" s="608"/>
      <c r="C414" s="611" t="s">
        <v>522</v>
      </c>
      <c r="D414" s="592">
        <v>0</v>
      </c>
      <c r="E414" s="610">
        <f t="shared" si="22"/>
        <v>0</v>
      </c>
      <c r="F414" s="610">
        <f>IF(SUM($D$29:$D$31)=0,0,D414/SUM($D$29:D$31)*100)</f>
        <v>0</v>
      </c>
      <c r="G414" s="593">
        <f t="shared" si="23"/>
        <v>0</v>
      </c>
    </row>
    <row r="415" spans="2:7" x14ac:dyDescent="0.2">
      <c r="B415" s="608"/>
      <c r="C415" s="611" t="s">
        <v>523</v>
      </c>
      <c r="D415" s="592">
        <v>0</v>
      </c>
      <c r="E415" s="610">
        <f t="shared" si="22"/>
        <v>0</v>
      </c>
      <c r="F415" s="610">
        <f>IF(SUM($D$29:$D$31)=0,0,D415/SUM($D$29:D$31)*100)</f>
        <v>0</v>
      </c>
      <c r="G415" s="593">
        <f t="shared" si="23"/>
        <v>0</v>
      </c>
    </row>
    <row r="416" spans="2:7" x14ac:dyDescent="0.2">
      <c r="B416" s="608"/>
      <c r="C416" s="611" t="s">
        <v>524</v>
      </c>
      <c r="D416" s="592">
        <v>0</v>
      </c>
      <c r="E416" s="610">
        <f t="shared" si="22"/>
        <v>0</v>
      </c>
      <c r="F416" s="610">
        <f>IF(SUM($D$29:$D$31)=0,0,D416/SUM($D$29:D$31)*100)</f>
        <v>0</v>
      </c>
      <c r="G416" s="593">
        <f t="shared" si="23"/>
        <v>0</v>
      </c>
    </row>
    <row r="417" spans="2:7" x14ac:dyDescent="0.2">
      <c r="B417" s="608"/>
      <c r="C417" s="611" t="s">
        <v>525</v>
      </c>
      <c r="D417" s="592">
        <v>0</v>
      </c>
      <c r="E417" s="610">
        <f t="shared" si="22"/>
        <v>0</v>
      </c>
      <c r="F417" s="610">
        <f>IF(SUM($D$29:$D$31)=0,0,D417/SUM($D$29:D$31)*100)</f>
        <v>0</v>
      </c>
      <c r="G417" s="593">
        <f t="shared" si="23"/>
        <v>0</v>
      </c>
    </row>
    <row r="418" spans="2:7" x14ac:dyDescent="0.2">
      <c r="B418" s="608"/>
      <c r="C418" s="611" t="s">
        <v>526</v>
      </c>
      <c r="D418" s="592">
        <v>0</v>
      </c>
      <c r="E418" s="610">
        <f t="shared" si="22"/>
        <v>0</v>
      </c>
      <c r="F418" s="610">
        <f>IF(SUM($D$29:$D$31)=0,0,D418/SUM($D$29:D$31)*100)</f>
        <v>0</v>
      </c>
      <c r="G418" s="593">
        <f t="shared" si="23"/>
        <v>0</v>
      </c>
    </row>
    <row r="419" spans="2:7" x14ac:dyDescent="0.2">
      <c r="B419" s="608"/>
      <c r="C419" s="611" t="s">
        <v>527</v>
      </c>
      <c r="D419" s="592">
        <v>0</v>
      </c>
      <c r="E419" s="610">
        <f t="shared" si="22"/>
        <v>0</v>
      </c>
      <c r="F419" s="610">
        <f>IF(SUM($D$29:$D$31)=0,0,D419/SUM($D$29:D$31)*100)</f>
        <v>0</v>
      </c>
      <c r="G419" s="593">
        <f t="shared" si="23"/>
        <v>0</v>
      </c>
    </row>
    <row r="420" spans="2:7" x14ac:dyDescent="0.2">
      <c r="B420" s="608"/>
      <c r="C420" s="611" t="s">
        <v>528</v>
      </c>
      <c r="D420" s="592">
        <v>0</v>
      </c>
      <c r="E420" s="610">
        <f t="shared" si="22"/>
        <v>0</v>
      </c>
      <c r="F420" s="610">
        <f>IF(SUM($D$29:$D$31)=0,0,D420/SUM($D$29:D$31)*100)</f>
        <v>0</v>
      </c>
      <c r="G420" s="593">
        <f t="shared" si="23"/>
        <v>0</v>
      </c>
    </row>
    <row r="421" spans="2:7" x14ac:dyDescent="0.2">
      <c r="B421" s="608"/>
      <c r="C421" s="612" t="s">
        <v>529</v>
      </c>
      <c r="D421" s="592">
        <v>0</v>
      </c>
      <c r="E421" s="610">
        <f t="shared" si="22"/>
        <v>0</v>
      </c>
      <c r="F421" s="610">
        <f>IF(SUM($D$29:$D$31)=0,0,D421/SUM($D$29:D$31)*100)</f>
        <v>0</v>
      </c>
      <c r="G421" s="593">
        <f t="shared" si="23"/>
        <v>0</v>
      </c>
    </row>
    <row r="422" spans="2:7" x14ac:dyDescent="0.2">
      <c r="B422" s="608"/>
      <c r="C422" s="612" t="s">
        <v>530</v>
      </c>
      <c r="D422" s="592">
        <v>0</v>
      </c>
      <c r="E422" s="610">
        <f t="shared" si="22"/>
        <v>0</v>
      </c>
      <c r="F422" s="610">
        <f>IF(SUM($D$29:$D$31)=0,0,D422/SUM($D$29:D$31)*100)</f>
        <v>0</v>
      </c>
      <c r="G422" s="593">
        <f t="shared" si="23"/>
        <v>0</v>
      </c>
    </row>
    <row r="423" spans="2:7" x14ac:dyDescent="0.2">
      <c r="B423" s="608"/>
      <c r="C423" s="612" t="s">
        <v>531</v>
      </c>
      <c r="D423" s="592">
        <v>0</v>
      </c>
      <c r="E423" s="610">
        <f t="shared" si="22"/>
        <v>0</v>
      </c>
      <c r="F423" s="610">
        <f>IF(SUM($D$29:$D$31)=0,0,D423/SUM($D$29:D$31)*100)</f>
        <v>0</v>
      </c>
      <c r="G423" s="593">
        <f t="shared" si="23"/>
        <v>0</v>
      </c>
    </row>
    <row r="424" spans="2:7" x14ac:dyDescent="0.2">
      <c r="B424" s="608"/>
      <c r="C424" s="612" t="s">
        <v>532</v>
      </c>
      <c r="D424" s="592">
        <v>0</v>
      </c>
      <c r="E424" s="610">
        <f t="shared" si="22"/>
        <v>0</v>
      </c>
      <c r="F424" s="610">
        <f>IF(SUM($D$29:$D$31)=0,0,D424/SUM($D$29:D$31)*100)</f>
        <v>0</v>
      </c>
      <c r="G424" s="593">
        <f t="shared" si="23"/>
        <v>0</v>
      </c>
    </row>
    <row r="425" spans="2:7" x14ac:dyDescent="0.2">
      <c r="B425" s="608"/>
      <c r="C425" s="612" t="s">
        <v>533</v>
      </c>
      <c r="D425" s="592">
        <v>0</v>
      </c>
      <c r="E425" s="610">
        <f t="shared" si="22"/>
        <v>0</v>
      </c>
      <c r="F425" s="610">
        <f>IF(SUM($D$29:$D$31)=0,0,D425/SUM($D$29:D$31)*100)</f>
        <v>0</v>
      </c>
      <c r="G425" s="593">
        <f t="shared" si="23"/>
        <v>0</v>
      </c>
    </row>
    <row r="426" spans="2:7" x14ac:dyDescent="0.2">
      <c r="B426" s="608"/>
      <c r="C426" s="612" t="s">
        <v>534</v>
      </c>
      <c r="D426" s="592">
        <v>0</v>
      </c>
      <c r="E426" s="610">
        <f t="shared" si="22"/>
        <v>0</v>
      </c>
      <c r="F426" s="610">
        <f>IF(SUM($D$29:$D$31)=0,0,D426/SUM($D$29:D$31)*100)</f>
        <v>0</v>
      </c>
      <c r="G426" s="593">
        <f t="shared" si="23"/>
        <v>0</v>
      </c>
    </row>
    <row r="427" spans="2:7" x14ac:dyDescent="0.2">
      <c r="B427" s="608"/>
      <c r="C427" s="612" t="s">
        <v>535</v>
      </c>
      <c r="D427" s="592">
        <v>0</v>
      </c>
      <c r="E427" s="610">
        <f t="shared" si="22"/>
        <v>0</v>
      </c>
      <c r="F427" s="610">
        <f>IF(SUM($D$29:$D$31)=0,0,D427/SUM($D$29:D$31)*100)</f>
        <v>0</v>
      </c>
      <c r="G427" s="593">
        <f t="shared" si="23"/>
        <v>0</v>
      </c>
    </row>
    <row r="428" spans="2:7" x14ac:dyDescent="0.2">
      <c r="B428" s="608"/>
      <c r="C428" s="612" t="s">
        <v>536</v>
      </c>
      <c r="D428" s="592">
        <v>0</v>
      </c>
      <c r="E428" s="610">
        <f t="shared" si="22"/>
        <v>0</v>
      </c>
      <c r="F428" s="610">
        <f>IF(SUM($D$29:$D$31)=0,0,D428/SUM($D$29:D$31)*100)</f>
        <v>0</v>
      </c>
      <c r="G428" s="593">
        <f t="shared" si="23"/>
        <v>0</v>
      </c>
    </row>
    <row r="429" spans="2:7" x14ac:dyDescent="0.2">
      <c r="B429" s="608"/>
      <c r="C429" s="612" t="s">
        <v>537</v>
      </c>
      <c r="D429" s="592">
        <v>0</v>
      </c>
      <c r="E429" s="610">
        <f t="shared" si="22"/>
        <v>0</v>
      </c>
      <c r="F429" s="610">
        <f>IF(SUM($D$29:$D$31)=0,0,D429/SUM($D$29:D$31)*100)</f>
        <v>0</v>
      </c>
      <c r="G429" s="593">
        <f t="shared" si="23"/>
        <v>0</v>
      </c>
    </row>
    <row r="430" spans="2:7" x14ac:dyDescent="0.2">
      <c r="B430" s="608"/>
      <c r="C430" s="612" t="s">
        <v>538</v>
      </c>
      <c r="D430" s="592">
        <v>0</v>
      </c>
      <c r="E430" s="610">
        <f t="shared" si="22"/>
        <v>0</v>
      </c>
      <c r="F430" s="610">
        <f>IF(SUM($D$29:$D$31)=0,0,D430/SUM($D$29:D$31)*100)</f>
        <v>0</v>
      </c>
      <c r="G430" s="593">
        <f t="shared" si="23"/>
        <v>0</v>
      </c>
    </row>
    <row r="431" spans="2:7" x14ac:dyDescent="0.2">
      <c r="B431" s="608"/>
      <c r="C431" s="612" t="s">
        <v>539</v>
      </c>
      <c r="D431" s="592">
        <v>0</v>
      </c>
      <c r="E431" s="610">
        <f t="shared" si="22"/>
        <v>0</v>
      </c>
      <c r="F431" s="610">
        <f>IF(SUM($D$29:$D$31)=0,0,D431/SUM($D$29:D$31)*100)</f>
        <v>0</v>
      </c>
      <c r="G431" s="593">
        <f t="shared" si="23"/>
        <v>0</v>
      </c>
    </row>
    <row r="432" spans="2:7" x14ac:dyDescent="0.2">
      <c r="B432" s="608"/>
      <c r="C432" s="612" t="s">
        <v>540</v>
      </c>
      <c r="D432" s="592">
        <v>0</v>
      </c>
      <c r="E432" s="610">
        <f t="shared" si="22"/>
        <v>0</v>
      </c>
      <c r="F432" s="610">
        <f>IF(SUM($D$29:$D$31)=0,0,D432/SUM($D$29:D$31)*100)</f>
        <v>0</v>
      </c>
      <c r="G432" s="593">
        <f t="shared" si="23"/>
        <v>0</v>
      </c>
    </row>
    <row r="433" spans="2:7" x14ac:dyDescent="0.2">
      <c r="B433" s="608"/>
      <c r="C433" s="612" t="s">
        <v>541</v>
      </c>
      <c r="D433" s="592">
        <v>0</v>
      </c>
      <c r="E433" s="610">
        <f t="shared" si="22"/>
        <v>0</v>
      </c>
      <c r="F433" s="610">
        <f>IF(SUM($D$29:$D$31)=0,0,D433/SUM($D$29:D$31)*100)</f>
        <v>0</v>
      </c>
      <c r="G433" s="593">
        <f t="shared" si="23"/>
        <v>0</v>
      </c>
    </row>
    <row r="434" spans="2:7" x14ac:dyDescent="0.2">
      <c r="B434" s="608"/>
      <c r="C434" s="612" t="s">
        <v>542</v>
      </c>
      <c r="D434" s="592">
        <v>0</v>
      </c>
      <c r="E434" s="610">
        <f t="shared" si="22"/>
        <v>0</v>
      </c>
      <c r="F434" s="610">
        <f>IF(SUM($D$29:$D$31)=0,0,D434/SUM($D$29:D$31)*100)</f>
        <v>0</v>
      </c>
      <c r="G434" s="593">
        <f t="shared" si="23"/>
        <v>0</v>
      </c>
    </row>
    <row r="435" spans="2:7" x14ac:dyDescent="0.2">
      <c r="B435" s="608"/>
      <c r="C435" s="612" t="s">
        <v>543</v>
      </c>
      <c r="D435" s="592">
        <v>0</v>
      </c>
      <c r="E435" s="610">
        <f t="shared" si="22"/>
        <v>0</v>
      </c>
      <c r="F435" s="610">
        <f>IF(SUM($D$29:$D$31)=0,0,D435/SUM($D$29:D$31)*100)</f>
        <v>0</v>
      </c>
      <c r="G435" s="593">
        <f t="shared" si="23"/>
        <v>0</v>
      </c>
    </row>
    <row r="436" spans="2:7" x14ac:dyDescent="0.2">
      <c r="B436" s="608"/>
      <c r="C436" s="612" t="s">
        <v>544</v>
      </c>
      <c r="D436" s="592">
        <v>0</v>
      </c>
      <c r="E436" s="610">
        <f t="shared" si="22"/>
        <v>0</v>
      </c>
      <c r="F436" s="610">
        <f>IF(SUM($D$29:$D$31)=0,0,D436/SUM($D$29:D$31)*100)</f>
        <v>0</v>
      </c>
      <c r="G436" s="593">
        <f t="shared" si="23"/>
        <v>0</v>
      </c>
    </row>
    <row r="437" spans="2:7" x14ac:dyDescent="0.2">
      <c r="B437" s="608"/>
      <c r="C437" s="612" t="s">
        <v>545</v>
      </c>
      <c r="D437" s="592">
        <v>0</v>
      </c>
      <c r="E437" s="610">
        <f t="shared" si="22"/>
        <v>0</v>
      </c>
      <c r="F437" s="610">
        <f>IF(SUM($D$29:$D$31)=0,0,D437/SUM($D$29:D$31)*100)</f>
        <v>0</v>
      </c>
      <c r="G437" s="593">
        <f t="shared" si="23"/>
        <v>0</v>
      </c>
    </row>
    <row r="438" spans="2:7" x14ac:dyDescent="0.2">
      <c r="B438" s="608"/>
      <c r="C438" s="612" t="s">
        <v>546</v>
      </c>
      <c r="D438" s="592">
        <v>0</v>
      </c>
      <c r="E438" s="610">
        <f t="shared" si="22"/>
        <v>0</v>
      </c>
      <c r="F438" s="610">
        <f>IF(SUM($D$29:$D$31)=0,0,D438/SUM($D$29:D$31)*100)</f>
        <v>0</v>
      </c>
      <c r="G438" s="593">
        <f t="shared" si="23"/>
        <v>0</v>
      </c>
    </row>
    <row r="439" spans="2:7" x14ac:dyDescent="0.2">
      <c r="B439" s="608"/>
      <c r="C439" s="612" t="s">
        <v>547</v>
      </c>
      <c r="D439" s="592">
        <v>0</v>
      </c>
      <c r="E439" s="610">
        <f t="shared" si="22"/>
        <v>0</v>
      </c>
      <c r="F439" s="610">
        <f>IF(SUM($D$29:$D$31)=0,0,D439/SUM($D$29:D$31)*100)</f>
        <v>0</v>
      </c>
      <c r="G439" s="593">
        <f t="shared" si="23"/>
        <v>0</v>
      </c>
    </row>
    <row r="440" spans="2:7" x14ac:dyDescent="0.2">
      <c r="B440" s="613"/>
      <c r="C440" s="614" t="s">
        <v>548</v>
      </c>
      <c r="D440" s="615">
        <v>0</v>
      </c>
      <c r="E440" s="616">
        <f t="shared" si="22"/>
        <v>0</v>
      </c>
      <c r="F440" s="616">
        <f>IF(SUM($D$29:$D$31)=0,0,D440/SUM($D$29:D$31)*100)</f>
        <v>0</v>
      </c>
      <c r="G440" s="596">
        <f t="shared" si="23"/>
        <v>0</v>
      </c>
    </row>
    <row r="441" spans="2:7" x14ac:dyDescent="0.2">
      <c r="D441" s="599"/>
      <c r="F441" s="597"/>
    </row>
    <row r="442" spans="2:7" x14ac:dyDescent="0.2">
      <c r="D442" s="599"/>
      <c r="F442" s="597"/>
    </row>
    <row r="443" spans="2:7" x14ac:dyDescent="0.2">
      <c r="B443" s="585" t="s">
        <v>551</v>
      </c>
      <c r="D443" s="599"/>
    </row>
    <row r="444" spans="2:7" x14ac:dyDescent="0.2">
      <c r="D444" s="599"/>
    </row>
    <row r="445" spans="2:7" ht="25.5" x14ac:dyDescent="0.2">
      <c r="B445" s="601"/>
      <c r="C445" s="602" t="s">
        <v>513</v>
      </c>
      <c r="D445" s="619" t="s">
        <v>514</v>
      </c>
      <c r="E445" s="604" t="s">
        <v>515</v>
      </c>
      <c r="F445" s="620"/>
    </row>
    <row r="446" spans="2:7" x14ac:dyDescent="0.2">
      <c r="B446" s="605" t="s">
        <v>502</v>
      </c>
      <c r="C446" s="606" t="s">
        <v>518</v>
      </c>
      <c r="D446" s="590">
        <v>0</v>
      </c>
      <c r="E446" s="591">
        <f>IF($C$4=0,0,D446/$C$4*100)</f>
        <v>0</v>
      </c>
      <c r="F446" s="621"/>
    </row>
    <row r="447" spans="2:7" x14ac:dyDescent="0.2">
      <c r="B447" s="608"/>
      <c r="C447" s="609" t="s">
        <v>755</v>
      </c>
      <c r="D447" s="592">
        <v>0</v>
      </c>
      <c r="E447" s="593">
        <f t="shared" ref="E447:E476" si="24">IF($C$4=0,0,D447/$C$4*100)</f>
        <v>0</v>
      </c>
      <c r="F447" s="621"/>
    </row>
    <row r="448" spans="2:7" x14ac:dyDescent="0.2">
      <c r="B448" s="608"/>
      <c r="C448" s="611" t="s">
        <v>519</v>
      </c>
      <c r="D448" s="592">
        <v>8.0887100000000007</v>
      </c>
      <c r="E448" s="593">
        <f t="shared" si="24"/>
        <v>1.9958164125447775</v>
      </c>
      <c r="F448" s="621"/>
    </row>
    <row r="449" spans="2:6" x14ac:dyDescent="0.2">
      <c r="B449" s="608"/>
      <c r="C449" s="611" t="s">
        <v>520</v>
      </c>
      <c r="D449" s="592">
        <v>3.036079</v>
      </c>
      <c r="E449" s="593">
        <f t="shared" si="24"/>
        <v>0.74912517545845203</v>
      </c>
      <c r="F449" s="621"/>
    </row>
    <row r="450" spans="2:6" x14ac:dyDescent="0.2">
      <c r="B450" s="608"/>
      <c r="C450" s="611" t="s">
        <v>521</v>
      </c>
      <c r="D450" s="592">
        <v>10.580113000000001</v>
      </c>
      <c r="E450" s="593">
        <f t="shared" si="24"/>
        <v>2.610547685845872</v>
      </c>
      <c r="F450" s="621"/>
    </row>
    <row r="451" spans="2:6" x14ac:dyDescent="0.2">
      <c r="B451" s="608"/>
      <c r="C451" s="611" t="s">
        <v>522</v>
      </c>
      <c r="D451" s="592">
        <v>0</v>
      </c>
      <c r="E451" s="593">
        <f t="shared" si="24"/>
        <v>0</v>
      </c>
      <c r="F451" s="621"/>
    </row>
    <row r="452" spans="2:6" x14ac:dyDescent="0.2">
      <c r="B452" s="608"/>
      <c r="C452" s="611" t="s">
        <v>523</v>
      </c>
      <c r="D452" s="592">
        <v>10.822749</v>
      </c>
      <c r="E452" s="593">
        <f t="shared" si="24"/>
        <v>2.6704159356748574</v>
      </c>
      <c r="F452" s="621"/>
    </row>
    <row r="453" spans="2:6" x14ac:dyDescent="0.2">
      <c r="B453" s="608"/>
      <c r="C453" s="611" t="s">
        <v>524</v>
      </c>
      <c r="D453" s="592">
        <v>0</v>
      </c>
      <c r="E453" s="593">
        <f t="shared" si="24"/>
        <v>0</v>
      </c>
      <c r="F453" s="621"/>
    </row>
    <row r="454" spans="2:6" x14ac:dyDescent="0.2">
      <c r="B454" s="608"/>
      <c r="C454" s="611" t="s">
        <v>525</v>
      </c>
      <c r="D454" s="592">
        <v>0</v>
      </c>
      <c r="E454" s="593">
        <f t="shared" si="24"/>
        <v>0</v>
      </c>
      <c r="F454" s="621"/>
    </row>
    <row r="455" spans="2:6" x14ac:dyDescent="0.2">
      <c r="B455" s="608"/>
      <c r="C455" s="611" t="s">
        <v>526</v>
      </c>
      <c r="D455" s="592">
        <v>1.1417660000000001</v>
      </c>
      <c r="E455" s="593">
        <f t="shared" si="24"/>
        <v>0.28172048720817044</v>
      </c>
      <c r="F455" s="621"/>
    </row>
    <row r="456" spans="2:6" x14ac:dyDescent="0.2">
      <c r="B456" s="608"/>
      <c r="C456" s="611" t="s">
        <v>527</v>
      </c>
      <c r="D456" s="592">
        <v>3.7228979999999998</v>
      </c>
      <c r="E456" s="593">
        <f t="shared" si="24"/>
        <v>0.91859158390276396</v>
      </c>
      <c r="F456" s="621"/>
    </row>
    <row r="457" spans="2:6" x14ac:dyDescent="0.2">
      <c r="B457" s="608"/>
      <c r="C457" s="611" t="s">
        <v>528</v>
      </c>
      <c r="D457" s="592">
        <v>0</v>
      </c>
      <c r="E457" s="593">
        <f t="shared" si="24"/>
        <v>0</v>
      </c>
      <c r="F457" s="621"/>
    </row>
    <row r="458" spans="2:6" x14ac:dyDescent="0.2">
      <c r="B458" s="608"/>
      <c r="C458" s="612" t="s">
        <v>529</v>
      </c>
      <c r="D458" s="592">
        <v>0</v>
      </c>
      <c r="E458" s="593">
        <f t="shared" si="24"/>
        <v>0</v>
      </c>
      <c r="F458" s="621"/>
    </row>
    <row r="459" spans="2:6" x14ac:dyDescent="0.2">
      <c r="B459" s="608"/>
      <c r="C459" s="612" t="s">
        <v>530</v>
      </c>
      <c r="D459" s="592">
        <v>0</v>
      </c>
      <c r="E459" s="593">
        <f t="shared" si="24"/>
        <v>0</v>
      </c>
      <c r="F459" s="621"/>
    </row>
    <row r="460" spans="2:6" x14ac:dyDescent="0.2">
      <c r="B460" s="608"/>
      <c r="C460" s="612" t="s">
        <v>531</v>
      </c>
      <c r="D460" s="592">
        <v>0</v>
      </c>
      <c r="E460" s="593">
        <f t="shared" si="24"/>
        <v>0</v>
      </c>
      <c r="F460" s="621"/>
    </row>
    <row r="461" spans="2:6" x14ac:dyDescent="0.2">
      <c r="B461" s="608"/>
      <c r="C461" s="612" t="s">
        <v>532</v>
      </c>
      <c r="D461" s="592">
        <v>0</v>
      </c>
      <c r="E461" s="593">
        <f t="shared" si="24"/>
        <v>0</v>
      </c>
      <c r="F461" s="621"/>
    </row>
    <row r="462" spans="2:6" x14ac:dyDescent="0.2">
      <c r="B462" s="608"/>
      <c r="C462" s="612" t="s">
        <v>533</v>
      </c>
      <c r="D462" s="592">
        <v>5.7631459999999999</v>
      </c>
      <c r="E462" s="593">
        <f t="shared" si="24"/>
        <v>1.4220044203206423</v>
      </c>
      <c r="F462" s="621"/>
    </row>
    <row r="463" spans="2:6" x14ac:dyDescent="0.2">
      <c r="B463" s="608"/>
      <c r="C463" s="612" t="s">
        <v>534</v>
      </c>
      <c r="D463" s="592">
        <v>0</v>
      </c>
      <c r="E463" s="593">
        <f t="shared" si="24"/>
        <v>0</v>
      </c>
      <c r="F463" s="621"/>
    </row>
    <row r="464" spans="2:6" x14ac:dyDescent="0.2">
      <c r="B464" s="608"/>
      <c r="C464" s="612" t="s">
        <v>535</v>
      </c>
      <c r="D464" s="592">
        <v>35.412211999999997</v>
      </c>
      <c r="E464" s="593">
        <f t="shared" si="24"/>
        <v>8.7376446817990896</v>
      </c>
      <c r="F464" s="621"/>
    </row>
    <row r="465" spans="2:6" x14ac:dyDescent="0.2">
      <c r="B465" s="608"/>
      <c r="C465" s="612" t="s">
        <v>536</v>
      </c>
      <c r="D465" s="592">
        <v>0</v>
      </c>
      <c r="E465" s="593">
        <f t="shared" si="24"/>
        <v>0</v>
      </c>
      <c r="F465" s="621"/>
    </row>
    <row r="466" spans="2:6" x14ac:dyDescent="0.2">
      <c r="B466" s="608"/>
      <c r="C466" s="612" t="s">
        <v>537</v>
      </c>
      <c r="D466" s="592">
        <v>0</v>
      </c>
      <c r="E466" s="593">
        <f t="shared" si="24"/>
        <v>0</v>
      </c>
      <c r="F466" s="621"/>
    </row>
    <row r="467" spans="2:6" x14ac:dyDescent="0.2">
      <c r="B467" s="608"/>
      <c r="C467" s="612" t="s">
        <v>538</v>
      </c>
      <c r="D467" s="592">
        <v>0</v>
      </c>
      <c r="E467" s="593">
        <f t="shared" si="24"/>
        <v>0</v>
      </c>
      <c r="F467" s="621"/>
    </row>
    <row r="468" spans="2:6" x14ac:dyDescent="0.2">
      <c r="B468" s="608"/>
      <c r="C468" s="612" t="s">
        <v>539</v>
      </c>
      <c r="D468" s="592">
        <v>12.235080999999999</v>
      </c>
      <c r="E468" s="593">
        <f t="shared" si="24"/>
        <v>3.018896148905668</v>
      </c>
      <c r="F468" s="621"/>
    </row>
    <row r="469" spans="2:6" x14ac:dyDescent="0.2">
      <c r="B469" s="608"/>
      <c r="C469" s="612" t="s">
        <v>540</v>
      </c>
      <c r="D469" s="592">
        <v>0</v>
      </c>
      <c r="E469" s="593">
        <f t="shared" si="24"/>
        <v>0</v>
      </c>
      <c r="F469" s="621"/>
    </row>
    <row r="470" spans="2:6" x14ac:dyDescent="0.2">
      <c r="B470" s="608"/>
      <c r="C470" s="612" t="s">
        <v>541</v>
      </c>
      <c r="D470" s="592">
        <v>0</v>
      </c>
      <c r="E470" s="593">
        <f t="shared" si="24"/>
        <v>0</v>
      </c>
      <c r="F470" s="621"/>
    </row>
    <row r="471" spans="2:6" x14ac:dyDescent="0.2">
      <c r="B471" s="608"/>
      <c r="C471" s="612" t="s">
        <v>542</v>
      </c>
      <c r="D471" s="592">
        <v>0</v>
      </c>
      <c r="E471" s="593">
        <f t="shared" si="24"/>
        <v>0</v>
      </c>
      <c r="F471" s="621"/>
    </row>
    <row r="472" spans="2:6" x14ac:dyDescent="0.2">
      <c r="B472" s="608"/>
      <c r="C472" s="612" t="s">
        <v>543</v>
      </c>
      <c r="D472" s="592">
        <v>0</v>
      </c>
      <c r="E472" s="593">
        <f t="shared" si="24"/>
        <v>0</v>
      </c>
      <c r="F472" s="621"/>
    </row>
    <row r="473" spans="2:6" x14ac:dyDescent="0.2">
      <c r="B473" s="608"/>
      <c r="C473" s="612" t="s">
        <v>544</v>
      </c>
      <c r="D473" s="592">
        <v>9.0297470000000004</v>
      </c>
      <c r="E473" s="593">
        <f t="shared" si="24"/>
        <v>2.2280088251064716</v>
      </c>
      <c r="F473" s="621"/>
    </row>
    <row r="474" spans="2:6" x14ac:dyDescent="0.2">
      <c r="B474" s="608"/>
      <c r="C474" s="612" t="s">
        <v>545</v>
      </c>
      <c r="D474" s="592">
        <v>32.041545999999997</v>
      </c>
      <c r="E474" s="593">
        <f t="shared" si="24"/>
        <v>7.9059631746110872</v>
      </c>
      <c r="F474" s="621"/>
    </row>
    <row r="475" spans="2:6" x14ac:dyDescent="0.2">
      <c r="B475" s="608"/>
      <c r="C475" s="612" t="s">
        <v>546</v>
      </c>
      <c r="D475" s="592">
        <v>0</v>
      </c>
      <c r="E475" s="593">
        <f t="shared" si="24"/>
        <v>0</v>
      </c>
      <c r="F475" s="621"/>
    </row>
    <row r="476" spans="2:6" x14ac:dyDescent="0.2">
      <c r="B476" s="608"/>
      <c r="C476" s="612" t="s">
        <v>547</v>
      </c>
      <c r="D476" s="592">
        <v>0</v>
      </c>
      <c r="E476" s="593">
        <f t="shared" si="24"/>
        <v>0</v>
      </c>
      <c r="F476" s="621"/>
    </row>
    <row r="477" spans="2:6" x14ac:dyDescent="0.2">
      <c r="B477" s="613"/>
      <c r="C477" s="614" t="s">
        <v>548</v>
      </c>
      <c r="D477" s="615">
        <v>0</v>
      </c>
      <c r="E477" s="596">
        <f>IF($C$4=0,0,D477/$C$4*100)</f>
        <v>0</v>
      </c>
      <c r="F477" s="621"/>
    </row>
    <row r="478" spans="2:6" x14ac:dyDescent="0.2">
      <c r="C478" s="582"/>
      <c r="D478" s="592"/>
      <c r="E478" s="622"/>
      <c r="F478" s="621"/>
    </row>
    <row r="479" spans="2:6" x14ac:dyDescent="0.2">
      <c r="B479" s="605" t="s">
        <v>20</v>
      </c>
      <c r="C479" s="606" t="s">
        <v>518</v>
      </c>
      <c r="D479" s="590">
        <v>0</v>
      </c>
      <c r="E479" s="591">
        <f>IF($C$5=0,0,D479/$C$5*100)</f>
        <v>0</v>
      </c>
      <c r="F479" s="621"/>
    </row>
    <row r="480" spans="2:6" x14ac:dyDescent="0.2">
      <c r="B480" s="608"/>
      <c r="C480" s="609" t="s">
        <v>755</v>
      </c>
      <c r="D480" s="592">
        <v>0</v>
      </c>
      <c r="E480" s="593">
        <f t="shared" ref="E480:E510" si="25">IF($C$5=0,0,D480/$C$5*100)</f>
        <v>0</v>
      </c>
      <c r="F480" s="621"/>
    </row>
    <row r="481" spans="2:6" x14ac:dyDescent="0.2">
      <c r="B481" s="608"/>
      <c r="C481" s="611" t="s">
        <v>519</v>
      </c>
      <c r="D481" s="592">
        <v>0</v>
      </c>
      <c r="E481" s="593">
        <f t="shared" si="25"/>
        <v>0</v>
      </c>
      <c r="F481" s="621"/>
    </row>
    <row r="482" spans="2:6" x14ac:dyDescent="0.2">
      <c r="B482" s="608"/>
      <c r="C482" s="611" t="s">
        <v>520</v>
      </c>
      <c r="D482" s="592">
        <v>0</v>
      </c>
      <c r="E482" s="593">
        <f t="shared" si="25"/>
        <v>0</v>
      </c>
      <c r="F482" s="621"/>
    </row>
    <row r="483" spans="2:6" x14ac:dyDescent="0.2">
      <c r="B483" s="608"/>
      <c r="C483" s="611" t="s">
        <v>521</v>
      </c>
      <c r="D483" s="592">
        <v>0</v>
      </c>
      <c r="E483" s="593">
        <f t="shared" si="25"/>
        <v>0</v>
      </c>
      <c r="F483" s="621"/>
    </row>
    <row r="484" spans="2:6" x14ac:dyDescent="0.2">
      <c r="B484" s="608"/>
      <c r="C484" s="611" t="s">
        <v>522</v>
      </c>
      <c r="D484" s="592">
        <v>0</v>
      </c>
      <c r="E484" s="593">
        <f t="shared" si="25"/>
        <v>0</v>
      </c>
      <c r="F484" s="621"/>
    </row>
    <row r="485" spans="2:6" x14ac:dyDescent="0.2">
      <c r="B485" s="608"/>
      <c r="C485" s="611" t="s">
        <v>523</v>
      </c>
      <c r="D485" s="592">
        <v>0</v>
      </c>
      <c r="E485" s="593">
        <f t="shared" si="25"/>
        <v>0</v>
      </c>
      <c r="F485" s="621"/>
    </row>
    <row r="486" spans="2:6" x14ac:dyDescent="0.2">
      <c r="B486" s="608"/>
      <c r="C486" s="611" t="s">
        <v>524</v>
      </c>
      <c r="D486" s="592">
        <v>0</v>
      </c>
      <c r="E486" s="593">
        <f t="shared" si="25"/>
        <v>0</v>
      </c>
      <c r="F486" s="621"/>
    </row>
    <row r="487" spans="2:6" x14ac:dyDescent="0.2">
      <c r="B487" s="608"/>
      <c r="C487" s="611" t="s">
        <v>525</v>
      </c>
      <c r="D487" s="592">
        <v>0</v>
      </c>
      <c r="E487" s="593">
        <f t="shared" si="25"/>
        <v>0</v>
      </c>
      <c r="F487" s="621"/>
    </row>
    <row r="488" spans="2:6" x14ac:dyDescent="0.2">
      <c r="B488" s="608"/>
      <c r="C488" s="611" t="s">
        <v>526</v>
      </c>
      <c r="D488" s="592">
        <v>0</v>
      </c>
      <c r="E488" s="593">
        <f t="shared" si="25"/>
        <v>0</v>
      </c>
      <c r="F488" s="621"/>
    </row>
    <row r="489" spans="2:6" x14ac:dyDescent="0.2">
      <c r="B489" s="608"/>
      <c r="C489" s="611" t="s">
        <v>527</v>
      </c>
      <c r="D489" s="592">
        <v>0</v>
      </c>
      <c r="E489" s="593">
        <f t="shared" si="25"/>
        <v>0</v>
      </c>
      <c r="F489" s="621"/>
    </row>
    <row r="490" spans="2:6" x14ac:dyDescent="0.2">
      <c r="B490" s="608"/>
      <c r="C490" s="611" t="s">
        <v>528</v>
      </c>
      <c r="D490" s="592">
        <v>0</v>
      </c>
      <c r="E490" s="593">
        <f t="shared" si="25"/>
        <v>0</v>
      </c>
      <c r="F490" s="621"/>
    </row>
    <row r="491" spans="2:6" x14ac:dyDescent="0.2">
      <c r="B491" s="608"/>
      <c r="C491" s="612" t="s">
        <v>529</v>
      </c>
      <c r="D491" s="592">
        <v>0</v>
      </c>
      <c r="E491" s="593">
        <f t="shared" si="25"/>
        <v>0</v>
      </c>
      <c r="F491" s="621"/>
    </row>
    <row r="492" spans="2:6" x14ac:dyDescent="0.2">
      <c r="B492" s="608"/>
      <c r="C492" s="612" t="s">
        <v>530</v>
      </c>
      <c r="D492" s="592">
        <v>0</v>
      </c>
      <c r="E492" s="593">
        <f t="shared" si="25"/>
        <v>0</v>
      </c>
      <c r="F492" s="621"/>
    </row>
    <row r="493" spans="2:6" x14ac:dyDescent="0.2">
      <c r="B493" s="608"/>
      <c r="C493" s="612" t="s">
        <v>531</v>
      </c>
      <c r="D493" s="592">
        <v>0</v>
      </c>
      <c r="E493" s="593">
        <f t="shared" si="25"/>
        <v>0</v>
      </c>
      <c r="F493" s="621"/>
    </row>
    <row r="494" spans="2:6" x14ac:dyDescent="0.2">
      <c r="B494" s="608"/>
      <c r="C494" s="612" t="s">
        <v>532</v>
      </c>
      <c r="D494" s="592">
        <v>0</v>
      </c>
      <c r="E494" s="593">
        <f t="shared" si="25"/>
        <v>0</v>
      </c>
      <c r="F494" s="621"/>
    </row>
    <row r="495" spans="2:6" x14ac:dyDescent="0.2">
      <c r="B495" s="608"/>
      <c r="C495" s="612" t="s">
        <v>533</v>
      </c>
      <c r="D495" s="592">
        <v>0</v>
      </c>
      <c r="E495" s="593">
        <f t="shared" si="25"/>
        <v>0</v>
      </c>
      <c r="F495" s="621"/>
    </row>
    <row r="496" spans="2:6" x14ac:dyDescent="0.2">
      <c r="B496" s="608"/>
      <c r="C496" s="612" t="s">
        <v>534</v>
      </c>
      <c r="D496" s="592">
        <v>0</v>
      </c>
      <c r="E496" s="593">
        <f t="shared" si="25"/>
        <v>0</v>
      </c>
      <c r="F496" s="621"/>
    </row>
    <row r="497" spans="2:6" x14ac:dyDescent="0.2">
      <c r="B497" s="608"/>
      <c r="C497" s="612" t="s">
        <v>535</v>
      </c>
      <c r="D497" s="592">
        <v>1</v>
      </c>
      <c r="E497" s="593">
        <f t="shared" si="25"/>
        <v>2.5596874969683698</v>
      </c>
      <c r="F497" s="621"/>
    </row>
    <row r="498" spans="2:6" x14ac:dyDescent="0.2">
      <c r="B498" s="608"/>
      <c r="C498" s="612" t="s">
        <v>536</v>
      </c>
      <c r="D498" s="592">
        <v>0</v>
      </c>
      <c r="E498" s="593">
        <f t="shared" si="25"/>
        <v>0</v>
      </c>
      <c r="F498" s="621"/>
    </row>
    <row r="499" spans="2:6" x14ac:dyDescent="0.2">
      <c r="B499" s="608"/>
      <c r="C499" s="612" t="s">
        <v>537</v>
      </c>
      <c r="D499" s="592">
        <v>0</v>
      </c>
      <c r="E499" s="593">
        <f t="shared" si="25"/>
        <v>0</v>
      </c>
      <c r="F499" s="621"/>
    </row>
    <row r="500" spans="2:6" x14ac:dyDescent="0.2">
      <c r="B500" s="608"/>
      <c r="C500" s="612" t="s">
        <v>538</v>
      </c>
      <c r="D500" s="592">
        <v>0</v>
      </c>
      <c r="E500" s="593">
        <f t="shared" si="25"/>
        <v>0</v>
      </c>
      <c r="F500" s="621"/>
    </row>
    <row r="501" spans="2:6" x14ac:dyDescent="0.2">
      <c r="B501" s="608"/>
      <c r="C501" s="612" t="s">
        <v>539</v>
      </c>
      <c r="D501" s="592">
        <v>0</v>
      </c>
      <c r="E501" s="593">
        <f t="shared" si="25"/>
        <v>0</v>
      </c>
      <c r="F501" s="621"/>
    </row>
    <row r="502" spans="2:6" x14ac:dyDescent="0.2">
      <c r="B502" s="608"/>
      <c r="C502" s="612" t="s">
        <v>540</v>
      </c>
      <c r="D502" s="592">
        <v>0</v>
      </c>
      <c r="E502" s="593">
        <f t="shared" si="25"/>
        <v>0</v>
      </c>
      <c r="F502" s="621"/>
    </row>
    <row r="503" spans="2:6" x14ac:dyDescent="0.2">
      <c r="B503" s="608"/>
      <c r="C503" s="612" t="s">
        <v>541</v>
      </c>
      <c r="D503" s="592">
        <v>0</v>
      </c>
      <c r="E503" s="593">
        <f t="shared" si="25"/>
        <v>0</v>
      </c>
      <c r="F503" s="621"/>
    </row>
    <row r="504" spans="2:6" x14ac:dyDescent="0.2">
      <c r="B504" s="608"/>
      <c r="C504" s="612" t="s">
        <v>542</v>
      </c>
      <c r="D504" s="592">
        <v>0</v>
      </c>
      <c r="E504" s="593">
        <f t="shared" si="25"/>
        <v>0</v>
      </c>
      <c r="F504" s="621"/>
    </row>
    <row r="505" spans="2:6" x14ac:dyDescent="0.2">
      <c r="B505" s="608"/>
      <c r="C505" s="612" t="s">
        <v>543</v>
      </c>
      <c r="D505" s="592">
        <v>0</v>
      </c>
      <c r="E505" s="593">
        <f t="shared" si="25"/>
        <v>0</v>
      </c>
      <c r="F505" s="621"/>
    </row>
    <row r="506" spans="2:6" x14ac:dyDescent="0.2">
      <c r="B506" s="608"/>
      <c r="C506" s="612" t="s">
        <v>544</v>
      </c>
      <c r="D506" s="592">
        <v>7.9128600000000002</v>
      </c>
      <c r="E506" s="593">
        <f t="shared" si="25"/>
        <v>20.254448807261134</v>
      </c>
      <c r="F506" s="621"/>
    </row>
    <row r="507" spans="2:6" x14ac:dyDescent="0.2">
      <c r="B507" s="608"/>
      <c r="C507" s="612" t="s">
        <v>545</v>
      </c>
      <c r="D507" s="592">
        <v>4.1110939999999996</v>
      </c>
      <c r="E507" s="593">
        <f t="shared" si="25"/>
        <v>10.523115910661684</v>
      </c>
      <c r="F507" s="621"/>
    </row>
    <row r="508" spans="2:6" x14ac:dyDescent="0.2">
      <c r="B508" s="608"/>
      <c r="C508" s="612" t="s">
        <v>546</v>
      </c>
      <c r="D508" s="592">
        <v>0</v>
      </c>
      <c r="E508" s="593">
        <f t="shared" si="25"/>
        <v>0</v>
      </c>
      <c r="F508" s="621"/>
    </row>
    <row r="509" spans="2:6" x14ac:dyDescent="0.2">
      <c r="B509" s="608"/>
      <c r="C509" s="612" t="s">
        <v>547</v>
      </c>
      <c r="D509" s="592">
        <v>0</v>
      </c>
      <c r="E509" s="593">
        <f t="shared" si="25"/>
        <v>0</v>
      </c>
      <c r="F509" s="621"/>
    </row>
    <row r="510" spans="2:6" x14ac:dyDescent="0.2">
      <c r="B510" s="613"/>
      <c r="C510" s="614" t="s">
        <v>548</v>
      </c>
      <c r="D510" s="615">
        <v>0</v>
      </c>
      <c r="E510" s="596">
        <f t="shared" si="25"/>
        <v>0</v>
      </c>
      <c r="F510" s="621"/>
    </row>
    <row r="511" spans="2:6" ht="12" customHeight="1" x14ac:dyDescent="0.2"/>
    <row r="512" spans="2:6" ht="12" customHeight="1" x14ac:dyDescent="0.2">
      <c r="B512" s="605" t="s">
        <v>503</v>
      </c>
      <c r="C512" s="606" t="s">
        <v>518</v>
      </c>
      <c r="D512" s="590">
        <v>0</v>
      </c>
      <c r="E512" s="591">
        <f>IF($C$6=0,0,D512/$C$6*100)</f>
        <v>0</v>
      </c>
    </row>
    <row r="513" spans="2:5" ht="12" customHeight="1" x14ac:dyDescent="0.2">
      <c r="B513" s="608"/>
      <c r="C513" s="609" t="s">
        <v>755</v>
      </c>
      <c r="D513" s="592">
        <v>0</v>
      </c>
      <c r="E513" s="593">
        <f t="shared" ref="E513:E543" si="26">IF($C$6=0,0,D513/$C$6*100)</f>
        <v>0</v>
      </c>
    </row>
    <row r="514" spans="2:5" ht="12" customHeight="1" x14ac:dyDescent="0.2">
      <c r="B514" s="608"/>
      <c r="C514" s="611" t="s">
        <v>519</v>
      </c>
      <c r="D514" s="592">
        <v>8.2605190000000004</v>
      </c>
      <c r="E514" s="593">
        <f t="shared" si="26"/>
        <v>6.9061438688628085</v>
      </c>
    </row>
    <row r="515" spans="2:5" ht="12" customHeight="1" x14ac:dyDescent="0.2">
      <c r="B515" s="608"/>
      <c r="C515" s="611" t="s">
        <v>520</v>
      </c>
      <c r="D515" s="592">
        <v>0</v>
      </c>
      <c r="E515" s="593">
        <f t="shared" si="26"/>
        <v>0</v>
      </c>
    </row>
    <row r="516" spans="2:5" ht="12" customHeight="1" x14ac:dyDescent="0.2">
      <c r="B516" s="608"/>
      <c r="C516" s="611" t="s">
        <v>521</v>
      </c>
      <c r="D516" s="592">
        <v>1</v>
      </c>
      <c r="E516" s="593">
        <f t="shared" si="26"/>
        <v>0.83604236838663637</v>
      </c>
    </row>
    <row r="517" spans="2:5" ht="12" customHeight="1" x14ac:dyDescent="0.2">
      <c r="B517" s="608"/>
      <c r="C517" s="611" t="s">
        <v>522</v>
      </c>
      <c r="D517" s="592">
        <v>0</v>
      </c>
      <c r="E517" s="593">
        <f t="shared" si="26"/>
        <v>0</v>
      </c>
    </row>
    <row r="518" spans="2:5" ht="12" customHeight="1" x14ac:dyDescent="0.2">
      <c r="B518" s="608"/>
      <c r="C518" s="611" t="s">
        <v>523</v>
      </c>
      <c r="D518" s="592">
        <v>0</v>
      </c>
      <c r="E518" s="593">
        <f t="shared" si="26"/>
        <v>0</v>
      </c>
    </row>
    <row r="519" spans="2:5" ht="12" customHeight="1" x14ac:dyDescent="0.2">
      <c r="B519" s="608"/>
      <c r="C519" s="611" t="s">
        <v>524</v>
      </c>
      <c r="D519" s="592">
        <v>0</v>
      </c>
      <c r="E519" s="593">
        <f t="shared" si="26"/>
        <v>0</v>
      </c>
    </row>
    <row r="520" spans="2:5" ht="12" customHeight="1" x14ac:dyDescent="0.2">
      <c r="B520" s="608"/>
      <c r="C520" s="611" t="s">
        <v>525</v>
      </c>
      <c r="D520" s="592">
        <v>0</v>
      </c>
      <c r="E520" s="593">
        <f t="shared" si="26"/>
        <v>0</v>
      </c>
    </row>
    <row r="521" spans="2:5" ht="12" customHeight="1" x14ac:dyDescent="0.2">
      <c r="B521" s="608"/>
      <c r="C521" s="611" t="s">
        <v>526</v>
      </c>
      <c r="D521" s="592">
        <v>0</v>
      </c>
      <c r="E521" s="593">
        <f t="shared" si="26"/>
        <v>0</v>
      </c>
    </row>
    <row r="522" spans="2:5" ht="12" customHeight="1" x14ac:dyDescent="0.2">
      <c r="B522" s="608"/>
      <c r="C522" s="611" t="s">
        <v>527</v>
      </c>
      <c r="D522" s="592">
        <v>0</v>
      </c>
      <c r="E522" s="593">
        <f t="shared" si="26"/>
        <v>0</v>
      </c>
    </row>
    <row r="523" spans="2:5" ht="12" customHeight="1" x14ac:dyDescent="0.2">
      <c r="B523" s="608"/>
      <c r="C523" s="611" t="s">
        <v>528</v>
      </c>
      <c r="D523" s="592">
        <v>0</v>
      </c>
      <c r="E523" s="593">
        <f t="shared" si="26"/>
        <v>0</v>
      </c>
    </row>
    <row r="524" spans="2:5" ht="12" customHeight="1" x14ac:dyDescent="0.2">
      <c r="B524" s="608"/>
      <c r="C524" s="612" t="s">
        <v>529</v>
      </c>
      <c r="D524" s="592">
        <v>0</v>
      </c>
      <c r="E524" s="593">
        <f t="shared" si="26"/>
        <v>0</v>
      </c>
    </row>
    <row r="525" spans="2:5" ht="12" customHeight="1" x14ac:dyDescent="0.2">
      <c r="B525" s="608"/>
      <c r="C525" s="612" t="s">
        <v>530</v>
      </c>
      <c r="D525" s="592">
        <v>1</v>
      </c>
      <c r="E525" s="593">
        <f t="shared" si="26"/>
        <v>0.83604236838663637</v>
      </c>
    </row>
    <row r="526" spans="2:5" ht="12" customHeight="1" x14ac:dyDescent="0.2">
      <c r="B526" s="608"/>
      <c r="C526" s="612" t="s">
        <v>531</v>
      </c>
      <c r="D526" s="592">
        <v>0</v>
      </c>
      <c r="E526" s="593">
        <f t="shared" si="26"/>
        <v>0</v>
      </c>
    </row>
    <row r="527" spans="2:5" ht="12" customHeight="1" x14ac:dyDescent="0.2">
      <c r="B527" s="608"/>
      <c r="C527" s="612" t="s">
        <v>532</v>
      </c>
      <c r="D527" s="592">
        <v>0</v>
      </c>
      <c r="E527" s="593">
        <f t="shared" si="26"/>
        <v>0</v>
      </c>
    </row>
    <row r="528" spans="2:5" ht="12" customHeight="1" x14ac:dyDescent="0.2">
      <c r="B528" s="608"/>
      <c r="C528" s="612" t="s">
        <v>533</v>
      </c>
      <c r="D528" s="592">
        <v>0</v>
      </c>
      <c r="E528" s="593">
        <f t="shared" si="26"/>
        <v>0</v>
      </c>
    </row>
    <row r="529" spans="2:5" ht="12" customHeight="1" x14ac:dyDescent="0.2">
      <c r="B529" s="608"/>
      <c r="C529" s="612" t="s">
        <v>534</v>
      </c>
      <c r="D529" s="592">
        <v>0</v>
      </c>
      <c r="E529" s="593">
        <f t="shared" si="26"/>
        <v>0</v>
      </c>
    </row>
    <row r="530" spans="2:5" ht="12" customHeight="1" x14ac:dyDescent="0.2">
      <c r="B530" s="608"/>
      <c r="C530" s="612" t="s">
        <v>535</v>
      </c>
      <c r="D530" s="592">
        <v>15.627247000000001</v>
      </c>
      <c r="E530" s="593">
        <f t="shared" si="26"/>
        <v>13.065040593242957</v>
      </c>
    </row>
    <row r="531" spans="2:5" ht="12" customHeight="1" x14ac:dyDescent="0.2">
      <c r="B531" s="608"/>
      <c r="C531" s="612" t="s">
        <v>536</v>
      </c>
      <c r="D531" s="592">
        <v>0</v>
      </c>
      <c r="E531" s="593">
        <f t="shared" si="26"/>
        <v>0</v>
      </c>
    </row>
    <row r="532" spans="2:5" ht="12" customHeight="1" x14ac:dyDescent="0.2">
      <c r="B532" s="608"/>
      <c r="C532" s="612" t="s">
        <v>537</v>
      </c>
      <c r="D532" s="592">
        <v>0</v>
      </c>
      <c r="E532" s="593">
        <f t="shared" si="26"/>
        <v>0</v>
      </c>
    </row>
    <row r="533" spans="2:5" ht="12" customHeight="1" x14ac:dyDescent="0.2">
      <c r="B533" s="608"/>
      <c r="C533" s="612" t="s">
        <v>538</v>
      </c>
      <c r="D533" s="592">
        <v>0</v>
      </c>
      <c r="E533" s="593">
        <f t="shared" si="26"/>
        <v>0</v>
      </c>
    </row>
    <row r="534" spans="2:5" ht="12" customHeight="1" x14ac:dyDescent="0.2">
      <c r="B534" s="608"/>
      <c r="C534" s="612" t="s">
        <v>539</v>
      </c>
      <c r="D534" s="592">
        <v>0</v>
      </c>
      <c r="E534" s="593">
        <f t="shared" si="26"/>
        <v>0</v>
      </c>
    </row>
    <row r="535" spans="2:5" ht="12" customHeight="1" x14ac:dyDescent="0.2">
      <c r="B535" s="608"/>
      <c r="C535" s="612" t="s">
        <v>540</v>
      </c>
      <c r="D535" s="592">
        <v>0</v>
      </c>
      <c r="E535" s="593">
        <f t="shared" si="26"/>
        <v>0</v>
      </c>
    </row>
    <row r="536" spans="2:5" ht="12" customHeight="1" x14ac:dyDescent="0.2">
      <c r="B536" s="608"/>
      <c r="C536" s="612" t="s">
        <v>541</v>
      </c>
      <c r="D536" s="592">
        <v>0</v>
      </c>
      <c r="E536" s="593">
        <f t="shared" si="26"/>
        <v>0</v>
      </c>
    </row>
    <row r="537" spans="2:5" ht="12" customHeight="1" x14ac:dyDescent="0.2">
      <c r="B537" s="608"/>
      <c r="C537" s="612" t="s">
        <v>542</v>
      </c>
      <c r="D537" s="592">
        <v>0</v>
      </c>
      <c r="E537" s="593">
        <f t="shared" si="26"/>
        <v>0</v>
      </c>
    </row>
    <row r="538" spans="2:5" ht="12" customHeight="1" x14ac:dyDescent="0.2">
      <c r="B538" s="608"/>
      <c r="C538" s="612" t="s">
        <v>543</v>
      </c>
      <c r="D538" s="592">
        <v>0</v>
      </c>
      <c r="E538" s="593">
        <f t="shared" si="26"/>
        <v>0</v>
      </c>
    </row>
    <row r="539" spans="2:5" ht="12" customHeight="1" x14ac:dyDescent="0.2">
      <c r="B539" s="608"/>
      <c r="C539" s="612" t="s">
        <v>544</v>
      </c>
      <c r="D539" s="592">
        <v>10.838653000000001</v>
      </c>
      <c r="E539" s="593">
        <f t="shared" si="26"/>
        <v>9.0615731242409208</v>
      </c>
    </row>
    <row r="540" spans="2:5" x14ac:dyDescent="0.2">
      <c r="B540" s="608"/>
      <c r="C540" s="612" t="s">
        <v>545</v>
      </c>
      <c r="D540" s="592">
        <v>24.482016999999999</v>
      </c>
      <c r="E540" s="593">
        <f t="shared" si="26"/>
        <v>20.46800347556189</v>
      </c>
    </row>
    <row r="541" spans="2:5" x14ac:dyDescent="0.2">
      <c r="B541" s="608"/>
      <c r="C541" s="612" t="s">
        <v>546</v>
      </c>
      <c r="D541" s="592">
        <v>0</v>
      </c>
      <c r="E541" s="593">
        <f t="shared" si="26"/>
        <v>0</v>
      </c>
    </row>
    <row r="542" spans="2:5" x14ac:dyDescent="0.2">
      <c r="B542" s="608"/>
      <c r="C542" s="612" t="s">
        <v>547</v>
      </c>
      <c r="D542" s="592">
        <v>0</v>
      </c>
      <c r="E542" s="593">
        <f t="shared" si="26"/>
        <v>0</v>
      </c>
    </row>
    <row r="543" spans="2:5" x14ac:dyDescent="0.2">
      <c r="B543" s="613"/>
      <c r="C543" s="614" t="s">
        <v>548</v>
      </c>
      <c r="D543" s="615">
        <v>0</v>
      </c>
      <c r="E543" s="596">
        <f t="shared" si="26"/>
        <v>0</v>
      </c>
    </row>
    <row r="545" spans="2:5" x14ac:dyDescent="0.2">
      <c r="B545" s="605" t="s">
        <v>504</v>
      </c>
      <c r="C545" s="606" t="s">
        <v>518</v>
      </c>
      <c r="D545" s="590">
        <v>0</v>
      </c>
      <c r="E545" s="591">
        <f>IF($C$7=0,0,D545/$C$7*100)</f>
        <v>0</v>
      </c>
    </row>
    <row r="546" spans="2:5" x14ac:dyDescent="0.2">
      <c r="B546" s="608"/>
      <c r="C546" s="609" t="s">
        <v>755</v>
      </c>
      <c r="D546" s="592">
        <v>0</v>
      </c>
      <c r="E546" s="593">
        <f t="shared" ref="E546:E576" si="27">IF($C$7=0,0,D546/$C$7*100)</f>
        <v>0</v>
      </c>
    </row>
    <row r="547" spans="2:5" x14ac:dyDescent="0.2">
      <c r="B547" s="608"/>
      <c r="C547" s="611" t="s">
        <v>519</v>
      </c>
      <c r="D547" s="592">
        <v>0</v>
      </c>
      <c r="E547" s="593">
        <f t="shared" si="27"/>
        <v>0</v>
      </c>
    </row>
    <row r="548" spans="2:5" x14ac:dyDescent="0.2">
      <c r="B548" s="608"/>
      <c r="C548" s="611" t="s">
        <v>520</v>
      </c>
      <c r="D548" s="592">
        <v>9.8491850000000003</v>
      </c>
      <c r="E548" s="593">
        <f t="shared" si="27"/>
        <v>1.842792541820375</v>
      </c>
    </row>
    <row r="549" spans="2:5" x14ac:dyDescent="0.2">
      <c r="B549" s="608"/>
      <c r="C549" s="611" t="s">
        <v>521</v>
      </c>
      <c r="D549" s="592">
        <v>0</v>
      </c>
      <c r="E549" s="593">
        <f t="shared" si="27"/>
        <v>0</v>
      </c>
    </row>
    <row r="550" spans="2:5" x14ac:dyDescent="0.2">
      <c r="B550" s="608"/>
      <c r="C550" s="611" t="s">
        <v>522</v>
      </c>
      <c r="D550" s="592">
        <v>0</v>
      </c>
      <c r="E550" s="593">
        <f t="shared" si="27"/>
        <v>0</v>
      </c>
    </row>
    <row r="551" spans="2:5" x14ac:dyDescent="0.2">
      <c r="B551" s="608"/>
      <c r="C551" s="611" t="s">
        <v>523</v>
      </c>
      <c r="D551" s="592">
        <v>0</v>
      </c>
      <c r="E551" s="593">
        <f t="shared" si="27"/>
        <v>0</v>
      </c>
    </row>
    <row r="552" spans="2:5" x14ac:dyDescent="0.2">
      <c r="B552" s="608"/>
      <c r="C552" s="611" t="s">
        <v>524</v>
      </c>
      <c r="D552" s="592">
        <v>0</v>
      </c>
      <c r="E552" s="593">
        <f t="shared" si="27"/>
        <v>0</v>
      </c>
    </row>
    <row r="553" spans="2:5" x14ac:dyDescent="0.2">
      <c r="B553" s="608"/>
      <c r="C553" s="611" t="s">
        <v>525</v>
      </c>
      <c r="D553" s="592">
        <v>0</v>
      </c>
      <c r="E553" s="593">
        <f t="shared" si="27"/>
        <v>0</v>
      </c>
    </row>
    <row r="554" spans="2:5" x14ac:dyDescent="0.2">
      <c r="B554" s="608"/>
      <c r="C554" s="611" t="s">
        <v>526</v>
      </c>
      <c r="D554" s="592">
        <v>0</v>
      </c>
      <c r="E554" s="593">
        <f t="shared" si="27"/>
        <v>0</v>
      </c>
    </row>
    <row r="555" spans="2:5" x14ac:dyDescent="0.2">
      <c r="B555" s="608"/>
      <c r="C555" s="611" t="s">
        <v>527</v>
      </c>
      <c r="D555" s="592">
        <v>0</v>
      </c>
      <c r="E555" s="593">
        <f t="shared" si="27"/>
        <v>0</v>
      </c>
    </row>
    <row r="556" spans="2:5" x14ac:dyDescent="0.2">
      <c r="B556" s="608"/>
      <c r="C556" s="611" t="s">
        <v>528</v>
      </c>
      <c r="D556" s="592">
        <v>0</v>
      </c>
      <c r="E556" s="593">
        <f t="shared" si="27"/>
        <v>0</v>
      </c>
    </row>
    <row r="557" spans="2:5" x14ac:dyDescent="0.2">
      <c r="B557" s="608"/>
      <c r="C557" s="612" t="s">
        <v>529</v>
      </c>
      <c r="D557" s="592">
        <v>0</v>
      </c>
      <c r="E557" s="593">
        <f t="shared" si="27"/>
        <v>0</v>
      </c>
    </row>
    <row r="558" spans="2:5" x14ac:dyDescent="0.2">
      <c r="B558" s="608"/>
      <c r="C558" s="612" t="s">
        <v>530</v>
      </c>
      <c r="D558" s="592">
        <v>0</v>
      </c>
      <c r="E558" s="593">
        <f t="shared" si="27"/>
        <v>0</v>
      </c>
    </row>
    <row r="559" spans="2:5" x14ac:dyDescent="0.2">
      <c r="B559" s="608"/>
      <c r="C559" s="612" t="s">
        <v>531</v>
      </c>
      <c r="D559" s="592">
        <v>0</v>
      </c>
      <c r="E559" s="593">
        <f t="shared" si="27"/>
        <v>0</v>
      </c>
    </row>
    <row r="560" spans="2:5" x14ac:dyDescent="0.2">
      <c r="B560" s="608"/>
      <c r="C560" s="612" t="s">
        <v>532</v>
      </c>
      <c r="D560" s="592">
        <v>0</v>
      </c>
      <c r="E560" s="593">
        <f t="shared" si="27"/>
        <v>0</v>
      </c>
    </row>
    <row r="561" spans="2:5" x14ac:dyDescent="0.2">
      <c r="B561" s="608"/>
      <c r="C561" s="612" t="s">
        <v>533</v>
      </c>
      <c r="D561" s="592">
        <v>1.7082649999999999</v>
      </c>
      <c r="E561" s="593">
        <f t="shared" si="27"/>
        <v>0.31961812083464602</v>
      </c>
    </row>
    <row r="562" spans="2:5" x14ac:dyDescent="0.2">
      <c r="B562" s="608"/>
      <c r="C562" s="612" t="s">
        <v>534</v>
      </c>
      <c r="D562" s="592">
        <v>0</v>
      </c>
      <c r="E562" s="593">
        <f t="shared" si="27"/>
        <v>0</v>
      </c>
    </row>
    <row r="563" spans="2:5" x14ac:dyDescent="0.2">
      <c r="B563" s="608"/>
      <c r="C563" s="612" t="s">
        <v>535</v>
      </c>
      <c r="D563" s="592">
        <v>0</v>
      </c>
      <c r="E563" s="593">
        <f t="shared" si="27"/>
        <v>0</v>
      </c>
    </row>
    <row r="564" spans="2:5" x14ac:dyDescent="0.2">
      <c r="B564" s="608"/>
      <c r="C564" s="612" t="s">
        <v>536</v>
      </c>
      <c r="D564" s="592">
        <v>0</v>
      </c>
      <c r="E564" s="593">
        <f t="shared" si="27"/>
        <v>0</v>
      </c>
    </row>
    <row r="565" spans="2:5" x14ac:dyDescent="0.2">
      <c r="B565" s="608"/>
      <c r="C565" s="612" t="s">
        <v>537</v>
      </c>
      <c r="D565" s="592">
        <v>0</v>
      </c>
      <c r="E565" s="593">
        <f t="shared" si="27"/>
        <v>0</v>
      </c>
    </row>
    <row r="566" spans="2:5" x14ac:dyDescent="0.2">
      <c r="B566" s="608"/>
      <c r="C566" s="612" t="s">
        <v>538</v>
      </c>
      <c r="D566" s="592">
        <v>0</v>
      </c>
      <c r="E566" s="593">
        <f t="shared" si="27"/>
        <v>0</v>
      </c>
    </row>
    <row r="567" spans="2:5" x14ac:dyDescent="0.2">
      <c r="B567" s="608"/>
      <c r="C567" s="612" t="s">
        <v>539</v>
      </c>
      <c r="D567" s="592">
        <v>0</v>
      </c>
      <c r="E567" s="593">
        <f t="shared" si="27"/>
        <v>0</v>
      </c>
    </row>
    <row r="568" spans="2:5" x14ac:dyDescent="0.2">
      <c r="B568" s="608"/>
      <c r="C568" s="612" t="s">
        <v>540</v>
      </c>
      <c r="D568" s="592">
        <v>0</v>
      </c>
      <c r="E568" s="593">
        <f t="shared" si="27"/>
        <v>0</v>
      </c>
    </row>
    <row r="569" spans="2:5" x14ac:dyDescent="0.2">
      <c r="B569" s="608"/>
      <c r="C569" s="612" t="s">
        <v>541</v>
      </c>
      <c r="D569" s="592">
        <v>0</v>
      </c>
      <c r="E569" s="593">
        <f t="shared" si="27"/>
        <v>0</v>
      </c>
    </row>
    <row r="570" spans="2:5" x14ac:dyDescent="0.2">
      <c r="B570" s="608"/>
      <c r="C570" s="612" t="s">
        <v>542</v>
      </c>
      <c r="D570" s="592">
        <v>0</v>
      </c>
      <c r="E570" s="593">
        <f t="shared" si="27"/>
        <v>0</v>
      </c>
    </row>
    <row r="571" spans="2:5" x14ac:dyDescent="0.2">
      <c r="B571" s="608"/>
      <c r="C571" s="612" t="s">
        <v>543</v>
      </c>
      <c r="D571" s="592">
        <v>0</v>
      </c>
      <c r="E571" s="593">
        <f t="shared" si="27"/>
        <v>0</v>
      </c>
    </row>
    <row r="572" spans="2:5" x14ac:dyDescent="0.2">
      <c r="B572" s="608"/>
      <c r="C572" s="612" t="s">
        <v>544</v>
      </c>
      <c r="D572" s="592">
        <v>0</v>
      </c>
      <c r="E572" s="593">
        <f t="shared" si="27"/>
        <v>0</v>
      </c>
    </row>
    <row r="573" spans="2:5" x14ac:dyDescent="0.2">
      <c r="B573" s="608"/>
      <c r="C573" s="612" t="s">
        <v>545</v>
      </c>
      <c r="D573" s="592">
        <v>0</v>
      </c>
      <c r="E573" s="593">
        <f t="shared" si="27"/>
        <v>0</v>
      </c>
    </row>
    <row r="574" spans="2:5" x14ac:dyDescent="0.2">
      <c r="B574" s="608"/>
      <c r="C574" s="612" t="s">
        <v>546</v>
      </c>
      <c r="D574" s="592">
        <v>0</v>
      </c>
      <c r="E574" s="593">
        <f t="shared" si="27"/>
        <v>0</v>
      </c>
    </row>
    <row r="575" spans="2:5" x14ac:dyDescent="0.2">
      <c r="B575" s="608"/>
      <c r="C575" s="612" t="s">
        <v>547</v>
      </c>
      <c r="D575" s="592">
        <v>0</v>
      </c>
      <c r="E575" s="593">
        <f t="shared" si="27"/>
        <v>0</v>
      </c>
    </row>
    <row r="576" spans="2:5" x14ac:dyDescent="0.2">
      <c r="B576" s="613"/>
      <c r="C576" s="614" t="s">
        <v>548</v>
      </c>
      <c r="D576" s="615">
        <v>0</v>
      </c>
      <c r="E576" s="596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6"/>
    <col min="2" max="2" width="26.875" style="366" customWidth="1"/>
    <col min="3" max="3" width="22" style="366" bestFit="1" customWidth="1"/>
    <col min="4" max="4" width="34.125" style="366" bestFit="1" customWidth="1"/>
    <col min="5" max="5" width="27.375" style="366" bestFit="1" customWidth="1"/>
    <col min="6" max="6" width="38.75" style="366" bestFit="1" customWidth="1"/>
    <col min="7" max="16384" width="9" style="366"/>
  </cols>
  <sheetData>
    <row r="3" spans="2:5" x14ac:dyDescent="0.2">
      <c r="B3" s="356" t="s">
        <v>501</v>
      </c>
      <c r="C3" s="529">
        <f>SUM(C4:C7)</f>
        <v>1098.4323360000001</v>
      </c>
    </row>
    <row r="4" spans="2:5" x14ac:dyDescent="0.2">
      <c r="B4" s="356" t="s">
        <v>502</v>
      </c>
      <c r="C4" s="357">
        <v>405.28326900000002</v>
      </c>
    </row>
    <row r="5" spans="2:5" x14ac:dyDescent="0.2">
      <c r="B5" s="356" t="s">
        <v>20</v>
      </c>
      <c r="C5" s="357">
        <v>39.067269000000003</v>
      </c>
    </row>
    <row r="6" spans="2:5" x14ac:dyDescent="0.2">
      <c r="B6" s="356" t="s">
        <v>503</v>
      </c>
      <c r="C6" s="357">
        <v>119.611163</v>
      </c>
    </row>
    <row r="7" spans="2:5" x14ac:dyDescent="0.2">
      <c r="B7" s="356" t="s">
        <v>504</v>
      </c>
      <c r="C7" s="357">
        <v>534.47063500000002</v>
      </c>
    </row>
    <row r="8" spans="2:5" x14ac:dyDescent="0.2">
      <c r="B8" s="356"/>
      <c r="C8" s="356"/>
    </row>
    <row r="9" spans="2:5" x14ac:dyDescent="0.2">
      <c r="B9" s="356"/>
      <c r="C9" s="356"/>
    </row>
    <row r="10" spans="2:5" x14ac:dyDescent="0.2">
      <c r="B10" s="356" t="s">
        <v>552</v>
      </c>
    </row>
    <row r="11" spans="2:5" x14ac:dyDescent="0.2">
      <c r="C11" s="356"/>
    </row>
    <row r="12" spans="2:5" x14ac:dyDescent="0.2">
      <c r="B12" s="359"/>
      <c r="C12" s="367" t="s">
        <v>553</v>
      </c>
      <c r="D12" s="367" t="s">
        <v>554</v>
      </c>
      <c r="E12" s="367" t="s">
        <v>555</v>
      </c>
    </row>
    <row r="13" spans="2:5" x14ac:dyDescent="0.2">
      <c r="B13" s="360" t="s">
        <v>502</v>
      </c>
      <c r="C13" s="623" t="s">
        <v>556</v>
      </c>
      <c r="D13" s="624">
        <v>364.21197599999999</v>
      </c>
      <c r="E13" s="530">
        <f>IF(C$4=0,0,D13/C$4*100)</f>
        <v>89.866028000282441</v>
      </c>
    </row>
    <row r="14" spans="2:5" x14ac:dyDescent="0.2">
      <c r="B14" s="361"/>
      <c r="C14" s="625" t="s">
        <v>557</v>
      </c>
      <c r="D14" s="624">
        <v>32.041545999999997</v>
      </c>
      <c r="E14" s="531">
        <f>IF(C$4=0,0,D14/C$4*100)</f>
        <v>7.9059631746110872</v>
      </c>
    </row>
    <row r="15" spans="2:5" x14ac:dyDescent="0.2">
      <c r="B15" s="361"/>
      <c r="C15" s="625" t="s">
        <v>558</v>
      </c>
      <c r="D15" s="624">
        <v>9.0297470000000004</v>
      </c>
      <c r="E15" s="531">
        <f>IF(C$4=0,0,D15/C$4*100)</f>
        <v>2.2280088251064716</v>
      </c>
    </row>
    <row r="16" spans="2:5" x14ac:dyDescent="0.2">
      <c r="B16" s="362"/>
      <c r="C16" s="626" t="s">
        <v>559</v>
      </c>
      <c r="D16" s="627">
        <f>D15+D14</f>
        <v>41.071292999999997</v>
      </c>
      <c r="E16" s="532">
        <f>IF(C$4=0,0,D16/C$4*100)</f>
        <v>10.133971999717559</v>
      </c>
    </row>
    <row r="17" spans="2:5" x14ac:dyDescent="0.2">
      <c r="B17" s="363"/>
      <c r="C17" s="625"/>
      <c r="D17" s="628"/>
      <c r="E17" s="369"/>
    </row>
    <row r="18" spans="2:5" x14ac:dyDescent="0.2">
      <c r="B18" s="360" t="s">
        <v>20</v>
      </c>
      <c r="C18" s="623" t="s">
        <v>556</v>
      </c>
      <c r="D18" s="368">
        <v>27.043315</v>
      </c>
      <c r="E18" s="530">
        <f>IF(C$5=0,0,D18/C$5*100)</f>
        <v>69.222435282077171</v>
      </c>
    </row>
    <row r="19" spans="2:5" x14ac:dyDescent="0.2">
      <c r="B19" s="361"/>
      <c r="C19" s="625" t="s">
        <v>557</v>
      </c>
      <c r="D19" s="624">
        <v>4.1110939999999996</v>
      </c>
      <c r="E19" s="531">
        <f>IF(C$5=0,0,D19/C$5*100)</f>
        <v>10.523115910661684</v>
      </c>
    </row>
    <row r="20" spans="2:5" x14ac:dyDescent="0.2">
      <c r="B20" s="361"/>
      <c r="C20" s="625" t="s">
        <v>558</v>
      </c>
      <c r="D20" s="624">
        <v>7.9128600000000002</v>
      </c>
      <c r="E20" s="531">
        <f>IF(C$5=0,0,D20/C$5*100)</f>
        <v>20.254448807261134</v>
      </c>
    </row>
    <row r="21" spans="2:5" x14ac:dyDescent="0.2">
      <c r="B21" s="362"/>
      <c r="C21" s="626" t="s">
        <v>559</v>
      </c>
      <c r="D21" s="627">
        <f>D20+D19</f>
        <v>12.023954</v>
      </c>
      <c r="E21" s="532">
        <f>IF(C$5=0,0,D21/C$5*100)</f>
        <v>30.777564717922818</v>
      </c>
    </row>
    <row r="22" spans="2:5" x14ac:dyDescent="0.2">
      <c r="B22" s="363"/>
      <c r="C22" s="625"/>
      <c r="D22" s="628"/>
      <c r="E22" s="369"/>
    </row>
    <row r="23" spans="2:5" x14ac:dyDescent="0.2">
      <c r="B23" s="360" t="s">
        <v>503</v>
      </c>
      <c r="C23" s="623" t="s">
        <v>556</v>
      </c>
      <c r="D23" s="368">
        <v>85.290492999999998</v>
      </c>
      <c r="E23" s="530">
        <f>IF(C$6=0,0,D23/C$6*100)</f>
        <v>71.30646576858382</v>
      </c>
    </row>
    <row r="24" spans="2:5" x14ac:dyDescent="0.2">
      <c r="B24" s="361"/>
      <c r="C24" s="625" t="s">
        <v>557</v>
      </c>
      <c r="D24" s="624">
        <v>23.482016999999999</v>
      </c>
      <c r="E24" s="531">
        <f>IF(C$6=0,0,D24/C$6*100)</f>
        <v>19.631961107175254</v>
      </c>
    </row>
    <row r="25" spans="2:5" x14ac:dyDescent="0.2">
      <c r="B25" s="361"/>
      <c r="C25" s="625" t="s">
        <v>558</v>
      </c>
      <c r="D25" s="624">
        <v>10.838653000000001</v>
      </c>
      <c r="E25" s="531">
        <f>IF(C$6=0,0,D25/C$6*100)</f>
        <v>9.0615731242409208</v>
      </c>
    </row>
    <row r="26" spans="2:5" x14ac:dyDescent="0.2">
      <c r="B26" s="362"/>
      <c r="C26" s="626" t="s">
        <v>559</v>
      </c>
      <c r="D26" s="627">
        <f>D25+D24</f>
        <v>34.32067</v>
      </c>
      <c r="E26" s="532">
        <f>IF(C$6=0,0,D26/C$6*100)</f>
        <v>28.693534231416173</v>
      </c>
    </row>
    <row r="27" spans="2:5" x14ac:dyDescent="0.2">
      <c r="B27" s="363"/>
      <c r="C27" s="625"/>
      <c r="D27" s="628"/>
      <c r="E27" s="369"/>
    </row>
    <row r="28" spans="2:5" x14ac:dyDescent="0.2">
      <c r="B28" s="598" t="s">
        <v>504</v>
      </c>
      <c r="C28" s="623" t="s">
        <v>556</v>
      </c>
      <c r="D28" s="368">
        <v>534.47063500000002</v>
      </c>
      <c r="E28" s="530">
        <f>IF(C$7=0,0,D28/C$7*100)</f>
        <v>100</v>
      </c>
    </row>
    <row r="29" spans="2:5" x14ac:dyDescent="0.2">
      <c r="B29" s="361"/>
      <c r="C29" s="625" t="s">
        <v>557</v>
      </c>
      <c r="D29" s="624">
        <v>0</v>
      </c>
      <c r="E29" s="531">
        <f>IF(C$7=0,0,D29/C$7*100)</f>
        <v>0</v>
      </c>
    </row>
    <row r="30" spans="2:5" x14ac:dyDescent="0.2">
      <c r="B30" s="361"/>
      <c r="C30" s="625" t="s">
        <v>558</v>
      </c>
      <c r="D30" s="624">
        <v>0</v>
      </c>
      <c r="E30" s="531">
        <f>IF(C$7=0,0,D30/C$7*100)</f>
        <v>0</v>
      </c>
    </row>
    <row r="31" spans="2:5" x14ac:dyDescent="0.2">
      <c r="B31" s="362"/>
      <c r="C31" s="626" t="s">
        <v>559</v>
      </c>
      <c r="D31" s="627">
        <v>0</v>
      </c>
      <c r="E31" s="532">
        <f>IF(C$7=0,0,D31/C$7*100)</f>
        <v>0</v>
      </c>
    </row>
    <row r="32" spans="2:5" x14ac:dyDescent="0.2">
      <c r="C32" s="629"/>
      <c r="D32" s="629"/>
    </row>
    <row r="33" spans="2:6" x14ac:dyDescent="0.2">
      <c r="C33" s="629"/>
      <c r="D33" s="629"/>
    </row>
    <row r="34" spans="2:6" x14ac:dyDescent="0.2">
      <c r="B34" s="356" t="s">
        <v>560</v>
      </c>
      <c r="C34" s="629"/>
      <c r="D34" s="629"/>
    </row>
    <row r="35" spans="2:6" x14ac:dyDescent="0.2">
      <c r="C35" s="629"/>
      <c r="D35" s="629"/>
    </row>
    <row r="36" spans="2:6" x14ac:dyDescent="0.2">
      <c r="B36" s="359"/>
      <c r="C36" s="367" t="s">
        <v>561</v>
      </c>
      <c r="D36" s="367" t="s">
        <v>562</v>
      </c>
      <c r="E36" s="367" t="s">
        <v>563</v>
      </c>
      <c r="F36" s="367" t="s">
        <v>564</v>
      </c>
    </row>
    <row r="37" spans="2:6" x14ac:dyDescent="0.2">
      <c r="B37" s="360" t="s">
        <v>502</v>
      </c>
      <c r="C37" s="371" t="s">
        <v>557</v>
      </c>
      <c r="D37" s="372">
        <v>13.085368000000001</v>
      </c>
      <c r="E37" s="533">
        <f>IF(C$4=0,0,D37/C$4*100)</f>
        <v>3.2286968155105367</v>
      </c>
      <c r="F37" s="530">
        <f>IF(D$16=0,0,D37/D$16*100)</f>
        <v>31.86013160092136</v>
      </c>
    </row>
    <row r="38" spans="2:6" x14ac:dyDescent="0.2">
      <c r="B38" s="362"/>
      <c r="C38" s="373" t="s">
        <v>558</v>
      </c>
      <c r="D38" s="374">
        <v>4.036079</v>
      </c>
      <c r="E38" s="534">
        <f>IF(C$4=0,0,D38/C$4*100)</f>
        <v>0.99586617773752706</v>
      </c>
      <c r="F38" s="532">
        <f>IF(D$16=0,0,D38/D$16*100)</f>
        <v>9.827007394191364</v>
      </c>
    </row>
    <row r="39" spans="2:6" x14ac:dyDescent="0.2">
      <c r="C39" s="629"/>
      <c r="D39" s="624"/>
      <c r="E39" s="375"/>
      <c r="F39" s="375"/>
    </row>
    <row r="40" spans="2:6" x14ac:dyDescent="0.2">
      <c r="B40" s="360" t="s">
        <v>20</v>
      </c>
      <c r="C40" s="371" t="s">
        <v>557</v>
      </c>
      <c r="D40" s="372">
        <v>0</v>
      </c>
      <c r="E40" s="533">
        <f>IF(C$5=0,0,D40/C$5*100)</f>
        <v>0</v>
      </c>
      <c r="F40" s="530">
        <f>IF(D$21=0,0,D40/D$21*100)</f>
        <v>0</v>
      </c>
    </row>
    <row r="41" spans="2:6" x14ac:dyDescent="0.2">
      <c r="B41" s="362"/>
      <c r="C41" s="373" t="s">
        <v>558</v>
      </c>
      <c r="D41" s="374">
        <v>5.9128600000000002</v>
      </c>
      <c r="E41" s="534">
        <f>IF(C$5=0,0,D41/C$5*100)</f>
        <v>15.135073813324396</v>
      </c>
      <c r="F41" s="532">
        <f>IF(D$21=0,0,D41/D$21*100)</f>
        <v>49.175670499072105</v>
      </c>
    </row>
    <row r="42" spans="2:6" x14ac:dyDescent="0.2">
      <c r="C42" s="376"/>
      <c r="D42" s="377"/>
      <c r="E42" s="375"/>
      <c r="F42" s="375"/>
    </row>
    <row r="43" spans="2:6" x14ac:dyDescent="0.2">
      <c r="B43" s="360" t="s">
        <v>503</v>
      </c>
      <c r="C43" s="371" t="s">
        <v>557</v>
      </c>
      <c r="D43" s="372">
        <v>5.2605310000000003</v>
      </c>
      <c r="E43" s="533">
        <f>IF(C$6=0,0,D43/C$6*100)</f>
        <v>4.3980267962113206</v>
      </c>
      <c r="F43" s="530">
        <f>IF(D$26=0,0,D43/D$26*100)</f>
        <v>15.327588301743528</v>
      </c>
    </row>
    <row r="44" spans="2:6" x14ac:dyDescent="0.2">
      <c r="B44" s="362"/>
      <c r="C44" s="373" t="s">
        <v>558</v>
      </c>
      <c r="D44" s="374">
        <v>2.7746949999999999</v>
      </c>
      <c r="E44" s="534">
        <f>IF(C$6=0,0,D44/C$6*100)</f>
        <v>2.3197625793505576</v>
      </c>
      <c r="F44" s="532">
        <f>IF(D$26=0,0,D44/D$26*100)</f>
        <v>8.0846178119483092</v>
      </c>
    </row>
    <row r="45" spans="2:6" x14ac:dyDescent="0.2">
      <c r="C45" s="629"/>
      <c r="D45" s="377"/>
      <c r="E45" s="375"/>
      <c r="F45" s="375"/>
    </row>
    <row r="46" spans="2:6" x14ac:dyDescent="0.2">
      <c r="B46" s="360" t="s">
        <v>504</v>
      </c>
      <c r="C46" s="371" t="s">
        <v>557</v>
      </c>
      <c r="D46" s="372">
        <v>0</v>
      </c>
      <c r="E46" s="533">
        <f>IF(C$7=0,0,D46/C$7*100)</f>
        <v>0</v>
      </c>
      <c r="F46" s="530">
        <f>IF(D$31=0,0,D46/D$31*100)</f>
        <v>0</v>
      </c>
    </row>
    <row r="47" spans="2:6" x14ac:dyDescent="0.2">
      <c r="B47" s="362"/>
      <c r="C47" s="373" t="s">
        <v>558</v>
      </c>
      <c r="D47" s="374">
        <v>0</v>
      </c>
      <c r="E47" s="534">
        <f>IF(C$7=0,0,D47/C$7*100)</f>
        <v>0</v>
      </c>
      <c r="F47" s="532">
        <f>IF(D$31=0,0,D47/D$31*100)</f>
        <v>0</v>
      </c>
    </row>
    <row r="50" spans="2:6" x14ac:dyDescent="0.2">
      <c r="B50" s="356" t="s">
        <v>565</v>
      </c>
    </row>
    <row r="51" spans="2:6" x14ac:dyDescent="0.2">
      <c r="C51" s="629"/>
      <c r="D51" s="629"/>
    </row>
    <row r="52" spans="2:6" x14ac:dyDescent="0.2">
      <c r="B52" s="359"/>
      <c r="C52" s="367" t="s">
        <v>566</v>
      </c>
      <c r="D52" s="367" t="s">
        <v>562</v>
      </c>
      <c r="E52" s="367" t="s">
        <v>563</v>
      </c>
      <c r="F52" s="367" t="s">
        <v>564</v>
      </c>
    </row>
    <row r="53" spans="2:6" x14ac:dyDescent="0.2">
      <c r="B53" s="360" t="s">
        <v>502</v>
      </c>
      <c r="C53" s="371" t="s">
        <v>557</v>
      </c>
      <c r="D53" s="372">
        <v>15.143701999999999</v>
      </c>
      <c r="E53" s="533">
        <f>IF(C$4=0,0,D53/C$4*100)</f>
        <v>3.7365722096956335</v>
      </c>
      <c r="F53" s="530">
        <f>IF(D$16=0,0,D53/D$16*100)</f>
        <v>36.871743969687053</v>
      </c>
    </row>
    <row r="54" spans="2:6" x14ac:dyDescent="0.2">
      <c r="B54" s="362"/>
      <c r="C54" s="373" t="s">
        <v>558</v>
      </c>
      <c r="D54" s="374">
        <v>4.9936680000000004</v>
      </c>
      <c r="E54" s="534">
        <f>IF(C$4=0,0,D54/C$4*100)</f>
        <v>1.2321426473689443</v>
      </c>
      <c r="F54" s="532">
        <f>IF(D$16=0,0,D54/D$16*100)</f>
        <v>12.158536133741883</v>
      </c>
    </row>
    <row r="55" spans="2:6" x14ac:dyDescent="0.2">
      <c r="C55" s="629"/>
      <c r="D55" s="624"/>
      <c r="E55" s="375"/>
      <c r="F55" s="375"/>
    </row>
    <row r="56" spans="2:6" x14ac:dyDescent="0.2">
      <c r="B56" s="360" t="s">
        <v>20</v>
      </c>
      <c r="C56" s="371" t="s">
        <v>557</v>
      </c>
      <c r="D56" s="372">
        <v>4.1110939999999996</v>
      </c>
      <c r="E56" s="533">
        <f>IF(C$5=0,0,D56/C$5*100)</f>
        <v>10.523115910661684</v>
      </c>
      <c r="F56" s="530">
        <f>IF(D$21=0,0,D56/D$21*100)</f>
        <v>34.190865999653688</v>
      </c>
    </row>
    <row r="57" spans="2:6" x14ac:dyDescent="0.2">
      <c r="B57" s="362"/>
      <c r="C57" s="373" t="s">
        <v>558</v>
      </c>
      <c r="D57" s="374">
        <v>2</v>
      </c>
      <c r="E57" s="534">
        <f>IF(C$5=0,0,D57/C$5*100)</f>
        <v>5.1193749939367397</v>
      </c>
      <c r="F57" s="532">
        <f>IF(D$21=0,0,D57/D$21*100)</f>
        <v>16.633463501274207</v>
      </c>
    </row>
    <row r="58" spans="2:6" x14ac:dyDescent="0.2">
      <c r="C58" s="376"/>
      <c r="D58" s="377"/>
      <c r="E58" s="375"/>
      <c r="F58" s="375"/>
    </row>
    <row r="59" spans="2:6" x14ac:dyDescent="0.2">
      <c r="B59" s="360" t="s">
        <v>503</v>
      </c>
      <c r="C59" s="371" t="s">
        <v>557</v>
      </c>
      <c r="D59" s="372">
        <v>16.213653999999998</v>
      </c>
      <c r="E59" s="533">
        <f>IF(C$6=0,0,D59/C$6*100)</f>
        <v>13.555301690361457</v>
      </c>
      <c r="F59" s="530">
        <f>IF(D$26=0,0,D59/D$26*100)</f>
        <v>47.241659326580745</v>
      </c>
    </row>
    <row r="60" spans="2:6" x14ac:dyDescent="0.2">
      <c r="B60" s="362"/>
      <c r="C60" s="373" t="s">
        <v>558</v>
      </c>
      <c r="D60" s="374">
        <v>7.0639580000000004</v>
      </c>
      <c r="E60" s="534">
        <f>IF(C$6=0,0,D60/C$6*100)</f>
        <v>5.9057681765037264</v>
      </c>
      <c r="F60" s="532">
        <f>IF(D$26=0,0,D60/D$26*100)</f>
        <v>20.582226395929919</v>
      </c>
    </row>
    <row r="61" spans="2:6" x14ac:dyDescent="0.2">
      <c r="C61" s="629"/>
      <c r="D61" s="377"/>
      <c r="E61" s="375"/>
      <c r="F61" s="375"/>
    </row>
    <row r="62" spans="2:6" x14ac:dyDescent="0.2">
      <c r="B62" s="360" t="s">
        <v>504</v>
      </c>
      <c r="C62" s="371" t="s">
        <v>557</v>
      </c>
      <c r="D62" s="372">
        <v>0</v>
      </c>
      <c r="E62" s="533">
        <f>IF(C$7=0,0,D62/C$7*100)</f>
        <v>0</v>
      </c>
      <c r="F62" s="530">
        <f>IF(D$31=0,0,D62/D$31*100)</f>
        <v>0</v>
      </c>
    </row>
    <row r="63" spans="2:6" x14ac:dyDescent="0.2">
      <c r="B63" s="362"/>
      <c r="C63" s="373" t="s">
        <v>558</v>
      </c>
      <c r="D63" s="374">
        <v>0</v>
      </c>
      <c r="E63" s="534">
        <f>IF(C$7=0,0,D63/C$7*100)</f>
        <v>0</v>
      </c>
      <c r="F63" s="532">
        <f>IF(D$31=0,0,D63/D$31*100)</f>
        <v>0</v>
      </c>
    </row>
    <row r="64" spans="2:6" x14ac:dyDescent="0.2">
      <c r="C64" s="629"/>
      <c r="D64" s="376"/>
    </row>
    <row r="65" spans="2:6" x14ac:dyDescent="0.2">
      <c r="C65" s="629"/>
      <c r="D65" s="376"/>
    </row>
    <row r="66" spans="2:6" x14ac:dyDescent="0.2">
      <c r="B66" s="356" t="s">
        <v>567</v>
      </c>
    </row>
    <row r="67" spans="2:6" x14ac:dyDescent="0.2">
      <c r="C67" s="629"/>
      <c r="D67" s="629"/>
    </row>
    <row r="68" spans="2:6" x14ac:dyDescent="0.2">
      <c r="B68" s="359"/>
      <c r="C68" s="367" t="s">
        <v>568</v>
      </c>
      <c r="D68" s="367" t="s">
        <v>562</v>
      </c>
      <c r="E68" s="367" t="s">
        <v>563</v>
      </c>
      <c r="F68" s="367" t="s">
        <v>564</v>
      </c>
    </row>
    <row r="69" spans="2:6" x14ac:dyDescent="0.2">
      <c r="B69" s="360" t="s">
        <v>502</v>
      </c>
      <c r="C69" s="371" t="s">
        <v>557</v>
      </c>
      <c r="D69" s="372">
        <v>3.8124760000000002</v>
      </c>
      <c r="E69" s="533">
        <f>IF(C$4=0,0,D69/C$4*100)</f>
        <v>0.94069414940491902</v>
      </c>
      <c r="F69" s="530">
        <f>IF(D$16=0,0,D69/D$16*100)</f>
        <v>9.2825809014583509</v>
      </c>
    </row>
    <row r="70" spans="2:6" x14ac:dyDescent="0.2">
      <c r="B70" s="362"/>
      <c r="C70" s="373" t="s">
        <v>558</v>
      </c>
      <c r="D70" s="374">
        <v>0</v>
      </c>
      <c r="E70" s="534">
        <f>IF(C$4=0,0,D70/C$4*100)</f>
        <v>0</v>
      </c>
      <c r="F70" s="532">
        <f>IF(D$16=0,0,D70/D$16*100)</f>
        <v>0</v>
      </c>
    </row>
    <row r="71" spans="2:6" x14ac:dyDescent="0.2">
      <c r="C71" s="629"/>
      <c r="D71" s="624"/>
      <c r="E71" s="375"/>
      <c r="F71" s="375"/>
    </row>
    <row r="72" spans="2:6" x14ac:dyDescent="0.2">
      <c r="B72" s="360" t="s">
        <v>20</v>
      </c>
      <c r="C72" s="371" t="s">
        <v>557</v>
      </c>
      <c r="D72" s="372">
        <v>0</v>
      </c>
      <c r="E72" s="533">
        <f>IF(C$5=0,0,D72/C$5*100)</f>
        <v>0</v>
      </c>
      <c r="F72" s="530">
        <f>IF(D$21=0,0,D72/D$21*100)</f>
        <v>0</v>
      </c>
    </row>
    <row r="73" spans="2:6" x14ac:dyDescent="0.2">
      <c r="B73" s="362"/>
      <c r="C73" s="373" t="s">
        <v>558</v>
      </c>
      <c r="D73" s="374">
        <v>0</v>
      </c>
      <c r="E73" s="534">
        <f>IF(C$5=0,0,D73/C$5*100)</f>
        <v>0</v>
      </c>
      <c r="F73" s="532">
        <f>IF(D$21=0,0,D73/D$21*100)</f>
        <v>0</v>
      </c>
    </row>
    <row r="74" spans="2:6" x14ac:dyDescent="0.2">
      <c r="C74" s="376"/>
      <c r="D74" s="377"/>
      <c r="E74" s="375"/>
      <c r="F74" s="375"/>
    </row>
    <row r="75" spans="2:6" x14ac:dyDescent="0.2">
      <c r="B75" s="360" t="s">
        <v>503</v>
      </c>
      <c r="C75" s="371" t="s">
        <v>557</v>
      </c>
      <c r="D75" s="372">
        <v>2.0078320000000001</v>
      </c>
      <c r="E75" s="533">
        <f>IF(C$6=0,0,D75/C$6*100)</f>
        <v>1.6786326206024766</v>
      </c>
      <c r="F75" s="530">
        <f>IF(D$26=0,0,D75/D$26*100)</f>
        <v>5.8502121316396209</v>
      </c>
    </row>
    <row r="76" spans="2:6" x14ac:dyDescent="0.2">
      <c r="B76" s="362"/>
      <c r="C76" s="373" t="s">
        <v>558</v>
      </c>
      <c r="D76" s="374">
        <v>1</v>
      </c>
      <c r="E76" s="534">
        <f>IF(C$6=0,0,D76/C$6*100)</f>
        <v>0.83604236838663637</v>
      </c>
      <c r="F76" s="532">
        <f>IF(D$26=0,0,D76/D$26*100)</f>
        <v>2.9136960321578806</v>
      </c>
    </row>
    <row r="77" spans="2:6" x14ac:dyDescent="0.2">
      <c r="C77" s="629"/>
      <c r="D77" s="377"/>
      <c r="E77" s="375"/>
      <c r="F77" s="375"/>
    </row>
    <row r="78" spans="2:6" x14ac:dyDescent="0.2">
      <c r="B78" s="360" t="s">
        <v>504</v>
      </c>
      <c r="C78" s="371" t="s">
        <v>557</v>
      </c>
      <c r="D78" s="372">
        <v>0</v>
      </c>
      <c r="E78" s="533">
        <f>IF(C$7=0,0,D78/C$7*100)</f>
        <v>0</v>
      </c>
      <c r="F78" s="530">
        <f>IF(D$31=0,0,D78/D$31*100)</f>
        <v>0</v>
      </c>
    </row>
    <row r="79" spans="2:6" x14ac:dyDescent="0.2">
      <c r="B79" s="362"/>
      <c r="C79" s="373" t="s">
        <v>558</v>
      </c>
      <c r="D79" s="374">
        <v>0</v>
      </c>
      <c r="E79" s="534">
        <f>IF(C$7=0,0,D79/C$7*100)</f>
        <v>0</v>
      </c>
      <c r="F79" s="532">
        <f>IF(D$31=0,0,D79/D$31*100)</f>
        <v>0</v>
      </c>
    </row>
    <row r="82" spans="2:6" x14ac:dyDescent="0.2">
      <c r="B82" s="378"/>
      <c r="C82" s="379"/>
      <c r="D82" s="379"/>
      <c r="E82" s="379"/>
      <c r="F82" s="379"/>
    </row>
    <row r="83" spans="2:6" x14ac:dyDescent="0.2">
      <c r="B83" s="379"/>
      <c r="C83" s="630"/>
      <c r="D83" s="630"/>
      <c r="E83" s="379"/>
      <c r="F83" s="379"/>
    </row>
    <row r="84" spans="2:6" x14ac:dyDescent="0.2">
      <c r="B84" s="380"/>
      <c r="C84" s="381"/>
      <c r="D84" s="381"/>
      <c r="E84" s="381"/>
      <c r="F84" s="381"/>
    </row>
    <row r="85" spans="2:6" x14ac:dyDescent="0.2">
      <c r="B85" s="379"/>
      <c r="C85" s="379"/>
      <c r="D85" s="379"/>
      <c r="E85" s="382"/>
      <c r="F85" s="382"/>
    </row>
    <row r="86" spans="2:6" x14ac:dyDescent="0.2">
      <c r="B86" s="379"/>
      <c r="C86" s="379"/>
      <c r="D86" s="379"/>
      <c r="E86" s="382"/>
      <c r="F86" s="382"/>
    </row>
    <row r="87" spans="2:6" x14ac:dyDescent="0.2">
      <c r="B87" s="379"/>
      <c r="C87" s="630"/>
      <c r="D87" s="630"/>
      <c r="E87" s="382"/>
      <c r="F87" s="382"/>
    </row>
    <row r="88" spans="2:6" x14ac:dyDescent="0.2">
      <c r="B88" s="379"/>
      <c r="C88" s="379"/>
      <c r="D88" s="379"/>
      <c r="E88" s="382"/>
      <c r="F88" s="382"/>
    </row>
    <row r="89" spans="2:6" x14ac:dyDescent="0.2">
      <c r="B89" s="379"/>
      <c r="C89" s="379"/>
      <c r="D89" s="379"/>
      <c r="E89" s="382"/>
      <c r="F89" s="382"/>
    </row>
    <row r="90" spans="2:6" x14ac:dyDescent="0.2">
      <c r="B90" s="379"/>
      <c r="C90" s="383"/>
      <c r="D90" s="383"/>
      <c r="E90" s="382"/>
      <c r="F90" s="382"/>
    </row>
    <row r="91" spans="2:6" x14ac:dyDescent="0.2">
      <c r="B91" s="379"/>
      <c r="C91" s="379"/>
      <c r="D91" s="379"/>
      <c r="E91" s="382"/>
      <c r="F91" s="382"/>
    </row>
    <row r="92" spans="2:6" x14ac:dyDescent="0.2">
      <c r="B92" s="379"/>
      <c r="C92" s="379"/>
      <c r="D92" s="379"/>
      <c r="E92" s="382"/>
      <c r="F92" s="382"/>
    </row>
    <row r="93" spans="2:6" x14ac:dyDescent="0.2">
      <c r="B93" s="379"/>
      <c r="C93" s="630"/>
      <c r="D93" s="383"/>
      <c r="E93" s="382"/>
      <c r="F93" s="382"/>
    </row>
    <row r="94" spans="2:6" x14ac:dyDescent="0.2">
      <c r="B94" s="379"/>
      <c r="C94" s="379"/>
      <c r="D94" s="379"/>
      <c r="E94" s="382"/>
      <c r="F94" s="382"/>
    </row>
    <row r="95" spans="2:6" x14ac:dyDescent="0.2">
      <c r="B95" s="379"/>
      <c r="C95" s="379"/>
      <c r="D95" s="379"/>
      <c r="E95" s="382"/>
      <c r="F95" s="382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6"/>
    <col min="2" max="7" width="20.625" style="366" customWidth="1"/>
    <col min="8" max="16384" width="9" style="366"/>
  </cols>
  <sheetData>
    <row r="3" spans="2:7" x14ac:dyDescent="0.2">
      <c r="B3" s="370" t="s">
        <v>569</v>
      </c>
    </row>
    <row r="4" spans="2:7" ht="13.5" thickBot="1" x14ac:dyDescent="0.25"/>
    <row r="5" spans="2:7" x14ac:dyDescent="0.2">
      <c r="B5" s="384" t="s">
        <v>570</v>
      </c>
      <c r="C5" s="808" t="s">
        <v>172</v>
      </c>
      <c r="D5" s="809"/>
      <c r="E5" s="809"/>
      <c r="F5" s="809"/>
      <c r="G5" s="810"/>
    </row>
    <row r="6" spans="2:7" ht="25.5" x14ac:dyDescent="0.2">
      <c r="B6" s="387" t="s">
        <v>576</v>
      </c>
      <c r="C6" s="385" t="s">
        <v>572</v>
      </c>
      <c r="D6" s="385" t="s">
        <v>573</v>
      </c>
      <c r="E6" s="385" t="s">
        <v>574</v>
      </c>
      <c r="F6" s="386" t="s">
        <v>575</v>
      </c>
      <c r="G6" s="388" t="s">
        <v>577</v>
      </c>
    </row>
    <row r="7" spans="2:7" x14ac:dyDescent="0.2">
      <c r="B7" s="389" t="str">
        <f>Index!$B$4</f>
        <v>Lincolnshire and Northamptonshire</v>
      </c>
      <c r="C7" s="664">
        <f>SUM(C8:C11)</f>
        <v>666</v>
      </c>
      <c r="D7" s="664">
        <f t="shared" ref="D7:G7" si="0">SUM(D8:D11)</f>
        <v>10</v>
      </c>
      <c r="E7" s="664">
        <f t="shared" si="0"/>
        <v>0</v>
      </c>
      <c r="F7" s="664">
        <f t="shared" si="0"/>
        <v>24</v>
      </c>
      <c r="G7" s="665">
        <f t="shared" si="0"/>
        <v>0</v>
      </c>
    </row>
    <row r="8" spans="2:7" x14ac:dyDescent="0.2">
      <c r="B8" s="390" t="s">
        <v>502</v>
      </c>
      <c r="C8" s="666">
        <v>277</v>
      </c>
      <c r="D8" s="667">
        <v>5</v>
      </c>
      <c r="E8" s="667">
        <v>0</v>
      </c>
      <c r="F8" s="667">
        <v>12</v>
      </c>
      <c r="G8" s="668">
        <v>0</v>
      </c>
    </row>
    <row r="9" spans="2:7" x14ac:dyDescent="0.2">
      <c r="B9" s="390" t="s">
        <v>20</v>
      </c>
      <c r="C9" s="667">
        <v>18</v>
      </c>
      <c r="D9" s="667">
        <v>0</v>
      </c>
      <c r="E9" s="667">
        <v>0</v>
      </c>
      <c r="F9" s="667">
        <v>0</v>
      </c>
      <c r="G9" s="668">
        <v>0</v>
      </c>
    </row>
    <row r="10" spans="2:7" x14ac:dyDescent="0.2">
      <c r="B10" s="390" t="s">
        <v>503</v>
      </c>
      <c r="C10" s="667">
        <v>95</v>
      </c>
      <c r="D10" s="667">
        <v>0</v>
      </c>
      <c r="E10" s="667">
        <v>0</v>
      </c>
      <c r="F10" s="667">
        <v>0</v>
      </c>
      <c r="G10" s="668">
        <v>0</v>
      </c>
    </row>
    <row r="11" spans="2:7" ht="13.5" thickBot="1" x14ac:dyDescent="0.25">
      <c r="B11" s="398" t="s">
        <v>504</v>
      </c>
      <c r="C11" s="669">
        <v>276</v>
      </c>
      <c r="D11" s="669">
        <v>5</v>
      </c>
      <c r="E11" s="669">
        <v>0</v>
      </c>
      <c r="F11" s="669">
        <v>12</v>
      </c>
      <c r="G11" s="670">
        <v>0</v>
      </c>
    </row>
    <row r="13" spans="2:7" ht="13.5" thickBot="1" x14ac:dyDescent="0.25"/>
    <row r="14" spans="2:7" x14ac:dyDescent="0.2">
      <c r="B14" s="384" t="s">
        <v>578</v>
      </c>
      <c r="C14" s="808" t="s">
        <v>172</v>
      </c>
      <c r="D14" s="809"/>
      <c r="E14" s="809"/>
      <c r="F14" s="809"/>
      <c r="G14" s="810"/>
    </row>
    <row r="15" spans="2:7" ht="25.5" x14ac:dyDescent="0.2">
      <c r="B15" s="387" t="s">
        <v>576</v>
      </c>
      <c r="C15" s="385" t="s">
        <v>572</v>
      </c>
      <c r="D15" s="385" t="s">
        <v>573</v>
      </c>
      <c r="E15" s="385" t="s">
        <v>574</v>
      </c>
      <c r="F15" s="386" t="s">
        <v>575</v>
      </c>
      <c r="G15" s="388" t="s">
        <v>577</v>
      </c>
    </row>
    <row r="16" spans="2:7" x14ac:dyDescent="0.2">
      <c r="B16" s="389" t="str">
        <f>Index!$B$4</f>
        <v>Lincolnshire and Northamptonshire</v>
      </c>
      <c r="C16" s="568">
        <f t="shared" ref="C16:G20" si="1">IF(SUM($C7:$G7)=0,0,C7/SUM($C7:$G7))</f>
        <v>0.9514285714285714</v>
      </c>
      <c r="D16" s="568">
        <f t="shared" si="1"/>
        <v>1.4285714285714285E-2</v>
      </c>
      <c r="E16" s="568">
        <f t="shared" si="1"/>
        <v>0</v>
      </c>
      <c r="F16" s="568">
        <f t="shared" si="1"/>
        <v>3.4285714285714287E-2</v>
      </c>
      <c r="G16" s="569">
        <f t="shared" si="1"/>
        <v>0</v>
      </c>
    </row>
    <row r="17" spans="2:7" x14ac:dyDescent="0.2">
      <c r="B17" s="390" t="s">
        <v>502</v>
      </c>
      <c r="C17" s="570">
        <f t="shared" si="1"/>
        <v>0.94217687074829937</v>
      </c>
      <c r="D17" s="570">
        <f t="shared" si="1"/>
        <v>1.7006802721088437E-2</v>
      </c>
      <c r="E17" s="570">
        <f t="shared" si="1"/>
        <v>0</v>
      </c>
      <c r="F17" s="570">
        <f t="shared" si="1"/>
        <v>4.0816326530612242E-2</v>
      </c>
      <c r="G17" s="571">
        <f t="shared" si="1"/>
        <v>0</v>
      </c>
    </row>
    <row r="18" spans="2:7" x14ac:dyDescent="0.2">
      <c r="B18" s="390" t="s">
        <v>20</v>
      </c>
      <c r="C18" s="570">
        <f t="shared" si="1"/>
        <v>1</v>
      </c>
      <c r="D18" s="570">
        <f t="shared" si="1"/>
        <v>0</v>
      </c>
      <c r="E18" s="570">
        <f t="shared" si="1"/>
        <v>0</v>
      </c>
      <c r="F18" s="570">
        <f t="shared" si="1"/>
        <v>0</v>
      </c>
      <c r="G18" s="571">
        <f t="shared" si="1"/>
        <v>0</v>
      </c>
    </row>
    <row r="19" spans="2:7" x14ac:dyDescent="0.2">
      <c r="B19" s="390" t="s">
        <v>503</v>
      </c>
      <c r="C19" s="570">
        <f t="shared" si="1"/>
        <v>1</v>
      </c>
      <c r="D19" s="570">
        <f t="shared" si="1"/>
        <v>0</v>
      </c>
      <c r="E19" s="570">
        <f t="shared" si="1"/>
        <v>0</v>
      </c>
      <c r="F19" s="570">
        <f t="shared" si="1"/>
        <v>0</v>
      </c>
      <c r="G19" s="571">
        <f t="shared" si="1"/>
        <v>0</v>
      </c>
    </row>
    <row r="20" spans="2:7" ht="13.5" thickBot="1" x14ac:dyDescent="0.25">
      <c r="B20" s="398" t="s">
        <v>504</v>
      </c>
      <c r="C20" s="572">
        <f t="shared" si="1"/>
        <v>0.94197952218430037</v>
      </c>
      <c r="D20" s="572">
        <f t="shared" si="1"/>
        <v>1.7064846416382253E-2</v>
      </c>
      <c r="E20" s="572">
        <f t="shared" si="1"/>
        <v>0</v>
      </c>
      <c r="F20" s="572">
        <f t="shared" si="1"/>
        <v>4.0955631399317405E-2</v>
      </c>
      <c r="G20" s="573">
        <f t="shared" si="1"/>
        <v>0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5"/>
    <col min="2" max="8" width="15.625" style="355" customWidth="1"/>
    <col min="9" max="16384" width="9" style="355"/>
  </cols>
  <sheetData>
    <row r="4" spans="2:8" ht="13.5" thickBot="1" x14ac:dyDescent="0.25"/>
    <row r="5" spans="2:8" x14ac:dyDescent="0.2">
      <c r="B5" s="392" t="s">
        <v>570</v>
      </c>
      <c r="C5" s="811" t="s">
        <v>175</v>
      </c>
      <c r="D5" s="809"/>
      <c r="E5" s="809"/>
      <c r="F5" s="809"/>
      <c r="G5" s="809"/>
      <c r="H5" s="810"/>
    </row>
    <row r="6" spans="2:8" ht="25.5" customHeight="1" x14ac:dyDescent="0.2">
      <c r="B6" s="393" t="s">
        <v>571</v>
      </c>
      <c r="C6" s="394" t="s">
        <v>579</v>
      </c>
      <c r="D6" s="394" t="s">
        <v>580</v>
      </c>
      <c r="E6" s="394" t="s">
        <v>581</v>
      </c>
      <c r="F6" s="394" t="s">
        <v>582</v>
      </c>
      <c r="G6" s="394" t="s">
        <v>583</v>
      </c>
      <c r="H6" s="395" t="s">
        <v>584</v>
      </c>
    </row>
    <row r="7" spans="2:8" x14ac:dyDescent="0.2">
      <c r="B7" s="389" t="str">
        <f>Index!$B$4</f>
        <v>Lincolnshire and Northamptonshire</v>
      </c>
      <c r="C7" s="671">
        <f>SUM(C8:C11)</f>
        <v>383</v>
      </c>
      <c r="D7" s="671">
        <f t="shared" ref="D7:H7" si="0">SUM(D8:D11)</f>
        <v>151</v>
      </c>
      <c r="E7" s="671">
        <f t="shared" si="0"/>
        <v>104</v>
      </c>
      <c r="F7" s="671">
        <f t="shared" si="0"/>
        <v>45</v>
      </c>
      <c r="G7" s="671">
        <f t="shared" si="0"/>
        <v>11</v>
      </c>
      <c r="H7" s="672">
        <f t="shared" si="0"/>
        <v>5</v>
      </c>
    </row>
    <row r="8" spans="2:8" x14ac:dyDescent="0.2">
      <c r="B8" s="390" t="s">
        <v>502</v>
      </c>
      <c r="C8" s="673">
        <v>165</v>
      </c>
      <c r="D8" s="673">
        <v>66</v>
      </c>
      <c r="E8" s="673">
        <v>41</v>
      </c>
      <c r="F8" s="673">
        <v>18</v>
      </c>
      <c r="G8" s="673">
        <v>3</v>
      </c>
      <c r="H8" s="674">
        <v>1</v>
      </c>
    </row>
    <row r="9" spans="2:8" x14ac:dyDescent="0.2">
      <c r="B9" s="390" t="s">
        <v>20</v>
      </c>
      <c r="C9" s="673">
        <v>9</v>
      </c>
      <c r="D9" s="673">
        <v>5</v>
      </c>
      <c r="E9" s="673">
        <v>1</v>
      </c>
      <c r="F9" s="673">
        <v>0</v>
      </c>
      <c r="G9" s="673">
        <v>2</v>
      </c>
      <c r="H9" s="674">
        <v>1</v>
      </c>
    </row>
    <row r="10" spans="2:8" x14ac:dyDescent="0.2">
      <c r="B10" s="390" t="s">
        <v>503</v>
      </c>
      <c r="C10" s="673">
        <v>50</v>
      </c>
      <c r="D10" s="673">
        <v>19</v>
      </c>
      <c r="E10" s="673">
        <v>14</v>
      </c>
      <c r="F10" s="673">
        <v>7</v>
      </c>
      <c r="G10" s="673">
        <v>3</v>
      </c>
      <c r="H10" s="674">
        <v>2</v>
      </c>
    </row>
    <row r="11" spans="2:8" ht="13.5" thickBot="1" x14ac:dyDescent="0.25">
      <c r="B11" s="397" t="s">
        <v>504</v>
      </c>
      <c r="C11" s="675">
        <v>159</v>
      </c>
      <c r="D11" s="675">
        <v>61</v>
      </c>
      <c r="E11" s="675">
        <v>48</v>
      </c>
      <c r="F11" s="675">
        <v>20</v>
      </c>
      <c r="G11" s="675">
        <v>3</v>
      </c>
      <c r="H11" s="676">
        <v>1</v>
      </c>
    </row>
    <row r="13" spans="2:8" ht="13.5" thickBot="1" x14ac:dyDescent="0.25"/>
    <row r="14" spans="2:8" x14ac:dyDescent="0.2">
      <c r="B14" s="392" t="s">
        <v>578</v>
      </c>
      <c r="C14" s="811" t="s">
        <v>175</v>
      </c>
      <c r="D14" s="809"/>
      <c r="E14" s="809"/>
      <c r="F14" s="809"/>
      <c r="G14" s="809"/>
      <c r="H14" s="810"/>
    </row>
    <row r="15" spans="2:8" x14ac:dyDescent="0.2">
      <c r="B15" s="393" t="s">
        <v>571</v>
      </c>
      <c r="C15" s="394" t="s">
        <v>579</v>
      </c>
      <c r="D15" s="394" t="s">
        <v>580</v>
      </c>
      <c r="E15" s="394" t="s">
        <v>581</v>
      </c>
      <c r="F15" s="394" t="s">
        <v>582</v>
      </c>
      <c r="G15" s="394" t="s">
        <v>583</v>
      </c>
      <c r="H15" s="395" t="s">
        <v>584</v>
      </c>
    </row>
    <row r="16" spans="2:8" x14ac:dyDescent="0.2">
      <c r="B16" s="389" t="str">
        <f>Index!$B$4</f>
        <v>Lincolnshire and Northamptonshire</v>
      </c>
      <c r="C16" s="574">
        <f t="shared" ref="C16:H20" si="1">IF(SUM($C7:$H7)=0,0,C7/SUM($C7:$H7))</f>
        <v>0.54792560801144496</v>
      </c>
      <c r="D16" s="574">
        <f t="shared" si="1"/>
        <v>0.21602288984263232</v>
      </c>
      <c r="E16" s="574">
        <f t="shared" si="1"/>
        <v>0.14878397711015737</v>
      </c>
      <c r="F16" s="574">
        <f t="shared" si="1"/>
        <v>6.4377682403433473E-2</v>
      </c>
      <c r="G16" s="574">
        <f t="shared" si="1"/>
        <v>1.5736766809728183E-2</v>
      </c>
      <c r="H16" s="575">
        <f t="shared" si="1"/>
        <v>7.1530758226037196E-3</v>
      </c>
    </row>
    <row r="17" spans="2:8" x14ac:dyDescent="0.2">
      <c r="B17" s="390" t="s">
        <v>502</v>
      </c>
      <c r="C17" s="576">
        <f t="shared" si="1"/>
        <v>0.56122448979591832</v>
      </c>
      <c r="D17" s="576">
        <f t="shared" si="1"/>
        <v>0.22448979591836735</v>
      </c>
      <c r="E17" s="576">
        <f t="shared" si="1"/>
        <v>0.13945578231292516</v>
      </c>
      <c r="F17" s="576">
        <f t="shared" si="1"/>
        <v>6.1224489795918366E-2</v>
      </c>
      <c r="G17" s="576">
        <f t="shared" si="1"/>
        <v>1.020408163265306E-2</v>
      </c>
      <c r="H17" s="577">
        <f t="shared" si="1"/>
        <v>3.4013605442176869E-3</v>
      </c>
    </row>
    <row r="18" spans="2:8" x14ac:dyDescent="0.2">
      <c r="B18" s="390" t="s">
        <v>20</v>
      </c>
      <c r="C18" s="576">
        <f t="shared" si="1"/>
        <v>0.5</v>
      </c>
      <c r="D18" s="576">
        <f t="shared" si="1"/>
        <v>0.27777777777777779</v>
      </c>
      <c r="E18" s="576">
        <f t="shared" si="1"/>
        <v>5.5555555555555552E-2</v>
      </c>
      <c r="F18" s="576">
        <f t="shared" si="1"/>
        <v>0</v>
      </c>
      <c r="G18" s="576">
        <f t="shared" si="1"/>
        <v>0.1111111111111111</v>
      </c>
      <c r="H18" s="577">
        <f t="shared" si="1"/>
        <v>5.5555555555555552E-2</v>
      </c>
    </row>
    <row r="19" spans="2:8" x14ac:dyDescent="0.2">
      <c r="B19" s="390" t="s">
        <v>503</v>
      </c>
      <c r="C19" s="576">
        <f t="shared" si="1"/>
        <v>0.52631578947368418</v>
      </c>
      <c r="D19" s="576">
        <f t="shared" si="1"/>
        <v>0.2</v>
      </c>
      <c r="E19" s="576">
        <f t="shared" si="1"/>
        <v>0.14736842105263157</v>
      </c>
      <c r="F19" s="576">
        <f t="shared" si="1"/>
        <v>7.3684210526315783E-2</v>
      </c>
      <c r="G19" s="576">
        <f t="shared" si="1"/>
        <v>3.1578947368421054E-2</v>
      </c>
      <c r="H19" s="577">
        <f t="shared" si="1"/>
        <v>2.1052631578947368E-2</v>
      </c>
    </row>
    <row r="20" spans="2:8" ht="13.5" thickBot="1" x14ac:dyDescent="0.25">
      <c r="B20" s="396" t="s">
        <v>504</v>
      </c>
      <c r="C20" s="578">
        <f t="shared" si="1"/>
        <v>0.54452054794520544</v>
      </c>
      <c r="D20" s="578">
        <f t="shared" si="1"/>
        <v>0.2089041095890411</v>
      </c>
      <c r="E20" s="578">
        <f t="shared" si="1"/>
        <v>0.16438356164383561</v>
      </c>
      <c r="F20" s="578">
        <f t="shared" si="1"/>
        <v>6.8493150684931503E-2</v>
      </c>
      <c r="G20" s="578">
        <f t="shared" si="1"/>
        <v>1.0273972602739725E-2</v>
      </c>
      <c r="H20" s="579">
        <f t="shared" si="1"/>
        <v>3.4246575342465752E-3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RowHeight="12.75" x14ac:dyDescent="0.2"/>
  <cols>
    <col min="1" max="1" width="9" style="355"/>
    <col min="2" max="2" width="31.25" style="355" customWidth="1"/>
    <col min="3" max="3" width="46.25" style="355" bestFit="1" customWidth="1"/>
    <col min="4" max="5" width="31.25" style="355" customWidth="1"/>
    <col min="6" max="6" width="29.625" style="355" bestFit="1" customWidth="1"/>
    <col min="7" max="7" width="50.875" style="355" bestFit="1" customWidth="1"/>
    <col min="8" max="16384" width="9" style="355"/>
  </cols>
  <sheetData>
    <row r="3" spans="1:6" x14ac:dyDescent="0.2">
      <c r="A3" s="358"/>
      <c r="B3" s="358" t="str">
        <f>Index!$B$4</f>
        <v>Lincolnshire and Northamptonshire</v>
      </c>
      <c r="C3" s="391"/>
    </row>
    <row r="4" spans="1:6" x14ac:dyDescent="0.2">
      <c r="A4" s="358"/>
    </row>
    <row r="5" spans="1:6" x14ac:dyDescent="0.2">
      <c r="B5" s="399" t="s">
        <v>585</v>
      </c>
    </row>
    <row r="6" spans="1:6" x14ac:dyDescent="0.2">
      <c r="B6" s="400"/>
      <c r="C6" s="401" t="s">
        <v>586</v>
      </c>
      <c r="D6" s="402" t="s">
        <v>587</v>
      </c>
      <c r="E6" s="391"/>
      <c r="F6" s="391"/>
    </row>
    <row r="7" spans="1:6" x14ac:dyDescent="0.2">
      <c r="B7" s="403" t="s">
        <v>502</v>
      </c>
      <c r="C7" s="404">
        <v>133</v>
      </c>
      <c r="D7" s="405">
        <v>303.25760000000002</v>
      </c>
      <c r="E7" s="391"/>
      <c r="F7" s="391"/>
    </row>
    <row r="8" spans="1:6" x14ac:dyDescent="0.2">
      <c r="B8" s="403" t="s">
        <v>20</v>
      </c>
      <c r="C8" s="404">
        <v>12</v>
      </c>
      <c r="D8" s="405">
        <v>18.273140000000001</v>
      </c>
      <c r="E8" s="391"/>
      <c r="F8" s="391"/>
    </row>
    <row r="9" spans="1:6" x14ac:dyDescent="0.2">
      <c r="B9" s="403" t="s">
        <v>503</v>
      </c>
      <c r="C9" s="404">
        <v>54</v>
      </c>
      <c r="D9" s="405">
        <v>97.511930000000007</v>
      </c>
      <c r="E9" s="391"/>
      <c r="F9" s="391"/>
    </row>
    <row r="10" spans="1:6" x14ac:dyDescent="0.2">
      <c r="B10" s="406" t="s">
        <v>504</v>
      </c>
      <c r="C10" s="407">
        <v>123</v>
      </c>
      <c r="D10" s="408">
        <v>304.62509999999997</v>
      </c>
      <c r="E10" s="391"/>
      <c r="F10" s="391"/>
    </row>
    <row r="11" spans="1:6" x14ac:dyDescent="0.2">
      <c r="B11" s="391"/>
      <c r="C11" s="391"/>
      <c r="D11" s="391"/>
      <c r="E11" s="391"/>
      <c r="F11" s="391"/>
    </row>
    <row r="12" spans="1:6" x14ac:dyDescent="0.2">
      <c r="B12" s="409"/>
      <c r="C12" s="410" t="s">
        <v>588</v>
      </c>
      <c r="D12" s="410" t="s">
        <v>589</v>
      </c>
      <c r="E12" s="410" t="s">
        <v>590</v>
      </c>
      <c r="F12" s="410" t="s">
        <v>591</v>
      </c>
    </row>
    <row r="13" spans="1:6" x14ac:dyDescent="0.2">
      <c r="B13" s="411" t="s">
        <v>502</v>
      </c>
      <c r="C13" s="412" t="s">
        <v>592</v>
      </c>
      <c r="D13" s="355">
        <v>28</v>
      </c>
      <c r="E13" s="413">
        <v>69.331559999999996</v>
      </c>
      <c r="F13" s="535">
        <f>IF(D$7=0,0,E13/D$7*100)</f>
        <v>22.86226627131521</v>
      </c>
    </row>
    <row r="14" spans="1:6" x14ac:dyDescent="0.2">
      <c r="B14" s="406"/>
      <c r="C14" s="407" t="s">
        <v>593</v>
      </c>
      <c r="D14" s="414">
        <f>C7-D13</f>
        <v>105</v>
      </c>
      <c r="E14" s="415">
        <f>D7-E13</f>
        <v>233.92604000000003</v>
      </c>
      <c r="F14" s="536">
        <f>IF(D$7=0,0,E14/D$7*100)</f>
        <v>77.137733728684793</v>
      </c>
    </row>
    <row r="15" spans="1:6" x14ac:dyDescent="0.2">
      <c r="B15" s="404"/>
      <c r="C15" s="404"/>
      <c r="D15" s="404"/>
      <c r="E15" s="416"/>
      <c r="F15" s="417"/>
    </row>
    <row r="16" spans="1:6" x14ac:dyDescent="0.2">
      <c r="B16" s="411" t="s">
        <v>20</v>
      </c>
      <c r="C16" s="412" t="s">
        <v>592</v>
      </c>
      <c r="D16" s="412">
        <v>3</v>
      </c>
      <c r="E16" s="413">
        <v>3.3239230000000002</v>
      </c>
      <c r="F16" s="535">
        <f>IF(D$8=0,0,E16/D$8*100)</f>
        <v>18.190212519577916</v>
      </c>
    </row>
    <row r="17" spans="2:11" x14ac:dyDescent="0.2">
      <c r="B17" s="406"/>
      <c r="C17" s="407" t="s">
        <v>593</v>
      </c>
      <c r="D17" s="414">
        <f>C8-D16</f>
        <v>9</v>
      </c>
      <c r="E17" s="415">
        <f>D8-E16</f>
        <v>14.949217000000001</v>
      </c>
      <c r="F17" s="536">
        <f>IF(D$8=0,0,E17/D$8*100)</f>
        <v>81.809787480422074</v>
      </c>
    </row>
    <row r="18" spans="2:11" x14ac:dyDescent="0.2">
      <c r="B18" s="404"/>
      <c r="C18" s="404"/>
      <c r="D18" s="404"/>
      <c r="E18" s="416"/>
      <c r="F18" s="417"/>
    </row>
    <row r="19" spans="2:11" x14ac:dyDescent="0.2">
      <c r="B19" s="411" t="s">
        <v>503</v>
      </c>
      <c r="C19" s="412" t="s">
        <v>592</v>
      </c>
      <c r="D19" s="412">
        <v>12</v>
      </c>
      <c r="E19" s="413">
        <v>23.871939999999999</v>
      </c>
      <c r="F19" s="535">
        <f>IF(D$9=0,0,E19/D$9*100)</f>
        <v>24.481045550016287</v>
      </c>
    </row>
    <row r="20" spans="2:11" x14ac:dyDescent="0.2">
      <c r="B20" s="406"/>
      <c r="C20" s="407" t="s">
        <v>593</v>
      </c>
      <c r="D20" s="414">
        <f>C9-D19</f>
        <v>42</v>
      </c>
      <c r="E20" s="415">
        <f>D9-E19</f>
        <v>73.639990000000012</v>
      </c>
      <c r="F20" s="536">
        <f>IF(D$9=0,0,E20/D$9*100)</f>
        <v>75.518954449983724</v>
      </c>
    </row>
    <row r="21" spans="2:11" x14ac:dyDescent="0.2">
      <c r="B21" s="404"/>
      <c r="C21" s="404"/>
      <c r="D21" s="404"/>
      <c r="E21" s="416"/>
      <c r="F21" s="417"/>
    </row>
    <row r="22" spans="2:11" x14ac:dyDescent="0.2">
      <c r="B22" s="411" t="s">
        <v>504</v>
      </c>
      <c r="C22" s="412" t="s">
        <v>592</v>
      </c>
      <c r="D22" s="412">
        <v>25</v>
      </c>
      <c r="E22" s="413">
        <v>67.090819999999994</v>
      </c>
      <c r="F22" s="535">
        <f>IF(D$10=0,0,E22/D$10*100)</f>
        <v>22.02406170732484</v>
      </c>
    </row>
    <row r="23" spans="2:11" x14ac:dyDescent="0.2">
      <c r="B23" s="406"/>
      <c r="C23" s="407" t="s">
        <v>593</v>
      </c>
      <c r="D23" s="414">
        <f>C10-D22</f>
        <v>98</v>
      </c>
      <c r="E23" s="415">
        <f>D10-E22</f>
        <v>237.53427999999997</v>
      </c>
      <c r="F23" s="536">
        <f>IF(D$10=0,0,E23/D$10*100)</f>
        <v>77.975938292675153</v>
      </c>
    </row>
    <row r="24" spans="2:11" x14ac:dyDescent="0.2">
      <c r="B24" s="399" t="s">
        <v>594</v>
      </c>
      <c r="C24" s="404"/>
      <c r="D24" s="404"/>
      <c r="E24" s="404"/>
      <c r="F24" s="417"/>
    </row>
    <row r="25" spans="2:11" x14ac:dyDescent="0.2">
      <c r="B25" s="418"/>
      <c r="C25" s="401" t="s">
        <v>181</v>
      </c>
      <c r="D25" s="401" t="s">
        <v>589</v>
      </c>
      <c r="E25" s="401" t="s">
        <v>590</v>
      </c>
      <c r="F25" s="402" t="s">
        <v>595</v>
      </c>
      <c r="G25" s="402" t="s">
        <v>596</v>
      </c>
    </row>
    <row r="26" spans="2:11" x14ac:dyDescent="0.2">
      <c r="B26" s="411" t="s">
        <v>502</v>
      </c>
      <c r="C26" s="412" t="s">
        <v>597</v>
      </c>
      <c r="D26" s="412">
        <v>10</v>
      </c>
      <c r="E26" s="413">
        <v>34.541170000000001</v>
      </c>
      <c r="F26" s="537">
        <f>IF(D$7=0,0,E26/D$7*100)</f>
        <v>11.390042656803983</v>
      </c>
      <c r="G26" s="535">
        <f>IF(E$13=0,0,E26/E$13*100)</f>
        <v>49.820269441506873</v>
      </c>
      <c r="I26" s="355" t="s">
        <v>598</v>
      </c>
      <c r="J26" s="355">
        <v>12</v>
      </c>
      <c r="K26" s="355" t="s">
        <v>599</v>
      </c>
    </row>
    <row r="27" spans="2:11" x14ac:dyDescent="0.2">
      <c r="B27" s="403"/>
      <c r="C27" s="404" t="s">
        <v>600</v>
      </c>
      <c r="D27" s="404">
        <v>4</v>
      </c>
      <c r="E27" s="416">
        <v>11.61576</v>
      </c>
      <c r="F27" s="538">
        <f t="shared" ref="F27:F32" si="0">IF(D$7=0,0,E27/D$7*100)</f>
        <v>3.8303277477629578</v>
      </c>
      <c r="G27" s="539">
        <f t="shared" ref="G27:G32" si="1">IF(E$13=0,0,E27/E$13*100)</f>
        <v>16.753928513940838</v>
      </c>
      <c r="I27" s="355" t="s">
        <v>598</v>
      </c>
      <c r="J27" s="355">
        <v>15</v>
      </c>
      <c r="K27" s="355" t="s">
        <v>601</v>
      </c>
    </row>
    <row r="28" spans="2:11" x14ac:dyDescent="0.2">
      <c r="B28" s="403"/>
      <c r="C28" s="404" t="s">
        <v>602</v>
      </c>
      <c r="D28" s="404">
        <v>14</v>
      </c>
      <c r="E28" s="416">
        <v>29.482289999999999</v>
      </c>
      <c r="F28" s="538">
        <f t="shared" si="0"/>
        <v>9.7218635246074623</v>
      </c>
      <c r="G28" s="539">
        <f t="shared" si="1"/>
        <v>42.523621277236515</v>
      </c>
      <c r="I28" s="355" t="s">
        <v>598</v>
      </c>
      <c r="J28" s="355">
        <v>16</v>
      </c>
      <c r="K28" s="355" t="s">
        <v>603</v>
      </c>
    </row>
    <row r="29" spans="2:11" x14ac:dyDescent="0.2">
      <c r="B29" s="403"/>
      <c r="C29" s="404" t="s">
        <v>604</v>
      </c>
      <c r="D29" s="419">
        <v>0</v>
      </c>
      <c r="E29" s="416">
        <v>0</v>
      </c>
      <c r="F29" s="538">
        <f t="shared" si="0"/>
        <v>0</v>
      </c>
      <c r="G29" s="539">
        <f t="shared" si="1"/>
        <v>0</v>
      </c>
      <c r="I29" s="355" t="s">
        <v>598</v>
      </c>
      <c r="J29" s="355">
        <v>17</v>
      </c>
      <c r="K29" s="355" t="s">
        <v>605</v>
      </c>
    </row>
    <row r="30" spans="2:11" x14ac:dyDescent="0.2">
      <c r="B30" s="403"/>
      <c r="C30" s="404" t="s">
        <v>606</v>
      </c>
      <c r="D30" s="419">
        <v>7</v>
      </c>
      <c r="E30" s="416">
        <v>9.1880590000000009</v>
      </c>
      <c r="F30" s="538">
        <f t="shared" si="0"/>
        <v>3.0297868874514604</v>
      </c>
      <c r="G30" s="539">
        <f t="shared" si="1"/>
        <v>13.25234712733999</v>
      </c>
      <c r="I30" s="355" t="s">
        <v>598</v>
      </c>
      <c r="J30" s="355">
        <v>18</v>
      </c>
      <c r="K30" s="355" t="s">
        <v>606</v>
      </c>
    </row>
    <row r="31" spans="2:11" x14ac:dyDescent="0.2">
      <c r="B31" s="403"/>
      <c r="C31" s="404" t="s">
        <v>607</v>
      </c>
      <c r="D31" s="419">
        <v>1</v>
      </c>
      <c r="E31" s="416">
        <v>1.003916</v>
      </c>
      <c r="F31" s="538">
        <f t="shared" si="0"/>
        <v>0.33104397053857842</v>
      </c>
      <c r="G31" s="539">
        <f t="shared" si="1"/>
        <v>1.4479928044313444</v>
      </c>
      <c r="I31" s="355" t="s">
        <v>598</v>
      </c>
      <c r="J31" s="355">
        <v>19</v>
      </c>
      <c r="K31" s="355" t="s">
        <v>608</v>
      </c>
    </row>
    <row r="32" spans="2:11" x14ac:dyDescent="0.2">
      <c r="B32" s="406"/>
      <c r="C32" s="407" t="s">
        <v>609</v>
      </c>
      <c r="D32" s="407">
        <v>0</v>
      </c>
      <c r="E32" s="420">
        <v>0</v>
      </c>
      <c r="F32" s="540">
        <f t="shared" si="0"/>
        <v>0</v>
      </c>
      <c r="G32" s="536">
        <f t="shared" si="1"/>
        <v>0</v>
      </c>
      <c r="I32" s="355" t="s">
        <v>598</v>
      </c>
      <c r="J32" s="355">
        <v>20</v>
      </c>
      <c r="K32" s="355" t="s">
        <v>607</v>
      </c>
    </row>
    <row r="33" spans="2:7" x14ac:dyDescent="0.2">
      <c r="B33" s="354"/>
      <c r="C33" s="354"/>
      <c r="D33" s="354"/>
      <c r="E33" s="354"/>
      <c r="F33" s="354"/>
      <c r="G33" s="364"/>
    </row>
    <row r="34" spans="2:7" x14ac:dyDescent="0.2">
      <c r="B34" s="411" t="s">
        <v>20</v>
      </c>
      <c r="C34" s="412" t="s">
        <v>597</v>
      </c>
      <c r="D34" s="421">
        <v>1</v>
      </c>
      <c r="E34" s="422">
        <v>1.2683759999999999</v>
      </c>
      <c r="F34" s="537">
        <f>IF(D$8=0,0,E34/D$8*100)</f>
        <v>6.9412044125968491</v>
      </c>
      <c r="G34" s="535">
        <f t="shared" ref="G34:G40" si="2">IF(E$16=0,0,E34/E$16*100)</f>
        <v>38.159006691791589</v>
      </c>
    </row>
    <row r="35" spans="2:7" x14ac:dyDescent="0.2">
      <c r="B35" s="423"/>
      <c r="C35" s="404" t="s">
        <v>600</v>
      </c>
      <c r="D35" s="365">
        <v>0</v>
      </c>
      <c r="E35" s="424">
        <v>0</v>
      </c>
      <c r="F35" s="538">
        <f t="shared" ref="F35:F40" si="3">IF(D$8=0,0,E35/D$8*100)</f>
        <v>0</v>
      </c>
      <c r="G35" s="539">
        <f t="shared" si="2"/>
        <v>0</v>
      </c>
    </row>
    <row r="36" spans="2:7" x14ac:dyDescent="0.2">
      <c r="B36" s="423"/>
      <c r="C36" s="404" t="s">
        <v>602</v>
      </c>
      <c r="D36" s="365">
        <v>1</v>
      </c>
      <c r="E36" s="424">
        <v>1.055547</v>
      </c>
      <c r="F36" s="538">
        <f t="shared" si="3"/>
        <v>5.7764948990704381</v>
      </c>
      <c r="G36" s="539">
        <f t="shared" si="2"/>
        <v>31.756060534494928</v>
      </c>
    </row>
    <row r="37" spans="2:7" x14ac:dyDescent="0.2">
      <c r="B37" s="423"/>
      <c r="C37" s="404" t="s">
        <v>604</v>
      </c>
      <c r="D37" s="365">
        <v>0</v>
      </c>
      <c r="E37" s="424">
        <v>0</v>
      </c>
      <c r="F37" s="538">
        <f t="shared" si="3"/>
        <v>0</v>
      </c>
      <c r="G37" s="539">
        <f t="shared" si="2"/>
        <v>0</v>
      </c>
    </row>
    <row r="38" spans="2:7" x14ac:dyDescent="0.2">
      <c r="B38" s="423"/>
      <c r="C38" s="404" t="s">
        <v>606</v>
      </c>
      <c r="D38" s="365">
        <v>2</v>
      </c>
      <c r="E38" s="424">
        <v>2.0555469999999998</v>
      </c>
      <c r="F38" s="538">
        <f t="shared" si="3"/>
        <v>11.249008106981064</v>
      </c>
      <c r="G38" s="539">
        <f t="shared" si="2"/>
        <v>61.84099330820839</v>
      </c>
    </row>
    <row r="39" spans="2:7" x14ac:dyDescent="0.2">
      <c r="B39" s="423"/>
      <c r="C39" s="404" t="s">
        <v>607</v>
      </c>
      <c r="D39" s="365">
        <v>0</v>
      </c>
      <c r="E39" s="424">
        <v>0</v>
      </c>
      <c r="F39" s="538">
        <f t="shared" si="3"/>
        <v>0</v>
      </c>
      <c r="G39" s="539">
        <f t="shared" si="2"/>
        <v>0</v>
      </c>
    </row>
    <row r="40" spans="2:7" x14ac:dyDescent="0.2">
      <c r="B40" s="425"/>
      <c r="C40" s="407" t="s">
        <v>609</v>
      </c>
      <c r="D40" s="426">
        <v>0</v>
      </c>
      <c r="E40" s="427">
        <v>0</v>
      </c>
      <c r="F40" s="540">
        <f t="shared" si="3"/>
        <v>0</v>
      </c>
      <c r="G40" s="536">
        <f t="shared" si="2"/>
        <v>0</v>
      </c>
    </row>
    <row r="41" spans="2:7" x14ac:dyDescent="0.2">
      <c r="B41" s="354"/>
      <c r="C41" s="354"/>
      <c r="D41" s="354"/>
      <c r="E41" s="354"/>
      <c r="F41" s="354"/>
      <c r="G41" s="364"/>
    </row>
    <row r="42" spans="2:7" x14ac:dyDescent="0.2">
      <c r="B42" s="411" t="s">
        <v>503</v>
      </c>
      <c r="C42" s="412" t="s">
        <v>597</v>
      </c>
      <c r="D42" s="421">
        <v>3</v>
      </c>
      <c r="E42" s="422">
        <v>12.281499999999999</v>
      </c>
      <c r="F42" s="537">
        <f>IF(D$9=0,0,E42/D$9*100)</f>
        <v>12.594869161137511</v>
      </c>
      <c r="G42" s="535">
        <f t="shared" ref="G42:G48" si="4">IF(E$19=0,0,E42/E$19*100)</f>
        <v>51.447431587043205</v>
      </c>
    </row>
    <row r="43" spans="2:7" x14ac:dyDescent="0.2">
      <c r="B43" s="423"/>
      <c r="C43" s="404" t="s">
        <v>600</v>
      </c>
      <c r="D43" s="365">
        <v>1</v>
      </c>
      <c r="E43" s="424">
        <v>1.0305709999999999</v>
      </c>
      <c r="F43" s="538">
        <f t="shared" ref="F43:F48" si="5">IF(D$9=0,0,E43/D$9*100)</f>
        <v>1.0568665803250945</v>
      </c>
      <c r="G43" s="541">
        <f t="shared" si="4"/>
        <v>4.3170810583471635</v>
      </c>
    </row>
    <row r="44" spans="2:7" x14ac:dyDescent="0.2">
      <c r="B44" s="423"/>
      <c r="C44" s="404" t="s">
        <v>602</v>
      </c>
      <c r="D44" s="365">
        <v>6</v>
      </c>
      <c r="E44" s="424">
        <v>7.6548860000000003</v>
      </c>
      <c r="F44" s="538">
        <f t="shared" si="5"/>
        <v>7.8502045852235716</v>
      </c>
      <c r="G44" s="541">
        <f t="shared" si="4"/>
        <v>32.066459617442071</v>
      </c>
    </row>
    <row r="45" spans="2:7" x14ac:dyDescent="0.2">
      <c r="B45" s="423"/>
      <c r="C45" s="404" t="s">
        <v>604</v>
      </c>
      <c r="D45" s="365">
        <v>0</v>
      </c>
      <c r="E45" s="424">
        <v>0</v>
      </c>
      <c r="F45" s="538">
        <f t="shared" si="5"/>
        <v>0</v>
      </c>
      <c r="G45" s="541">
        <f t="shared" si="4"/>
        <v>0</v>
      </c>
    </row>
    <row r="46" spans="2:7" x14ac:dyDescent="0.2">
      <c r="B46" s="423"/>
      <c r="C46" s="404" t="s">
        <v>606</v>
      </c>
      <c r="D46" s="365">
        <v>4</v>
      </c>
      <c r="E46" s="424">
        <v>4.9355500000000001</v>
      </c>
      <c r="F46" s="538">
        <f t="shared" si="5"/>
        <v>5.0614832462038235</v>
      </c>
      <c r="G46" s="541">
        <f t="shared" si="4"/>
        <v>20.675110611035386</v>
      </c>
    </row>
    <row r="47" spans="2:7" x14ac:dyDescent="0.2">
      <c r="B47" s="423"/>
      <c r="C47" s="404" t="s">
        <v>607</v>
      </c>
      <c r="D47" s="365">
        <v>1</v>
      </c>
      <c r="E47" s="424">
        <v>1.003916</v>
      </c>
      <c r="F47" s="538">
        <f t="shared" si="5"/>
        <v>1.0295314634834938</v>
      </c>
      <c r="G47" s="541">
        <f t="shared" si="4"/>
        <v>4.2054227683213012</v>
      </c>
    </row>
    <row r="48" spans="2:7" x14ac:dyDescent="0.2">
      <c r="B48" s="425"/>
      <c r="C48" s="407" t="s">
        <v>609</v>
      </c>
      <c r="D48" s="426">
        <v>0</v>
      </c>
      <c r="E48" s="427">
        <v>0</v>
      </c>
      <c r="F48" s="540">
        <f t="shared" si="5"/>
        <v>0</v>
      </c>
      <c r="G48" s="542">
        <f t="shared" si="4"/>
        <v>0</v>
      </c>
    </row>
    <row r="49" spans="2:7" x14ac:dyDescent="0.2">
      <c r="B49" s="354"/>
      <c r="C49" s="354"/>
      <c r="D49" s="354"/>
      <c r="E49" s="354"/>
      <c r="F49" s="354"/>
      <c r="G49" s="364"/>
    </row>
    <row r="50" spans="2:7" x14ac:dyDescent="0.2">
      <c r="B50" s="411" t="s">
        <v>504</v>
      </c>
      <c r="C50" s="412" t="s">
        <v>597</v>
      </c>
      <c r="D50" s="421">
        <v>8</v>
      </c>
      <c r="E50" s="422">
        <v>31.034510000000001</v>
      </c>
      <c r="F50" s="537">
        <f>IF(D$10=0,0,E50/D$10*100)</f>
        <v>10.187771788995722</v>
      </c>
      <c r="G50" s="543">
        <f t="shared" ref="G50:G56" si="6">IF(E$22=0,0,E50/E$22*100)</f>
        <v>46.257461154894223</v>
      </c>
    </row>
    <row r="51" spans="2:7" x14ac:dyDescent="0.2">
      <c r="B51" s="423"/>
      <c r="C51" s="404" t="s">
        <v>600</v>
      </c>
      <c r="D51" s="365">
        <v>3</v>
      </c>
      <c r="E51" s="424">
        <v>10.610250000000001</v>
      </c>
      <c r="F51" s="538">
        <f t="shared" ref="F51:F56" si="7">IF(D$10=0,0,E51/D$10*100)</f>
        <v>3.4830517905451654</v>
      </c>
      <c r="G51" s="541">
        <f t="shared" si="6"/>
        <v>15.814756772983252</v>
      </c>
    </row>
    <row r="52" spans="2:7" x14ac:dyDescent="0.2">
      <c r="B52" s="423"/>
      <c r="C52" s="404" t="s">
        <v>602</v>
      </c>
      <c r="D52" s="365">
        <v>15</v>
      </c>
      <c r="E52" s="424">
        <v>31.570709999999998</v>
      </c>
      <c r="F52" s="538">
        <f t="shared" si="7"/>
        <v>10.363791427561289</v>
      </c>
      <c r="G52" s="541">
        <f t="shared" si="6"/>
        <v>47.056676308323553</v>
      </c>
    </row>
    <row r="53" spans="2:7" x14ac:dyDescent="0.2">
      <c r="B53" s="423"/>
      <c r="C53" s="404" t="s">
        <v>604</v>
      </c>
      <c r="D53" s="365">
        <v>0</v>
      </c>
      <c r="E53" s="424">
        <v>0</v>
      </c>
      <c r="F53" s="538">
        <f t="shared" si="7"/>
        <v>0</v>
      </c>
      <c r="G53" s="541">
        <f t="shared" si="6"/>
        <v>0</v>
      </c>
    </row>
    <row r="54" spans="2:7" x14ac:dyDescent="0.2">
      <c r="B54" s="423"/>
      <c r="C54" s="404" t="s">
        <v>606</v>
      </c>
      <c r="D54" s="365">
        <v>5</v>
      </c>
      <c r="E54" s="424">
        <v>8.3710640000000005</v>
      </c>
      <c r="F54" s="538">
        <f t="shared" si="7"/>
        <v>2.7479889214644495</v>
      </c>
      <c r="G54" s="541">
        <f t="shared" si="6"/>
        <v>12.477212232612452</v>
      </c>
    </row>
    <row r="55" spans="2:7" x14ac:dyDescent="0.2">
      <c r="B55" s="423"/>
      <c r="C55" s="404" t="s">
        <v>607</v>
      </c>
      <c r="D55" s="365">
        <v>1</v>
      </c>
      <c r="E55" s="424">
        <v>1.003916</v>
      </c>
      <c r="F55" s="538">
        <f t="shared" si="7"/>
        <v>0.32955787293955757</v>
      </c>
      <c r="G55" s="541">
        <f t="shared" si="6"/>
        <v>1.4963537485456284</v>
      </c>
    </row>
    <row r="56" spans="2:7" x14ac:dyDescent="0.2">
      <c r="B56" s="425"/>
      <c r="C56" s="407" t="s">
        <v>609</v>
      </c>
      <c r="D56" s="426">
        <v>0</v>
      </c>
      <c r="E56" s="427">
        <v>0</v>
      </c>
      <c r="F56" s="540">
        <f t="shared" si="7"/>
        <v>0</v>
      </c>
      <c r="G56" s="542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ht="15" x14ac:dyDescent="0.2">
      <c r="A3" s="275"/>
      <c r="B3" s="786" t="s">
        <v>683</v>
      </c>
      <c r="C3" s="787"/>
      <c r="D3" s="787"/>
      <c r="E3" s="787"/>
      <c r="F3" s="787"/>
      <c r="G3" s="787"/>
      <c r="H3" s="787"/>
      <c r="J3" s="788" t="s">
        <v>743</v>
      </c>
      <c r="K3" s="788" t="s">
        <v>744</v>
      </c>
    </row>
    <row r="4" spans="1:19" x14ac:dyDescent="0.2">
      <c r="A4" s="149"/>
      <c r="B4" s="283"/>
      <c r="C4" s="283" t="s">
        <v>610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487</v>
      </c>
      <c r="I4" s="149"/>
      <c r="J4" s="789"/>
      <c r="K4" s="789"/>
    </row>
    <row r="5" spans="1:19" s="23" customFormat="1" x14ac:dyDescent="0.2">
      <c r="A5" s="430"/>
      <c r="B5" s="438"/>
      <c r="C5" s="428" t="s">
        <v>106</v>
      </c>
      <c r="D5" s="429">
        <v>1485.0840000000001</v>
      </c>
      <c r="E5" s="431">
        <v>7796.9870000000001</v>
      </c>
      <c r="F5" s="436">
        <v>6.37</v>
      </c>
      <c r="G5" s="443">
        <f>E5*F5/100</f>
        <v>496.66807189999997</v>
      </c>
      <c r="H5" s="444">
        <f>SUM(D5,E5)</f>
        <v>9282.0709999999999</v>
      </c>
      <c r="I5" s="430"/>
      <c r="J5" s="687"/>
      <c r="K5" s="687"/>
    </row>
    <row r="6" spans="1:19" s="24" customFormat="1" x14ac:dyDescent="0.2">
      <c r="A6" s="432"/>
      <c r="B6" s="439"/>
      <c r="C6" s="428" t="s">
        <v>92</v>
      </c>
      <c r="D6" s="429">
        <v>701.005</v>
      </c>
      <c r="E6" s="431">
        <v>1162.385</v>
      </c>
      <c r="F6" s="436">
        <v>12.31</v>
      </c>
      <c r="G6" s="443">
        <f t="shared" ref="G6:G26" si="0">E6*F6/100</f>
        <v>143.08959350000001</v>
      </c>
      <c r="H6" s="444">
        <f>SUM(D6,E6)</f>
        <v>1863.3899999999999</v>
      </c>
      <c r="I6" s="432"/>
      <c r="J6" s="688"/>
      <c r="K6" s="688"/>
    </row>
    <row r="7" spans="1:19" s="24" customFormat="1" x14ac:dyDescent="0.2">
      <c r="A7" s="432"/>
      <c r="B7" s="439"/>
      <c r="C7" s="428" t="s">
        <v>105</v>
      </c>
      <c r="D7" s="429">
        <v>784.07899999999995</v>
      </c>
      <c r="E7" s="431">
        <v>6620.7129999999997</v>
      </c>
      <c r="F7" s="436">
        <v>7.47</v>
      </c>
      <c r="G7" s="443">
        <f>E7*F7/100</f>
        <v>494.56726109999994</v>
      </c>
      <c r="H7" s="444">
        <f>SUM(D7,E7)</f>
        <v>7404.7919999999995</v>
      </c>
      <c r="I7" s="432"/>
      <c r="J7" s="688"/>
      <c r="K7" s="688"/>
    </row>
    <row r="8" spans="1:19" s="24" customFormat="1" x14ac:dyDescent="0.2">
      <c r="A8" s="432"/>
      <c r="B8" s="439"/>
      <c r="C8" s="428" t="s">
        <v>84</v>
      </c>
      <c r="D8" s="429">
        <v>1.302</v>
      </c>
      <c r="E8" s="433">
        <v>3.2330000000000001</v>
      </c>
      <c r="F8" s="436">
        <v>109.04</v>
      </c>
      <c r="G8" s="443">
        <f t="shared" si="0"/>
        <v>3.5252632000000004</v>
      </c>
      <c r="H8" s="444">
        <f>SUM(D8,E8)</f>
        <v>4.5350000000000001</v>
      </c>
      <c r="I8" s="432"/>
      <c r="J8" s="689">
        <f>H8/$H$6</f>
        <v>2.4337363622215428E-3</v>
      </c>
      <c r="K8" s="689">
        <f>H8/$H$5</f>
        <v>4.8857631017905378E-4</v>
      </c>
    </row>
    <row r="9" spans="1:19" s="24" customFormat="1" x14ac:dyDescent="0.2">
      <c r="A9" s="432"/>
      <c r="B9" s="439"/>
      <c r="C9" s="428" t="s">
        <v>85</v>
      </c>
      <c r="D9" s="429">
        <v>220.23</v>
      </c>
      <c r="E9" s="433">
        <v>412.90800000000002</v>
      </c>
      <c r="F9" s="436">
        <v>18.329999999999998</v>
      </c>
      <c r="G9" s="443">
        <f t="shared" si="0"/>
        <v>75.686036399999992</v>
      </c>
      <c r="H9" s="444">
        <f t="shared" ref="H9:H26" si="1">SUM(D9,E9)</f>
        <v>633.13800000000003</v>
      </c>
      <c r="I9" s="432"/>
      <c r="J9" s="689">
        <f t="shared" ref="J9:J15" si="2">H9/$H$6</f>
        <v>0.33977750229420578</v>
      </c>
      <c r="K9" s="689">
        <f t="shared" ref="K9:K26" si="3">H9/$H$5</f>
        <v>6.821085509903986E-2</v>
      </c>
    </row>
    <row r="10" spans="1:19" s="24" customFormat="1" x14ac:dyDescent="0.2">
      <c r="A10" s="432"/>
      <c r="B10" s="439"/>
      <c r="C10" s="428" t="s">
        <v>86</v>
      </c>
      <c r="D10" s="429">
        <v>302.98700000000002</v>
      </c>
      <c r="E10" s="433">
        <v>166.78100000000001</v>
      </c>
      <c r="F10" s="436">
        <v>36.25</v>
      </c>
      <c r="G10" s="443">
        <f t="shared" si="0"/>
        <v>60.458112500000006</v>
      </c>
      <c r="H10" s="444">
        <f t="shared" si="1"/>
        <v>469.76800000000003</v>
      </c>
      <c r="I10" s="432"/>
      <c r="J10" s="689">
        <f t="shared" si="2"/>
        <v>0.25210396106021826</v>
      </c>
      <c r="K10" s="689">
        <f t="shared" si="3"/>
        <v>5.0610257129039417E-2</v>
      </c>
    </row>
    <row r="11" spans="1:19" s="24" customFormat="1" x14ac:dyDescent="0.2">
      <c r="A11" s="432"/>
      <c r="B11" s="439"/>
      <c r="C11" s="428" t="s">
        <v>87</v>
      </c>
      <c r="D11" s="429">
        <v>60.923999999999999</v>
      </c>
      <c r="E11" s="433">
        <v>272.91399999999999</v>
      </c>
      <c r="F11" s="436">
        <v>25.48</v>
      </c>
      <c r="G11" s="443">
        <f t="shared" si="0"/>
        <v>69.538487200000006</v>
      </c>
      <c r="H11" s="444">
        <f t="shared" si="1"/>
        <v>333.83799999999997</v>
      </c>
      <c r="I11" s="432"/>
      <c r="J11" s="689">
        <f t="shared" si="2"/>
        <v>0.17915626895067591</v>
      </c>
      <c r="K11" s="689">
        <f t="shared" si="3"/>
        <v>3.5965895972999991E-2</v>
      </c>
    </row>
    <row r="12" spans="1:19" s="24" customFormat="1" x14ac:dyDescent="0.2">
      <c r="A12" s="432"/>
      <c r="B12" s="439"/>
      <c r="C12" s="428" t="s">
        <v>88</v>
      </c>
      <c r="D12" s="429">
        <v>15.483000000000001</v>
      </c>
      <c r="E12" s="433">
        <v>178.524</v>
      </c>
      <c r="F12" s="436">
        <v>28.62</v>
      </c>
      <c r="G12" s="443">
        <f t="shared" si="0"/>
        <v>51.0935688</v>
      </c>
      <c r="H12" s="444">
        <f t="shared" si="1"/>
        <v>194.00700000000001</v>
      </c>
      <c r="I12" s="432"/>
      <c r="J12" s="689">
        <f t="shared" si="2"/>
        <v>0.10411508057894484</v>
      </c>
      <c r="K12" s="689">
        <f t="shared" si="3"/>
        <v>2.090126222908659E-2</v>
      </c>
    </row>
    <row r="13" spans="1:19" s="24" customFormat="1" x14ac:dyDescent="0.2">
      <c r="A13" s="432"/>
      <c r="B13" s="439"/>
      <c r="C13" s="428" t="s">
        <v>89</v>
      </c>
      <c r="D13" s="429">
        <v>18.939</v>
      </c>
      <c r="E13" s="433">
        <v>42.387</v>
      </c>
      <c r="F13" s="436">
        <v>63.13</v>
      </c>
      <c r="G13" s="443">
        <f t="shared" si="0"/>
        <v>26.758913100000001</v>
      </c>
      <c r="H13" s="444">
        <f t="shared" si="1"/>
        <v>61.326000000000001</v>
      </c>
      <c r="I13" s="432"/>
      <c r="J13" s="689">
        <f t="shared" si="2"/>
        <v>3.2910984817993018E-2</v>
      </c>
      <c r="K13" s="689">
        <f t="shared" si="3"/>
        <v>6.6069307162162413E-3</v>
      </c>
    </row>
    <row r="14" spans="1:19" s="24" customFormat="1" x14ac:dyDescent="0.2">
      <c r="A14" s="432"/>
      <c r="B14" s="439"/>
      <c r="C14" s="428" t="s">
        <v>90</v>
      </c>
      <c r="D14" s="429">
        <v>0.21299999999999999</v>
      </c>
      <c r="E14" s="433">
        <v>0</v>
      </c>
      <c r="F14" s="436">
        <v>0</v>
      </c>
      <c r="G14" s="443">
        <f t="shared" si="0"/>
        <v>0</v>
      </c>
      <c r="H14" s="444">
        <f t="shared" si="1"/>
        <v>0.21299999999999999</v>
      </c>
      <c r="I14" s="432"/>
      <c r="J14" s="689">
        <f t="shared" si="2"/>
        <v>1.1430779385957851E-4</v>
      </c>
      <c r="K14" s="689">
        <f t="shared" si="3"/>
        <v>2.2947465064639132E-5</v>
      </c>
    </row>
    <row r="15" spans="1:19" s="24" customFormat="1" x14ac:dyDescent="0.2">
      <c r="A15" s="432"/>
      <c r="B15" s="439"/>
      <c r="C15" s="428" t="s">
        <v>91</v>
      </c>
      <c r="D15" s="429">
        <v>80.926000000000002</v>
      </c>
      <c r="E15" s="433">
        <v>85.638999999999996</v>
      </c>
      <c r="F15" s="436">
        <v>48.27</v>
      </c>
      <c r="G15" s="443">
        <f t="shared" si="0"/>
        <v>41.337945300000001</v>
      </c>
      <c r="H15" s="444">
        <f t="shared" si="1"/>
        <v>166.565</v>
      </c>
      <c r="I15" s="432"/>
      <c r="J15" s="690">
        <f t="shared" si="2"/>
        <v>8.9388158141881197E-2</v>
      </c>
      <c r="K15" s="689">
        <f t="shared" si="3"/>
        <v>1.7944809945970031E-2</v>
      </c>
    </row>
    <row r="16" spans="1:19" s="24" customFormat="1" x14ac:dyDescent="0.2">
      <c r="A16" s="432"/>
      <c r="B16" s="439"/>
      <c r="C16" s="428" t="s">
        <v>94</v>
      </c>
      <c r="D16" s="429">
        <v>464.238</v>
      </c>
      <c r="E16" s="433">
        <v>1220.462</v>
      </c>
      <c r="F16" s="436">
        <v>15.39</v>
      </c>
      <c r="G16" s="443">
        <f t="shared" si="0"/>
        <v>187.82910179999999</v>
      </c>
      <c r="H16" s="444">
        <f t="shared" si="1"/>
        <v>1684.7</v>
      </c>
      <c r="I16" s="432"/>
      <c r="J16" s="689">
        <f>H16/$H$7</f>
        <v>0.2275148309365071</v>
      </c>
      <c r="K16" s="689">
        <f t="shared" si="3"/>
        <v>0.18150044316618566</v>
      </c>
    </row>
    <row r="17" spans="1:11" s="24" customFormat="1" x14ac:dyDescent="0.2">
      <c r="A17" s="432"/>
      <c r="B17" s="439"/>
      <c r="C17" s="428" t="s">
        <v>95</v>
      </c>
      <c r="D17" s="429">
        <v>40.950000000000003</v>
      </c>
      <c r="E17" s="433">
        <v>225.733</v>
      </c>
      <c r="F17" s="436">
        <v>32.53</v>
      </c>
      <c r="G17" s="443">
        <f t="shared" si="0"/>
        <v>73.4309449</v>
      </c>
      <c r="H17" s="444">
        <f t="shared" si="1"/>
        <v>266.68299999999999</v>
      </c>
      <c r="I17" s="432"/>
      <c r="J17" s="689">
        <f t="shared" ref="J17:J26" si="4">H17/$H$7</f>
        <v>3.6014921148359066E-2</v>
      </c>
      <c r="K17" s="689">
        <f t="shared" si="3"/>
        <v>2.8730980402972568E-2</v>
      </c>
    </row>
    <row r="18" spans="1:11" s="24" customFormat="1" x14ac:dyDescent="0.2">
      <c r="A18" s="432"/>
      <c r="B18" s="439"/>
      <c r="C18" s="428" t="s">
        <v>96</v>
      </c>
      <c r="D18" s="429">
        <v>3.5339999999999998</v>
      </c>
      <c r="E18" s="433">
        <v>1160.393</v>
      </c>
      <c r="F18" s="436">
        <v>24.86</v>
      </c>
      <c r="G18" s="443">
        <f t="shared" si="0"/>
        <v>288.47369980000002</v>
      </c>
      <c r="H18" s="444">
        <f t="shared" si="1"/>
        <v>1163.9270000000001</v>
      </c>
      <c r="I18" s="432"/>
      <c r="J18" s="689">
        <f t="shared" si="4"/>
        <v>0.15718564410722141</v>
      </c>
      <c r="K18" s="689">
        <f t="shared" si="3"/>
        <v>0.12539518389807622</v>
      </c>
    </row>
    <row r="19" spans="1:11" s="24" customFormat="1" x14ac:dyDescent="0.2">
      <c r="A19" s="432"/>
      <c r="B19" s="439"/>
      <c r="C19" s="428" t="s">
        <v>97</v>
      </c>
      <c r="D19" s="429">
        <v>130.28399999999999</v>
      </c>
      <c r="E19" s="433">
        <v>1929.934</v>
      </c>
      <c r="F19" s="436">
        <v>16.489999999999998</v>
      </c>
      <c r="G19" s="443">
        <f t="shared" si="0"/>
        <v>318.24611659999994</v>
      </c>
      <c r="H19" s="444">
        <f t="shared" si="1"/>
        <v>2060.2179999999998</v>
      </c>
      <c r="I19" s="432"/>
      <c r="J19" s="689">
        <f t="shared" si="4"/>
        <v>0.2782276666245318</v>
      </c>
      <c r="K19" s="689">
        <f t="shared" si="3"/>
        <v>0.22195671634056666</v>
      </c>
    </row>
    <row r="20" spans="1:11" s="24" customFormat="1" x14ac:dyDescent="0.2">
      <c r="A20" s="432"/>
      <c r="B20" s="439"/>
      <c r="C20" s="428" t="s">
        <v>98</v>
      </c>
      <c r="D20" s="429">
        <v>46.313000000000002</v>
      </c>
      <c r="E20" s="433">
        <v>182.06299999999999</v>
      </c>
      <c r="F20" s="436">
        <v>31.43</v>
      </c>
      <c r="G20" s="443">
        <f t="shared" si="0"/>
        <v>57.222400899999997</v>
      </c>
      <c r="H20" s="444">
        <f t="shared" si="1"/>
        <v>228.37599999999998</v>
      </c>
      <c r="I20" s="432"/>
      <c r="J20" s="689">
        <f t="shared" si="4"/>
        <v>3.0841649569630043E-2</v>
      </c>
      <c r="K20" s="689">
        <f t="shared" si="3"/>
        <v>2.4603991932403875E-2</v>
      </c>
    </row>
    <row r="21" spans="1:11" s="24" customFormat="1" x14ac:dyDescent="0.2">
      <c r="A21" s="432"/>
      <c r="B21" s="439"/>
      <c r="C21" s="428" t="s">
        <v>99</v>
      </c>
      <c r="D21" s="429">
        <v>1.054</v>
      </c>
      <c r="E21" s="433">
        <v>17.123999999999999</v>
      </c>
      <c r="F21" s="436">
        <v>70.67</v>
      </c>
      <c r="G21" s="443">
        <f t="shared" si="0"/>
        <v>12.101530800000001</v>
      </c>
      <c r="H21" s="444">
        <f t="shared" si="1"/>
        <v>18.177999999999997</v>
      </c>
      <c r="I21" s="432"/>
      <c r="J21" s="689">
        <f t="shared" si="4"/>
        <v>2.4548967749533001E-3</v>
      </c>
      <c r="K21" s="689">
        <f t="shared" si="3"/>
        <v>1.9583991546714089E-3</v>
      </c>
    </row>
    <row r="22" spans="1:11" s="24" customFormat="1" x14ac:dyDescent="0.2">
      <c r="A22" s="432"/>
      <c r="B22" s="439"/>
      <c r="C22" s="428" t="s">
        <v>100</v>
      </c>
      <c r="D22" s="429">
        <v>4.242</v>
      </c>
      <c r="E22" s="433">
        <v>112.43899999999999</v>
      </c>
      <c r="F22" s="436">
        <v>23.57</v>
      </c>
      <c r="G22" s="443">
        <f t="shared" si="0"/>
        <v>26.501872299999999</v>
      </c>
      <c r="H22" s="444">
        <f t="shared" si="1"/>
        <v>116.681</v>
      </c>
      <c r="I22" s="432"/>
      <c r="J22" s="689">
        <f t="shared" si="4"/>
        <v>1.5757498657626035E-2</v>
      </c>
      <c r="K22" s="689">
        <f t="shared" si="3"/>
        <v>1.2570578268578209E-2</v>
      </c>
    </row>
    <row r="23" spans="1:11" s="24" customFormat="1" x14ac:dyDescent="0.2">
      <c r="A23" s="432"/>
      <c r="B23" s="439"/>
      <c r="C23" s="428" t="s">
        <v>101</v>
      </c>
      <c r="D23" s="429">
        <v>0</v>
      </c>
      <c r="E23" s="433">
        <v>202.64099999999999</v>
      </c>
      <c r="F23" s="436">
        <v>24.47</v>
      </c>
      <c r="G23" s="443">
        <f t="shared" si="0"/>
        <v>49.586252699999996</v>
      </c>
      <c r="H23" s="444">
        <f t="shared" si="1"/>
        <v>202.64099999999999</v>
      </c>
      <c r="I23" s="432"/>
      <c r="J23" s="689">
        <f t="shared" si="4"/>
        <v>2.7366197456998118E-2</v>
      </c>
      <c r="K23" s="689">
        <f t="shared" si="3"/>
        <v>2.1831442573537738E-2</v>
      </c>
    </row>
    <row r="24" spans="1:11" s="24" customFormat="1" x14ac:dyDescent="0.2">
      <c r="A24" s="432"/>
      <c r="B24" s="439"/>
      <c r="C24" s="428" t="s">
        <v>102</v>
      </c>
      <c r="D24" s="429">
        <v>0.96799999999999997</v>
      </c>
      <c r="E24" s="433">
        <v>68.378</v>
      </c>
      <c r="F24" s="436">
        <v>59.65</v>
      </c>
      <c r="G24" s="443">
        <f t="shared" si="0"/>
        <v>40.787476999999996</v>
      </c>
      <c r="H24" s="444">
        <f t="shared" si="1"/>
        <v>69.346000000000004</v>
      </c>
      <c r="I24" s="432"/>
      <c r="J24" s="689">
        <f t="shared" si="4"/>
        <v>9.3650166000611504E-3</v>
      </c>
      <c r="K24" s="689">
        <f t="shared" si="3"/>
        <v>7.4709620299176771E-3</v>
      </c>
    </row>
    <row r="25" spans="1:11" s="24" customFormat="1" x14ac:dyDescent="0.2">
      <c r="A25" s="432"/>
      <c r="B25" s="439"/>
      <c r="C25" s="428" t="s">
        <v>103</v>
      </c>
      <c r="D25" s="429">
        <v>1.7999999999999999E-2</v>
      </c>
      <c r="E25" s="433">
        <v>396.02100000000002</v>
      </c>
      <c r="F25" s="436">
        <v>41.1</v>
      </c>
      <c r="G25" s="443">
        <f t="shared" si="0"/>
        <v>162.76463100000001</v>
      </c>
      <c r="H25" s="444">
        <f t="shared" si="1"/>
        <v>396.03899999999999</v>
      </c>
      <c r="I25" s="432"/>
      <c r="J25" s="689">
        <f t="shared" si="4"/>
        <v>5.3484149183393677E-2</v>
      </c>
      <c r="K25" s="689">
        <f t="shared" si="3"/>
        <v>4.2667094444763458E-2</v>
      </c>
    </row>
    <row r="26" spans="1:11" s="24" customFormat="1" ht="13.5" thickBot="1" x14ac:dyDescent="0.25">
      <c r="A26" s="432"/>
      <c r="B26" s="294"/>
      <c r="C26" s="434" t="s">
        <v>104</v>
      </c>
      <c r="D26" s="437">
        <v>92.477999999999994</v>
      </c>
      <c r="E26" s="437">
        <v>1110.4849999999999</v>
      </c>
      <c r="F26" s="435">
        <v>22.22</v>
      </c>
      <c r="G26" s="333">
        <f t="shared" si="0"/>
        <v>246.74976699999996</v>
      </c>
      <c r="H26" s="341">
        <f t="shared" si="1"/>
        <v>1202.963</v>
      </c>
      <c r="I26" s="432"/>
      <c r="J26" s="691">
        <f t="shared" si="4"/>
        <v>0.16245736544659189</v>
      </c>
      <c r="K26" s="691">
        <f t="shared" si="3"/>
        <v>0.12960071087583794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ht="15" x14ac:dyDescent="0.2">
      <c r="B29" s="786" t="s">
        <v>683</v>
      </c>
      <c r="C29" s="787"/>
      <c r="D29" s="787"/>
      <c r="E29" s="787"/>
      <c r="F29" s="787"/>
      <c r="G29" s="787"/>
      <c r="H29" s="787"/>
    </row>
    <row r="30" spans="1:11" s="24" customFormat="1" x14ac:dyDescent="0.2">
      <c r="B30" s="283"/>
      <c r="C30" s="283" t="s">
        <v>686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487</v>
      </c>
    </row>
    <row r="31" spans="1:11" s="23" customFormat="1" x14ac:dyDescent="0.2">
      <c r="B31" s="438" t="s">
        <v>92</v>
      </c>
      <c r="C31" s="428" t="s">
        <v>119</v>
      </c>
      <c r="D31" s="429">
        <v>0</v>
      </c>
      <c r="E31" s="431">
        <v>0</v>
      </c>
      <c r="F31" s="436">
        <v>0</v>
      </c>
      <c r="G31" s="443">
        <f>E31*F31/100</f>
        <v>0</v>
      </c>
      <c r="H31" s="444">
        <f>SUM(D31,E31)</f>
        <v>0</v>
      </c>
    </row>
    <row r="32" spans="1:11" s="23" customFormat="1" x14ac:dyDescent="0.2">
      <c r="B32" s="438"/>
      <c r="C32" s="428" t="s">
        <v>120</v>
      </c>
      <c r="D32" s="429">
        <v>7.9020000000000001</v>
      </c>
      <c r="E32" s="431">
        <v>19.309000000000001</v>
      </c>
      <c r="F32" s="436">
        <v>83</v>
      </c>
      <c r="G32" s="443">
        <f t="shared" ref="G32:G37" si="5">E32*F32/100</f>
        <v>16.026470000000003</v>
      </c>
      <c r="H32" s="444">
        <f t="shared" ref="H32:H37" si="6">SUM(D32,E32)</f>
        <v>27.211000000000002</v>
      </c>
    </row>
    <row r="33" spans="2:8" s="23" customFormat="1" x14ac:dyDescent="0.2">
      <c r="B33" s="438"/>
      <c r="C33" s="428" t="s">
        <v>121</v>
      </c>
      <c r="D33" s="429">
        <v>85.960999999999999</v>
      </c>
      <c r="E33" s="431">
        <v>315.30399999999997</v>
      </c>
      <c r="F33" s="436">
        <v>27.653608745793505</v>
      </c>
      <c r="G33" s="443">
        <f t="shared" si="5"/>
        <v>87.19293451983674</v>
      </c>
      <c r="H33" s="444">
        <f t="shared" si="6"/>
        <v>401.26499999999999</v>
      </c>
    </row>
    <row r="34" spans="2:8" s="23" customFormat="1" x14ac:dyDescent="0.2">
      <c r="B34" s="438"/>
      <c r="C34" s="428" t="s">
        <v>122</v>
      </c>
      <c r="D34" s="429">
        <v>388.52699999999999</v>
      </c>
      <c r="E34" s="431">
        <v>648.61</v>
      </c>
      <c r="F34" s="436">
        <v>17.153996459474531</v>
      </c>
      <c r="G34" s="443">
        <f t="shared" si="5"/>
        <v>111.26253643579776</v>
      </c>
      <c r="H34" s="444">
        <f t="shared" si="6"/>
        <v>1037.1369999999999</v>
      </c>
    </row>
    <row r="35" spans="2:8" s="23" customFormat="1" x14ac:dyDescent="0.2">
      <c r="B35" s="438"/>
      <c r="C35" s="428" t="s">
        <v>123</v>
      </c>
      <c r="D35" s="429">
        <v>190.55500000000001</v>
      </c>
      <c r="E35" s="431">
        <v>104.393</v>
      </c>
      <c r="F35" s="436">
        <v>40</v>
      </c>
      <c r="G35" s="443">
        <f t="shared" si="5"/>
        <v>41.757200000000005</v>
      </c>
      <c r="H35" s="444">
        <f t="shared" si="6"/>
        <v>294.94799999999998</v>
      </c>
    </row>
    <row r="36" spans="2:8" s="23" customFormat="1" x14ac:dyDescent="0.2">
      <c r="B36" s="438"/>
      <c r="C36" s="428" t="s">
        <v>124</v>
      </c>
      <c r="D36" s="429">
        <v>26.091000000000001</v>
      </c>
      <c r="E36" s="431">
        <v>18.02</v>
      </c>
      <c r="F36" s="436">
        <v>96.59</v>
      </c>
      <c r="G36" s="443">
        <f t="shared" si="5"/>
        <v>17.405518000000001</v>
      </c>
      <c r="H36" s="444">
        <f t="shared" si="6"/>
        <v>44.111000000000004</v>
      </c>
    </row>
    <row r="37" spans="2:8" s="23" customFormat="1" x14ac:dyDescent="0.2">
      <c r="B37" s="438"/>
      <c r="C37" s="428" t="s">
        <v>125</v>
      </c>
      <c r="D37" s="429">
        <v>1.968</v>
      </c>
      <c r="E37" s="431">
        <v>56.75</v>
      </c>
      <c r="F37" s="436">
        <v>60.51</v>
      </c>
      <c r="G37" s="443">
        <f t="shared" si="5"/>
        <v>34.339424999999999</v>
      </c>
      <c r="H37" s="444">
        <f t="shared" si="6"/>
        <v>58.718000000000004</v>
      </c>
    </row>
    <row r="38" spans="2:8" s="23" customFormat="1" x14ac:dyDescent="0.2">
      <c r="B38" s="438"/>
      <c r="C38" s="428"/>
      <c r="D38" s="429"/>
      <c r="E38" s="549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>
        <v>0</v>
      </c>
      <c r="E39" s="431">
        <v>1.2110000000000001</v>
      </c>
      <c r="F39" s="436">
        <v>46.88</v>
      </c>
      <c r="G39" s="443">
        <f>E39*F39/100</f>
        <v>0.56771680000000002</v>
      </c>
      <c r="H39" s="444">
        <f>SUM(D39,E39)</f>
        <v>1.2110000000000001</v>
      </c>
    </row>
    <row r="40" spans="2:8" s="23" customFormat="1" x14ac:dyDescent="0.2">
      <c r="B40" s="438"/>
      <c r="C40" s="428" t="s">
        <v>120</v>
      </c>
      <c r="D40" s="429">
        <v>9.17</v>
      </c>
      <c r="E40" s="431">
        <v>183.886</v>
      </c>
      <c r="F40" s="436">
        <v>19.46</v>
      </c>
      <c r="G40" s="443">
        <f t="shared" ref="G40:G45" si="7">E40*F40/100</f>
        <v>35.784215600000003</v>
      </c>
      <c r="H40" s="444">
        <f t="shared" ref="H40:H45" si="8">SUM(D40,E40)</f>
        <v>193.05599999999998</v>
      </c>
    </row>
    <row r="41" spans="2:8" s="23" customFormat="1" x14ac:dyDescent="0.2">
      <c r="B41" s="438"/>
      <c r="C41" s="428" t="s">
        <v>121</v>
      </c>
      <c r="D41" s="429">
        <v>30.282</v>
      </c>
      <c r="E41" s="431">
        <v>853.28499999999997</v>
      </c>
      <c r="F41" s="436">
        <v>13.779523364713754</v>
      </c>
      <c r="G41" s="443">
        <f t="shared" si="7"/>
        <v>117.57860594259775</v>
      </c>
      <c r="H41" s="444">
        <f t="shared" si="8"/>
        <v>883.56700000000001</v>
      </c>
    </row>
    <row r="42" spans="2:8" s="23" customFormat="1" x14ac:dyDescent="0.2">
      <c r="B42" s="438"/>
      <c r="C42" s="428" t="s">
        <v>122</v>
      </c>
      <c r="D42" s="429">
        <v>165.05199999999999</v>
      </c>
      <c r="E42" s="431">
        <v>1528.847</v>
      </c>
      <c r="F42" s="436">
        <v>15.674188015340853</v>
      </c>
      <c r="G42" s="443">
        <f t="shared" si="7"/>
        <v>239.63435324689817</v>
      </c>
      <c r="H42" s="444">
        <f t="shared" si="8"/>
        <v>1693.8989999999999</v>
      </c>
    </row>
    <row r="43" spans="2:8" s="23" customFormat="1" x14ac:dyDescent="0.2">
      <c r="B43" s="438"/>
      <c r="C43" s="428" t="s">
        <v>123</v>
      </c>
      <c r="D43" s="429">
        <v>363.40199999999999</v>
      </c>
      <c r="E43" s="431">
        <v>1756.7070000000001</v>
      </c>
      <c r="F43" s="436">
        <v>19.53</v>
      </c>
      <c r="G43" s="443">
        <f t="shared" si="7"/>
        <v>343.08487710000003</v>
      </c>
      <c r="H43" s="444">
        <f t="shared" si="8"/>
        <v>2120.1089999999999</v>
      </c>
    </row>
    <row r="44" spans="2:8" s="23" customFormat="1" x14ac:dyDescent="0.2">
      <c r="B44" s="438"/>
      <c r="C44" s="428" t="s">
        <v>124</v>
      </c>
      <c r="D44" s="429">
        <v>150.35499999999999</v>
      </c>
      <c r="E44" s="431">
        <v>1183.914</v>
      </c>
      <c r="F44" s="436">
        <v>28.31</v>
      </c>
      <c r="G44" s="443">
        <f t="shared" si="7"/>
        <v>335.16605339999995</v>
      </c>
      <c r="H44" s="444">
        <f t="shared" si="8"/>
        <v>1334.269</v>
      </c>
    </row>
    <row r="45" spans="2:8" s="23" customFormat="1" x14ac:dyDescent="0.2">
      <c r="B45" s="438"/>
      <c r="C45" s="428" t="s">
        <v>125</v>
      </c>
      <c r="D45" s="429">
        <v>65.819000000000003</v>
      </c>
      <c r="E45" s="431">
        <v>1112.8630000000001</v>
      </c>
      <c r="F45" s="436">
        <v>27.294469075347049</v>
      </c>
      <c r="G45" s="443">
        <f t="shared" si="7"/>
        <v>303.75004738597943</v>
      </c>
      <c r="H45" s="444">
        <f t="shared" si="8"/>
        <v>1178.682</v>
      </c>
    </row>
    <row r="46" spans="2:8" s="23" customFormat="1" x14ac:dyDescent="0.2">
      <c r="B46" s="438"/>
      <c r="C46" s="428"/>
      <c r="D46" s="429"/>
      <c r="E46" s="549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>
        <v>0</v>
      </c>
      <c r="E47" s="431">
        <v>1.2110000000000001</v>
      </c>
      <c r="F47" s="436">
        <v>46.88</v>
      </c>
      <c r="G47" s="443">
        <f>E47*F47/100</f>
        <v>0.56771680000000002</v>
      </c>
      <c r="H47" s="444">
        <f>SUM(D47,E47)</f>
        <v>1.2110000000000001</v>
      </c>
    </row>
    <row r="48" spans="2:8" s="23" customFormat="1" x14ac:dyDescent="0.2">
      <c r="B48" s="438"/>
      <c r="C48" s="428" t="s">
        <v>120</v>
      </c>
      <c r="D48" s="429">
        <v>17.071999999999999</v>
      </c>
      <c r="E48" s="431">
        <v>203.19499999999999</v>
      </c>
      <c r="F48" s="436">
        <v>21.04</v>
      </c>
      <c r="G48" s="443">
        <f t="shared" ref="G48:G53" si="9">E48*F48/100</f>
        <v>42.752227999999995</v>
      </c>
      <c r="H48" s="444">
        <f t="shared" ref="H48:H53" si="10">SUM(D48,E48)</f>
        <v>220.267</v>
      </c>
    </row>
    <row r="49" spans="2:8" s="23" customFormat="1" x14ac:dyDescent="0.2">
      <c r="B49" s="438"/>
      <c r="C49" s="428" t="s">
        <v>121</v>
      </c>
      <c r="D49" s="429">
        <v>116.242</v>
      </c>
      <c r="E49" s="431">
        <v>1173.672</v>
      </c>
      <c r="F49" s="436">
        <v>13.022587885428747</v>
      </c>
      <c r="G49" s="443">
        <f t="shared" si="9"/>
        <v>152.84246768666927</v>
      </c>
      <c r="H49" s="444">
        <f t="shared" si="10"/>
        <v>1289.914</v>
      </c>
    </row>
    <row r="50" spans="2:8" s="23" customFormat="1" x14ac:dyDescent="0.2">
      <c r="B50" s="438"/>
      <c r="C50" s="428" t="s">
        <v>122</v>
      </c>
      <c r="D50" s="429">
        <v>553.57899999999995</v>
      </c>
      <c r="E50" s="431">
        <v>2185.0140000000001</v>
      </c>
      <c r="F50" s="436">
        <v>12.481366595295196</v>
      </c>
      <c r="G50" s="443">
        <f t="shared" si="9"/>
        <v>272.71960749852337</v>
      </c>
      <c r="H50" s="444">
        <f t="shared" si="10"/>
        <v>2738.5929999999998</v>
      </c>
    </row>
    <row r="51" spans="2:8" s="23" customFormat="1" x14ac:dyDescent="0.2">
      <c r="B51" s="438"/>
      <c r="C51" s="428" t="s">
        <v>123</v>
      </c>
      <c r="D51" s="429">
        <v>553.95699999999999</v>
      </c>
      <c r="E51" s="431">
        <v>1862.258</v>
      </c>
      <c r="F51" s="436">
        <v>18.68</v>
      </c>
      <c r="G51" s="443">
        <f t="shared" si="9"/>
        <v>347.86979440000005</v>
      </c>
      <c r="H51" s="444">
        <f t="shared" si="10"/>
        <v>2416.2150000000001</v>
      </c>
    </row>
    <row r="52" spans="2:8" s="23" customFormat="1" x14ac:dyDescent="0.2">
      <c r="B52" s="438"/>
      <c r="C52" s="428" t="s">
        <v>124</v>
      </c>
      <c r="D52" s="429">
        <v>176.44499999999999</v>
      </c>
      <c r="E52" s="431">
        <v>1201.934</v>
      </c>
      <c r="F52" s="436">
        <v>28.02</v>
      </c>
      <c r="G52" s="443">
        <f t="shared" si="9"/>
        <v>336.7819068</v>
      </c>
      <c r="H52" s="444">
        <f t="shared" si="10"/>
        <v>1378.3789999999999</v>
      </c>
    </row>
    <row r="53" spans="2:8" s="23" customFormat="1" ht="13.5" thickBot="1" x14ac:dyDescent="0.25">
      <c r="B53" s="294"/>
      <c r="C53" s="434" t="s">
        <v>125</v>
      </c>
      <c r="D53" s="437">
        <v>67.787000000000006</v>
      </c>
      <c r="E53" s="437">
        <v>1169.702</v>
      </c>
      <c r="F53" s="435">
        <v>26.165616085425057</v>
      </c>
      <c r="G53" s="333">
        <f t="shared" si="9"/>
        <v>306.05973466353862</v>
      </c>
      <c r="H53" s="341">
        <f t="shared" si="10"/>
        <v>1237.489</v>
      </c>
    </row>
    <row r="54" spans="2:8" s="23" customFormat="1" x14ac:dyDescent="0.2">
      <c r="C54" s="24"/>
      <c r="D54" s="273"/>
      <c r="E54" s="550"/>
      <c r="F54" s="24"/>
      <c r="G54" s="24"/>
    </row>
    <row r="55" spans="2:8" s="23" customFormat="1" x14ac:dyDescent="0.2"/>
    <row r="56" spans="2:8" s="23" customFormat="1" ht="15" x14ac:dyDescent="0.2">
      <c r="B56" s="786" t="s">
        <v>683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28" t="s">
        <v>687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487</v>
      </c>
    </row>
    <row r="58" spans="2:8" s="23" customFormat="1" x14ac:dyDescent="0.2">
      <c r="B58" s="438" t="s">
        <v>92</v>
      </c>
      <c r="C58" s="428" t="s">
        <v>127</v>
      </c>
      <c r="D58" s="429">
        <v>0.33300000000000002</v>
      </c>
      <c r="E58" s="431">
        <v>1.9630000000000001</v>
      </c>
      <c r="F58" s="436">
        <v>71.63</v>
      </c>
      <c r="G58" s="443">
        <f>E58*F58/100</f>
        <v>1.4060969000000001</v>
      </c>
      <c r="H58" s="444">
        <f t="shared" ref="H58:H86" si="11">SUM(D58,E58)</f>
        <v>2.2960000000000003</v>
      </c>
    </row>
    <row r="59" spans="2:8" s="23" customFormat="1" x14ac:dyDescent="0.2">
      <c r="B59" s="438"/>
      <c r="C59" s="428" t="s">
        <v>128</v>
      </c>
      <c r="D59" s="429">
        <v>3.19</v>
      </c>
      <c r="E59" s="431">
        <v>5.3760000000000003</v>
      </c>
      <c r="F59" s="436">
        <v>43.67</v>
      </c>
      <c r="G59" s="443">
        <f t="shared" ref="G59:G66" si="12">E59*F59/100</f>
        <v>2.3476992000000001</v>
      </c>
      <c r="H59" s="444">
        <f t="shared" si="11"/>
        <v>8.5660000000000007</v>
      </c>
    </row>
    <row r="60" spans="2:8" s="23" customFormat="1" x14ac:dyDescent="0.2">
      <c r="B60" s="438"/>
      <c r="C60" s="428" t="s">
        <v>129</v>
      </c>
      <c r="D60" s="429">
        <v>19.353000000000002</v>
      </c>
      <c r="E60" s="431">
        <v>20.427</v>
      </c>
      <c r="F60" s="436">
        <v>78.56</v>
      </c>
      <c r="G60" s="443">
        <f t="shared" si="12"/>
        <v>16.047451200000001</v>
      </c>
      <c r="H60" s="444">
        <f t="shared" si="11"/>
        <v>39.78</v>
      </c>
    </row>
    <row r="61" spans="2:8" s="23" customFormat="1" x14ac:dyDescent="0.2">
      <c r="B61" s="438"/>
      <c r="C61" s="428" t="s">
        <v>130</v>
      </c>
      <c r="D61" s="429">
        <v>60.466999999999999</v>
      </c>
      <c r="E61" s="431">
        <v>222.958</v>
      </c>
      <c r="F61" s="436">
        <v>31.02</v>
      </c>
      <c r="G61" s="443">
        <f t="shared" si="12"/>
        <v>69.161571600000002</v>
      </c>
      <c r="H61" s="444">
        <f t="shared" si="11"/>
        <v>283.42500000000001</v>
      </c>
    </row>
    <row r="62" spans="2:8" s="23" customFormat="1" x14ac:dyDescent="0.2">
      <c r="B62" s="438"/>
      <c r="C62" s="428" t="s">
        <v>131</v>
      </c>
      <c r="D62" s="429">
        <v>238.715</v>
      </c>
      <c r="E62" s="431">
        <v>349.22399999999999</v>
      </c>
      <c r="F62" s="436">
        <v>23.6</v>
      </c>
      <c r="G62" s="443">
        <f t="shared" si="12"/>
        <v>82.416864000000004</v>
      </c>
      <c r="H62" s="444">
        <f t="shared" si="11"/>
        <v>587.93899999999996</v>
      </c>
    </row>
    <row r="63" spans="2:8" s="23" customFormat="1" x14ac:dyDescent="0.2">
      <c r="B63" s="438"/>
      <c r="C63" s="428" t="s">
        <v>132</v>
      </c>
      <c r="D63" s="429">
        <v>176.227</v>
      </c>
      <c r="E63" s="431">
        <v>344.89699999999999</v>
      </c>
      <c r="F63" s="436">
        <v>24.5</v>
      </c>
      <c r="G63" s="443">
        <f t="shared" si="12"/>
        <v>84.499765000000011</v>
      </c>
      <c r="H63" s="444">
        <f t="shared" si="11"/>
        <v>521.12400000000002</v>
      </c>
    </row>
    <row r="64" spans="2:8" s="23" customFormat="1" x14ac:dyDescent="0.2">
      <c r="B64" s="438"/>
      <c r="C64" s="428" t="s">
        <v>133</v>
      </c>
      <c r="D64" s="429">
        <v>198.50800000000001</v>
      </c>
      <c r="E64" s="431">
        <v>127.815</v>
      </c>
      <c r="F64" s="436">
        <v>37.840000000000003</v>
      </c>
      <c r="G64" s="443">
        <f t="shared" si="12"/>
        <v>48.365196000000005</v>
      </c>
      <c r="H64" s="444">
        <f t="shared" si="11"/>
        <v>326.32299999999998</v>
      </c>
    </row>
    <row r="65" spans="2:8" s="23" customFormat="1" x14ac:dyDescent="0.2">
      <c r="B65" s="438"/>
      <c r="C65" s="428" t="s">
        <v>134</v>
      </c>
      <c r="D65" s="429">
        <v>0.67400000000000004</v>
      </c>
      <c r="E65" s="431">
        <v>65.144999999999996</v>
      </c>
      <c r="F65" s="436">
        <v>64.94</v>
      </c>
      <c r="G65" s="443">
        <f t="shared" si="12"/>
        <v>42.305162999999993</v>
      </c>
      <c r="H65" s="444">
        <f t="shared" si="11"/>
        <v>65.819000000000003</v>
      </c>
    </row>
    <row r="66" spans="2:8" s="23" customFormat="1" x14ac:dyDescent="0.2">
      <c r="B66" s="438"/>
      <c r="C66" s="428" t="s">
        <v>135</v>
      </c>
      <c r="D66" s="429">
        <v>3.5369999999999999</v>
      </c>
      <c r="E66" s="431">
        <v>24.58</v>
      </c>
      <c r="F66" s="436">
        <v>93.66</v>
      </c>
      <c r="G66" s="443">
        <f t="shared" si="12"/>
        <v>23.021627999999996</v>
      </c>
      <c r="H66" s="444">
        <f t="shared" si="11"/>
        <v>28.116999999999997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>
        <v>1.07</v>
      </c>
      <c r="E68" s="431">
        <v>37.837000000000003</v>
      </c>
      <c r="F68" s="436">
        <v>26.02</v>
      </c>
      <c r="G68" s="443">
        <f t="shared" ref="G68:G76" si="13">E68*F68/100</f>
        <v>9.8451874000000004</v>
      </c>
      <c r="H68" s="444">
        <f t="shared" si="11"/>
        <v>38.907000000000004</v>
      </c>
    </row>
    <row r="69" spans="2:8" s="23" customFormat="1" x14ac:dyDescent="0.2">
      <c r="B69" s="438"/>
      <c r="C69" s="428" t="s">
        <v>128</v>
      </c>
      <c r="D69" s="429">
        <v>21.981999999999999</v>
      </c>
      <c r="E69" s="431">
        <v>200.239</v>
      </c>
      <c r="F69" s="436">
        <v>10.69</v>
      </c>
      <c r="G69" s="443">
        <f t="shared" si="13"/>
        <v>21.405549099999998</v>
      </c>
      <c r="H69" s="444">
        <f t="shared" si="11"/>
        <v>222.221</v>
      </c>
    </row>
    <row r="70" spans="2:8" s="23" customFormat="1" x14ac:dyDescent="0.2">
      <c r="B70" s="438"/>
      <c r="C70" s="428" t="s">
        <v>129</v>
      </c>
      <c r="D70" s="429">
        <v>121.676</v>
      </c>
      <c r="E70" s="431">
        <v>444.12400000000002</v>
      </c>
      <c r="F70" s="436">
        <v>14.48</v>
      </c>
      <c r="G70" s="443">
        <f t="shared" si="13"/>
        <v>64.309155200000006</v>
      </c>
      <c r="H70" s="444">
        <f t="shared" si="11"/>
        <v>565.80000000000007</v>
      </c>
    </row>
    <row r="71" spans="2:8" s="23" customFormat="1" x14ac:dyDescent="0.2">
      <c r="B71" s="438"/>
      <c r="C71" s="428" t="s">
        <v>130</v>
      </c>
      <c r="D71" s="429">
        <v>287.29899999999998</v>
      </c>
      <c r="E71" s="431">
        <v>353.91</v>
      </c>
      <c r="F71" s="436">
        <v>15.87</v>
      </c>
      <c r="G71" s="443">
        <f t="shared" si="13"/>
        <v>56.165517000000001</v>
      </c>
      <c r="H71" s="444">
        <f t="shared" si="11"/>
        <v>641.20900000000006</v>
      </c>
    </row>
    <row r="72" spans="2:8" s="23" customFormat="1" x14ac:dyDescent="0.2">
      <c r="B72" s="438"/>
      <c r="C72" s="428" t="s">
        <v>131</v>
      </c>
      <c r="D72" s="429">
        <v>230.98099999999999</v>
      </c>
      <c r="E72" s="431">
        <v>1567.9580000000001</v>
      </c>
      <c r="F72" s="436">
        <v>15.12</v>
      </c>
      <c r="G72" s="443">
        <f t="shared" si="13"/>
        <v>237.07524959999998</v>
      </c>
      <c r="H72" s="444">
        <f t="shared" si="11"/>
        <v>1798.9390000000001</v>
      </c>
    </row>
    <row r="73" spans="2:8" s="23" customFormat="1" x14ac:dyDescent="0.2">
      <c r="B73" s="438"/>
      <c r="C73" s="428" t="s">
        <v>132</v>
      </c>
      <c r="D73" s="429">
        <v>87.483000000000004</v>
      </c>
      <c r="E73" s="431">
        <v>1046.192</v>
      </c>
      <c r="F73" s="436">
        <v>19.07</v>
      </c>
      <c r="G73" s="443">
        <f t="shared" si="13"/>
        <v>199.50881440000001</v>
      </c>
      <c r="H73" s="444">
        <f t="shared" si="11"/>
        <v>1133.675</v>
      </c>
    </row>
    <row r="74" spans="2:8" s="23" customFormat="1" x14ac:dyDescent="0.2">
      <c r="B74" s="438"/>
      <c r="C74" s="428" t="s">
        <v>133</v>
      </c>
      <c r="D74" s="429">
        <v>30.677</v>
      </c>
      <c r="E74" s="431">
        <v>1383.597</v>
      </c>
      <c r="F74" s="436">
        <v>22.92</v>
      </c>
      <c r="G74" s="443">
        <f t="shared" si="13"/>
        <v>317.12043240000003</v>
      </c>
      <c r="H74" s="444">
        <f t="shared" si="11"/>
        <v>1414.2739999999999</v>
      </c>
    </row>
    <row r="75" spans="2:8" s="23" customFormat="1" x14ac:dyDescent="0.2">
      <c r="B75" s="438"/>
      <c r="C75" s="428" t="s">
        <v>134</v>
      </c>
      <c r="D75" s="429">
        <v>2.1629999999999998</v>
      </c>
      <c r="E75" s="431">
        <v>673.99699999999996</v>
      </c>
      <c r="F75" s="436">
        <v>38.590000000000003</v>
      </c>
      <c r="G75" s="443">
        <f t="shared" si="13"/>
        <v>260.0954423</v>
      </c>
      <c r="H75" s="444">
        <f t="shared" si="11"/>
        <v>676.16</v>
      </c>
    </row>
    <row r="76" spans="2:8" s="23" customFormat="1" x14ac:dyDescent="0.2">
      <c r="B76" s="438"/>
      <c r="C76" s="428" t="s">
        <v>135</v>
      </c>
      <c r="D76" s="429">
        <v>0.748</v>
      </c>
      <c r="E76" s="431">
        <v>912.85799999999995</v>
      </c>
      <c r="F76" s="436">
        <v>37.94</v>
      </c>
      <c r="G76" s="443">
        <f t="shared" si="13"/>
        <v>346.33832519999999</v>
      </c>
      <c r="H76" s="444">
        <f t="shared" si="11"/>
        <v>913.60599999999999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>
        <v>1.4019999999999999</v>
      </c>
      <c r="E78" s="431">
        <v>39.828000000000003</v>
      </c>
      <c r="F78" s="436">
        <v>24.81</v>
      </c>
      <c r="G78" s="443">
        <f t="shared" ref="G78:G86" si="14">E78*F78/100</f>
        <v>9.8813268000000001</v>
      </c>
      <c r="H78" s="444">
        <f t="shared" si="11"/>
        <v>41.230000000000004</v>
      </c>
    </row>
    <row r="79" spans="2:8" s="23" customFormat="1" x14ac:dyDescent="0.2">
      <c r="B79" s="438"/>
      <c r="C79" s="428" t="s">
        <v>128</v>
      </c>
      <c r="D79" s="429">
        <v>25.172000000000001</v>
      </c>
      <c r="E79" s="431">
        <v>205.68600000000001</v>
      </c>
      <c r="F79" s="436">
        <v>10.56</v>
      </c>
      <c r="G79" s="443">
        <f t="shared" si="14"/>
        <v>21.720441600000004</v>
      </c>
      <c r="H79" s="444">
        <f t="shared" si="11"/>
        <v>230.858</v>
      </c>
    </row>
    <row r="80" spans="2:8" s="23" customFormat="1" x14ac:dyDescent="0.2">
      <c r="B80" s="438"/>
      <c r="C80" s="428" t="s">
        <v>129</v>
      </c>
      <c r="D80" s="429">
        <v>141.029</v>
      </c>
      <c r="E80" s="431">
        <v>464.58499999999998</v>
      </c>
      <c r="F80" s="436">
        <v>14.42</v>
      </c>
      <c r="G80" s="443">
        <f t="shared" si="14"/>
        <v>66.993156999999997</v>
      </c>
      <c r="H80" s="444">
        <f t="shared" si="11"/>
        <v>605.61400000000003</v>
      </c>
    </row>
    <row r="81" spans="2:8" s="23" customFormat="1" x14ac:dyDescent="0.2">
      <c r="B81" s="438"/>
      <c r="C81" s="428" t="s">
        <v>130</v>
      </c>
      <c r="D81" s="429">
        <v>347.76600000000002</v>
      </c>
      <c r="E81" s="431">
        <v>581.01599999999996</v>
      </c>
      <c r="F81" s="436">
        <v>15.54</v>
      </c>
      <c r="G81" s="443">
        <f t="shared" si="14"/>
        <v>90.2898864</v>
      </c>
      <c r="H81" s="444">
        <f t="shared" si="11"/>
        <v>928.78199999999993</v>
      </c>
    </row>
    <row r="82" spans="2:8" s="23" customFormat="1" x14ac:dyDescent="0.2">
      <c r="B82" s="438"/>
      <c r="C82" s="428" t="s">
        <v>131</v>
      </c>
      <c r="D82" s="429">
        <v>469.69600000000003</v>
      </c>
      <c r="E82" s="431">
        <v>1920.9749999999999</v>
      </c>
      <c r="F82" s="436">
        <v>13.1</v>
      </c>
      <c r="G82" s="443">
        <f t="shared" si="14"/>
        <v>251.64772499999998</v>
      </c>
      <c r="H82" s="444">
        <f t="shared" si="11"/>
        <v>2390.6709999999998</v>
      </c>
    </row>
    <row r="83" spans="2:8" s="23" customFormat="1" x14ac:dyDescent="0.2">
      <c r="B83" s="438"/>
      <c r="C83" s="428" t="s">
        <v>132</v>
      </c>
      <c r="D83" s="429">
        <v>263.71100000000001</v>
      </c>
      <c r="E83" s="431">
        <v>1395.5340000000001</v>
      </c>
      <c r="F83" s="436">
        <v>15.66</v>
      </c>
      <c r="G83" s="443">
        <f t="shared" si="14"/>
        <v>218.54062440000001</v>
      </c>
      <c r="H83" s="444">
        <f t="shared" si="11"/>
        <v>1659.2450000000001</v>
      </c>
    </row>
    <row r="84" spans="2:8" s="23" customFormat="1" x14ac:dyDescent="0.2">
      <c r="B84" s="438"/>
      <c r="C84" s="428" t="s">
        <v>133</v>
      </c>
      <c r="D84" s="429">
        <v>229.185</v>
      </c>
      <c r="E84" s="431">
        <v>1512.7840000000001</v>
      </c>
      <c r="F84" s="436">
        <v>21.04</v>
      </c>
      <c r="G84" s="443">
        <f t="shared" si="14"/>
        <v>318.28975359999998</v>
      </c>
      <c r="H84" s="444">
        <f t="shared" si="11"/>
        <v>1741.9690000000001</v>
      </c>
    </row>
    <row r="85" spans="2:8" s="23" customFormat="1" x14ac:dyDescent="0.2">
      <c r="B85" s="438"/>
      <c r="C85" s="428" t="s">
        <v>134</v>
      </c>
      <c r="D85" s="429">
        <v>2.8370000000000002</v>
      </c>
      <c r="E85" s="431">
        <v>739.14200000000005</v>
      </c>
      <c r="F85" s="436">
        <v>36.020000000000003</v>
      </c>
      <c r="G85" s="443">
        <f t="shared" si="14"/>
        <v>266.23894840000003</v>
      </c>
      <c r="H85" s="444">
        <f t="shared" si="11"/>
        <v>741.97900000000004</v>
      </c>
    </row>
    <row r="86" spans="2:8" ht="13.5" thickBot="1" x14ac:dyDescent="0.25">
      <c r="B86" s="294"/>
      <c r="C86" s="434" t="s">
        <v>135</v>
      </c>
      <c r="D86" s="437">
        <v>4.2850000000000001</v>
      </c>
      <c r="E86" s="437">
        <v>937.43799999999999</v>
      </c>
      <c r="F86" s="435">
        <v>37.03</v>
      </c>
      <c r="G86" s="333">
        <f t="shared" si="14"/>
        <v>347.13329140000002</v>
      </c>
      <c r="H86" s="341">
        <f t="shared" si="11"/>
        <v>941.72299999999996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5"/>
      <c r="B3" s="786" t="s">
        <v>696</v>
      </c>
      <c r="C3" s="787"/>
      <c r="D3" s="787"/>
      <c r="E3" s="812"/>
    </row>
    <row r="4" spans="1:7" x14ac:dyDescent="0.2">
      <c r="A4" s="149"/>
      <c r="B4" s="283"/>
      <c r="C4" s="283" t="s">
        <v>610</v>
      </c>
      <c r="D4" s="442" t="s">
        <v>78</v>
      </c>
      <c r="E4" s="544" t="s">
        <v>308</v>
      </c>
      <c r="F4" s="149"/>
      <c r="G4" s="149"/>
    </row>
    <row r="5" spans="1:7" s="23" customFormat="1" x14ac:dyDescent="0.2">
      <c r="A5" s="430"/>
      <c r="B5" s="438" t="s">
        <v>697</v>
      </c>
      <c r="C5" s="428" t="s">
        <v>106</v>
      </c>
      <c r="D5" s="455">
        <v>7.23</v>
      </c>
      <c r="E5" s="545">
        <v>6.74</v>
      </c>
      <c r="F5" s="430"/>
      <c r="G5" s="430"/>
    </row>
    <row r="6" spans="1:7" s="24" customFormat="1" x14ac:dyDescent="0.2">
      <c r="A6" s="432"/>
      <c r="B6" s="439"/>
      <c r="C6" s="428" t="s">
        <v>92</v>
      </c>
      <c r="D6" s="455">
        <v>11.96</v>
      </c>
      <c r="E6" s="545">
        <v>10.8</v>
      </c>
      <c r="F6" s="432"/>
      <c r="G6" s="432"/>
    </row>
    <row r="7" spans="1:7" s="24" customFormat="1" x14ac:dyDescent="0.2">
      <c r="A7" s="432"/>
      <c r="B7" s="439"/>
      <c r="C7" s="428" t="s">
        <v>105</v>
      </c>
      <c r="D7" s="455">
        <v>4.6399999999999997</v>
      </c>
      <c r="E7" s="545">
        <v>5.99</v>
      </c>
      <c r="F7" s="432"/>
      <c r="G7" s="432"/>
    </row>
    <row r="8" spans="1:7" s="24" customFormat="1" x14ac:dyDescent="0.2">
      <c r="A8" s="432"/>
      <c r="B8" s="439" t="s">
        <v>83</v>
      </c>
      <c r="C8" s="428" t="s">
        <v>84</v>
      </c>
      <c r="D8" s="455">
        <v>7.49</v>
      </c>
      <c r="E8" s="546">
        <v>12</v>
      </c>
      <c r="F8" s="432"/>
      <c r="G8" s="432"/>
    </row>
    <row r="9" spans="1:7" s="24" customFormat="1" x14ac:dyDescent="0.2">
      <c r="A9" s="432"/>
      <c r="B9" s="439"/>
      <c r="C9" s="428" t="s">
        <v>85</v>
      </c>
      <c r="D9" s="455">
        <v>10.84</v>
      </c>
      <c r="E9" s="546">
        <v>10.26</v>
      </c>
      <c r="F9" s="432"/>
      <c r="G9" s="432"/>
    </row>
    <row r="10" spans="1:7" s="24" customFormat="1" x14ac:dyDescent="0.2">
      <c r="A10" s="432"/>
      <c r="B10" s="439"/>
      <c r="C10" s="428" t="s">
        <v>86</v>
      </c>
      <c r="D10" s="455">
        <v>13.26</v>
      </c>
      <c r="E10" s="546">
        <v>11.27</v>
      </c>
      <c r="F10" s="432"/>
      <c r="G10" s="432"/>
    </row>
    <row r="11" spans="1:7" s="24" customFormat="1" x14ac:dyDescent="0.2">
      <c r="A11" s="432"/>
      <c r="B11" s="439"/>
      <c r="C11" s="428" t="s">
        <v>87</v>
      </c>
      <c r="D11" s="455">
        <v>10.79</v>
      </c>
      <c r="E11" s="546">
        <v>12.73</v>
      </c>
      <c r="F11" s="432"/>
      <c r="G11" s="432"/>
    </row>
    <row r="12" spans="1:7" s="24" customFormat="1" x14ac:dyDescent="0.2">
      <c r="A12" s="432"/>
      <c r="B12" s="439"/>
      <c r="C12" s="428" t="s">
        <v>88</v>
      </c>
      <c r="D12" s="455">
        <v>7.57</v>
      </c>
      <c r="E12" s="546">
        <v>7.45</v>
      </c>
      <c r="F12" s="432"/>
      <c r="G12" s="432"/>
    </row>
    <row r="13" spans="1:7" s="24" customFormat="1" x14ac:dyDescent="0.2">
      <c r="A13" s="432"/>
      <c r="B13" s="439"/>
      <c r="C13" s="428" t="s">
        <v>89</v>
      </c>
      <c r="D13" s="455">
        <v>11.35</v>
      </c>
      <c r="E13" s="546">
        <v>8.16</v>
      </c>
      <c r="F13" s="432"/>
      <c r="G13" s="432"/>
    </row>
    <row r="14" spans="1:7" s="24" customFormat="1" x14ac:dyDescent="0.2">
      <c r="A14" s="432"/>
      <c r="B14" s="439"/>
      <c r="C14" s="428" t="s">
        <v>90</v>
      </c>
      <c r="D14" s="455">
        <v>12</v>
      </c>
      <c r="E14" s="546">
        <v>0</v>
      </c>
      <c r="F14" s="432"/>
      <c r="G14" s="432"/>
    </row>
    <row r="15" spans="1:7" s="24" customFormat="1" x14ac:dyDescent="0.2">
      <c r="A15" s="432"/>
      <c r="B15" s="439"/>
      <c r="C15" s="428" t="s">
        <v>91</v>
      </c>
      <c r="D15" s="455">
        <v>12.32</v>
      </c>
      <c r="E15" s="546">
        <v>11.92</v>
      </c>
      <c r="F15" s="432"/>
      <c r="G15" s="432"/>
    </row>
    <row r="16" spans="1:7" s="24" customFormat="1" x14ac:dyDescent="0.2">
      <c r="A16" s="432"/>
      <c r="B16" s="439" t="s">
        <v>93</v>
      </c>
      <c r="C16" s="428" t="s">
        <v>94</v>
      </c>
      <c r="D16" s="455">
        <v>4.3899999999999997</v>
      </c>
      <c r="E16" s="546">
        <v>5.44</v>
      </c>
      <c r="F16" s="432"/>
      <c r="G16" s="432"/>
    </row>
    <row r="17" spans="1:7" s="24" customFormat="1" x14ac:dyDescent="0.2">
      <c r="A17" s="432"/>
      <c r="B17" s="439"/>
      <c r="C17" s="428" t="s">
        <v>95</v>
      </c>
      <c r="D17" s="455">
        <v>5.91</v>
      </c>
      <c r="E17" s="546">
        <v>7.43</v>
      </c>
      <c r="F17" s="432"/>
      <c r="G17" s="432"/>
    </row>
    <row r="18" spans="1:7" s="24" customFormat="1" x14ac:dyDescent="0.2">
      <c r="A18" s="432"/>
      <c r="B18" s="439"/>
      <c r="C18" s="428" t="s">
        <v>96</v>
      </c>
      <c r="D18" s="455">
        <v>4.6399999999999997</v>
      </c>
      <c r="E18" s="546">
        <v>8.36</v>
      </c>
      <c r="F18" s="432"/>
      <c r="G18" s="432"/>
    </row>
    <row r="19" spans="1:7" s="24" customFormat="1" x14ac:dyDescent="0.2">
      <c r="A19" s="432"/>
      <c r="B19" s="439"/>
      <c r="C19" s="428" t="s">
        <v>97</v>
      </c>
      <c r="D19" s="455">
        <v>5.22</v>
      </c>
      <c r="E19" s="546">
        <v>8.24</v>
      </c>
      <c r="F19" s="432"/>
      <c r="G19" s="432"/>
    </row>
    <row r="20" spans="1:7" s="24" customFormat="1" x14ac:dyDescent="0.2">
      <c r="A20" s="432"/>
      <c r="B20" s="439"/>
      <c r="C20" s="428" t="s">
        <v>98</v>
      </c>
      <c r="D20" s="455">
        <v>4.37</v>
      </c>
      <c r="E20" s="546">
        <v>4.6900000000000004</v>
      </c>
      <c r="F20" s="432"/>
      <c r="G20" s="432"/>
    </row>
    <row r="21" spans="1:7" s="24" customFormat="1" x14ac:dyDescent="0.2">
      <c r="A21" s="432"/>
      <c r="B21" s="439"/>
      <c r="C21" s="428" t="s">
        <v>99</v>
      </c>
      <c r="D21" s="455">
        <v>4.12</v>
      </c>
      <c r="E21" s="546">
        <v>7.6</v>
      </c>
      <c r="F21" s="432"/>
      <c r="G21" s="432"/>
    </row>
    <row r="22" spans="1:7" s="24" customFormat="1" x14ac:dyDescent="0.2">
      <c r="A22" s="432"/>
      <c r="B22" s="439"/>
      <c r="C22" s="428" t="s">
        <v>100</v>
      </c>
      <c r="D22" s="455">
        <v>3.46</v>
      </c>
      <c r="E22" s="546">
        <v>2.4300000000000002</v>
      </c>
      <c r="F22" s="432"/>
      <c r="G22" s="432"/>
    </row>
    <row r="23" spans="1:7" s="24" customFormat="1" x14ac:dyDescent="0.2">
      <c r="A23" s="432"/>
      <c r="B23" s="439"/>
      <c r="C23" s="428" t="s">
        <v>101</v>
      </c>
      <c r="D23" s="455">
        <v>0</v>
      </c>
      <c r="E23" s="546">
        <v>2.59</v>
      </c>
      <c r="F23" s="432"/>
      <c r="G23" s="432"/>
    </row>
    <row r="24" spans="1:7" s="24" customFormat="1" x14ac:dyDescent="0.2">
      <c r="A24" s="432"/>
      <c r="B24" s="439"/>
      <c r="C24" s="428" t="s">
        <v>102</v>
      </c>
      <c r="D24" s="455">
        <v>4.62</v>
      </c>
      <c r="E24" s="546">
        <v>4.0199999999999996</v>
      </c>
      <c r="F24" s="432"/>
      <c r="G24" s="432"/>
    </row>
    <row r="25" spans="1:7" s="24" customFormat="1" x14ac:dyDescent="0.2">
      <c r="A25" s="432"/>
      <c r="B25" s="439"/>
      <c r="C25" s="428" t="s">
        <v>103</v>
      </c>
      <c r="D25" s="455">
        <v>4</v>
      </c>
      <c r="E25" s="546">
        <v>6.3</v>
      </c>
      <c r="F25" s="432"/>
      <c r="G25" s="432"/>
    </row>
    <row r="26" spans="1:7" s="24" customFormat="1" ht="13.5" thickBot="1" x14ac:dyDescent="0.25">
      <c r="A26" s="432"/>
      <c r="B26" s="294"/>
      <c r="C26" s="434" t="s">
        <v>104</v>
      </c>
      <c r="D26" s="448">
        <v>4.84</v>
      </c>
      <c r="E26" s="547">
        <v>5.29</v>
      </c>
      <c r="F26" s="432"/>
      <c r="G26" s="432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78" bestFit="1" customWidth="1"/>
    <col min="11" max="11" width="39.125" bestFit="1" customWidth="1"/>
    <col min="12" max="12" width="10.125" bestFit="1" customWidth="1"/>
    <col min="13" max="13" width="13.25" bestFit="1" customWidth="1"/>
  </cols>
  <sheetData>
    <row r="3" spans="2:14" x14ac:dyDescent="0.2">
      <c r="B3" t="s">
        <v>699</v>
      </c>
      <c r="C3" s="678" t="str">
        <f>Index!$B$4</f>
        <v>Lincolnshire and Northamptonshire</v>
      </c>
      <c r="K3" s="685" t="s">
        <v>704</v>
      </c>
      <c r="L3" s="686" t="s">
        <v>307</v>
      </c>
      <c r="M3" s="686" t="s">
        <v>705</v>
      </c>
      <c r="N3" s="686" t="s">
        <v>774</v>
      </c>
    </row>
    <row r="4" spans="2:14" x14ac:dyDescent="0.2">
      <c r="B4" t="s">
        <v>307</v>
      </c>
      <c r="C4" s="679">
        <f>VLOOKUP($C$3,$K$4:$N$18,2,FALSE)</f>
        <v>1004800</v>
      </c>
      <c r="K4" s="680" t="s">
        <v>698</v>
      </c>
      <c r="L4" s="681">
        <v>13027866.9849</v>
      </c>
      <c r="M4" s="681">
        <v>1297665.5877619777</v>
      </c>
      <c r="N4" s="784">
        <f>M4/L4</f>
        <v>9.9606911036629567E-2</v>
      </c>
    </row>
    <row r="5" spans="2:14" x14ac:dyDescent="0.2">
      <c r="B5" t="s">
        <v>706</v>
      </c>
      <c r="C5" s="678">
        <f>_xlfn.RANK.EQ(VLOOKUP($C$3,$K$5:$M$18,2,FALSE),$L$5:$L$18)</f>
        <v>6</v>
      </c>
      <c r="K5" s="680" t="s">
        <v>285</v>
      </c>
      <c r="L5" s="681">
        <v>984400</v>
      </c>
      <c r="M5" s="681">
        <v>88219.76265777045</v>
      </c>
      <c r="N5" s="784">
        <f t="shared" ref="N5:N18" si="0">M5/L5</f>
        <v>8.9617800343123166E-2</v>
      </c>
    </row>
    <row r="6" spans="2:14" x14ac:dyDescent="0.2">
      <c r="B6" t="s">
        <v>705</v>
      </c>
      <c r="C6" s="679">
        <f>VLOOKUP($C$3,$K$4:$N$18,3,FALSE)</f>
        <v>50113.990958361188</v>
      </c>
      <c r="K6" s="680" t="s">
        <v>306</v>
      </c>
      <c r="L6" s="681">
        <v>1026900</v>
      </c>
      <c r="M6" s="681">
        <v>111777.13630338201</v>
      </c>
      <c r="N6" s="784">
        <f t="shared" si="0"/>
        <v>0.10884909563091051</v>
      </c>
    </row>
    <row r="7" spans="2:14" x14ac:dyDescent="0.2">
      <c r="B7" t="s">
        <v>775</v>
      </c>
      <c r="C7" s="678">
        <f>_xlfn.RANK.EQ(VLOOKUP($C$3,$K$5:$N$18,3,FALSE),$M$5:$M$18)</f>
        <v>12</v>
      </c>
      <c r="K7" s="680" t="s">
        <v>286</v>
      </c>
      <c r="L7" s="681">
        <v>1701800</v>
      </c>
      <c r="M7" s="681">
        <v>132939.83507470129</v>
      </c>
      <c r="N7" s="784">
        <f t="shared" si="0"/>
        <v>7.8117190665590128E-2</v>
      </c>
    </row>
    <row r="8" spans="2:14" x14ac:dyDescent="0.2">
      <c r="B8" t="s">
        <v>776</v>
      </c>
      <c r="C8" s="785">
        <f>VLOOKUP($C$3,$K$4:$N$18,4,FALSE)</f>
        <v>4.9874592912381756E-2</v>
      </c>
      <c r="K8" s="680" t="s">
        <v>287</v>
      </c>
      <c r="L8" s="681">
        <v>693900</v>
      </c>
      <c r="M8" s="681">
        <v>56483.157629075737</v>
      </c>
      <c r="N8" s="784">
        <f t="shared" si="0"/>
        <v>8.1399564244236541E-2</v>
      </c>
    </row>
    <row r="9" spans="2:14" x14ac:dyDescent="0.2">
      <c r="B9" t="s">
        <v>777</v>
      </c>
      <c r="C9" s="678">
        <f>_xlfn.RANK.EQ(VLOOKUP($C$3,$K$5:$N$18,4,FALSE),$N$5:$N$18)</f>
        <v>14</v>
      </c>
      <c r="K9" s="680" t="s">
        <v>304</v>
      </c>
      <c r="L9" s="681">
        <v>426200</v>
      </c>
      <c r="M9" s="681">
        <v>29449.692692504977</v>
      </c>
      <c r="N9" s="784">
        <f t="shared" si="0"/>
        <v>6.9098293506581365E-2</v>
      </c>
    </row>
    <row r="10" spans="2:14" x14ac:dyDescent="0.2">
      <c r="B10" t="s">
        <v>707</v>
      </c>
      <c r="C10" s="682">
        <f>'Table 2'!$D$7</f>
        <v>0.21572889276592766</v>
      </c>
      <c r="K10" s="680" t="s">
        <v>288</v>
      </c>
      <c r="L10" s="681">
        <v>331800</v>
      </c>
      <c r="M10" s="681">
        <v>35171.526755349325</v>
      </c>
      <c r="N10" s="784">
        <f t="shared" si="0"/>
        <v>0.10600219034161942</v>
      </c>
    </row>
    <row r="11" spans="2:14" x14ac:dyDescent="0.2">
      <c r="K11" s="680" t="s">
        <v>305</v>
      </c>
      <c r="L11" s="681">
        <v>684100</v>
      </c>
      <c r="M11" s="681">
        <v>103265.27677174033</v>
      </c>
      <c r="N11" s="784">
        <f t="shared" si="0"/>
        <v>0.15095055806423086</v>
      </c>
    </row>
    <row r="12" spans="2:14" x14ac:dyDescent="0.2">
      <c r="B12" t="s">
        <v>708</v>
      </c>
      <c r="C12" s="683" t="str">
        <f>INDEX('Section 2 data'!$C$8:$C$14,MATCH('Key findings'!C13,'Section 2 data'!$J$8:$J$14,0))</f>
        <v>Scots pine</v>
      </c>
      <c r="E12" t="s">
        <v>709</v>
      </c>
      <c r="K12" s="680" t="s">
        <v>289</v>
      </c>
      <c r="L12" s="681">
        <v>1004800</v>
      </c>
      <c r="M12" s="681">
        <v>50113.990958361188</v>
      </c>
      <c r="N12" s="784">
        <f t="shared" si="0"/>
        <v>4.9874592912381756E-2</v>
      </c>
    </row>
    <row r="13" spans="2:14" x14ac:dyDescent="0.2">
      <c r="B13" t="s">
        <v>708</v>
      </c>
      <c r="C13" s="684">
        <f>MAX('Section 2 data'!$J$8:$J$14)</f>
        <v>0.30220529824197839</v>
      </c>
      <c r="K13" s="680" t="s">
        <v>290</v>
      </c>
      <c r="L13" s="681">
        <v>843400</v>
      </c>
      <c r="M13" s="681">
        <v>116129.85117915674</v>
      </c>
      <c r="N13" s="784">
        <f t="shared" si="0"/>
        <v>0.13769249606255246</v>
      </c>
    </row>
    <row r="14" spans="2:14" x14ac:dyDescent="0.2">
      <c r="B14" t="s">
        <v>710</v>
      </c>
      <c r="C14" s="683" t="str">
        <f>INDEX('Section 2 data'!$C$16:$C$25,MATCH('Key findings'!C15,'Section 2 data'!$J$16:$J$25,0))</f>
        <v>Oak</v>
      </c>
      <c r="E14" t="s">
        <v>709</v>
      </c>
      <c r="K14" s="680" t="s">
        <v>291</v>
      </c>
      <c r="L14" s="681">
        <v>613800</v>
      </c>
      <c r="M14" s="681">
        <v>120885.63554048816</v>
      </c>
      <c r="N14" s="784">
        <f t="shared" si="0"/>
        <v>0.1969462944615317</v>
      </c>
    </row>
    <row r="15" spans="2:14" x14ac:dyDescent="0.2">
      <c r="B15" t="s">
        <v>710</v>
      </c>
      <c r="C15" s="684">
        <f>MAX('Section 2 data'!$J$16:$J$25)</f>
        <v>0.19432235372614567</v>
      </c>
      <c r="K15" s="680" t="s">
        <v>292</v>
      </c>
      <c r="L15" s="681">
        <v>725400</v>
      </c>
      <c r="M15" s="681">
        <v>97243.975178644585</v>
      </c>
      <c r="N15" s="784">
        <f t="shared" si="0"/>
        <v>0.13405565919305842</v>
      </c>
    </row>
    <row r="16" spans="2:14" x14ac:dyDescent="0.2">
      <c r="K16" s="680" t="s">
        <v>293</v>
      </c>
      <c r="L16" s="681">
        <v>1091200</v>
      </c>
      <c r="M16" s="681">
        <v>105008.94606982135</v>
      </c>
      <c r="N16" s="784">
        <f t="shared" si="0"/>
        <v>9.6232538553721908E-2</v>
      </c>
    </row>
    <row r="17" spans="2:14" x14ac:dyDescent="0.2">
      <c r="B17" t="s">
        <v>711</v>
      </c>
      <c r="C17" s="683" t="str">
        <f>INDEX('Section 3 data'!$C$8:$C$14,MATCH('Key findings'!C18,'Section 3 data'!$J$8:$J$14,0))</f>
        <v>Scots pine</v>
      </c>
      <c r="E17" t="s">
        <v>709</v>
      </c>
      <c r="K17" s="680" t="s">
        <v>294</v>
      </c>
      <c r="L17" s="681">
        <v>1487400</v>
      </c>
      <c r="M17" s="681">
        <v>140664.15780331058</v>
      </c>
      <c r="N17" s="784">
        <f t="shared" si="0"/>
        <v>9.4570497380200735E-2</v>
      </c>
    </row>
    <row r="18" spans="2:14" x14ac:dyDescent="0.2">
      <c r="B18" t="s">
        <v>711</v>
      </c>
      <c r="C18" s="684">
        <f>MAX('Section 3 data'!$J$8:$J$14)</f>
        <v>0.33977750229420578</v>
      </c>
      <c r="K18" s="680" t="s">
        <v>295</v>
      </c>
      <c r="L18" s="681">
        <v>1437100</v>
      </c>
      <c r="M18" s="681">
        <v>110312.64314683448</v>
      </c>
      <c r="N18" s="784">
        <f t="shared" si="0"/>
        <v>7.6760589483567246E-2</v>
      </c>
    </row>
    <row r="19" spans="2:14" x14ac:dyDescent="0.2">
      <c r="B19" t="s">
        <v>712</v>
      </c>
      <c r="C19" s="683" t="str">
        <f>INDEX('Section 3 data'!$C$16:$C$25,MATCH('Key findings'!C20,'Section 3 data'!$J$16:$J$25,0))</f>
        <v>Ash</v>
      </c>
      <c r="E19" t="s">
        <v>709</v>
      </c>
    </row>
    <row r="20" spans="2:14" x14ac:dyDescent="0.2">
      <c r="B20" t="s">
        <v>712</v>
      </c>
      <c r="C20" s="684">
        <f>MAX('Section 3 data'!$J$16:$J$25)</f>
        <v>0.2782276666245318</v>
      </c>
    </row>
    <row r="22" spans="2:14" x14ac:dyDescent="0.2">
      <c r="B22" t="s">
        <v>713</v>
      </c>
      <c r="C22" s="683" t="str">
        <f>INDEX('Section 4 data'!$C$8:$C$14,MATCH('Key findings'!C23,'Section 4 data'!$J$8:$J$14,0))</f>
        <v>Corsican pine</v>
      </c>
      <c r="E22" t="s">
        <v>709</v>
      </c>
    </row>
    <row r="23" spans="2:14" x14ac:dyDescent="0.2">
      <c r="B23" t="s">
        <v>713</v>
      </c>
      <c r="C23" s="684">
        <f>MAX('Section 4 data'!$J$8:$J$14)</f>
        <v>0.30389875846565378</v>
      </c>
    </row>
    <row r="24" spans="2:14" x14ac:dyDescent="0.2">
      <c r="B24" t="s">
        <v>714</v>
      </c>
      <c r="C24" s="683" t="str">
        <f>INDEX('Section 4 data'!$C$16:$C$25,MATCH('Key findings'!C25,'Section 4 data'!$J$16:$J$25,0))</f>
        <v>Oak</v>
      </c>
      <c r="E24" t="s">
        <v>709</v>
      </c>
    </row>
    <row r="25" spans="2:14" x14ac:dyDescent="0.2">
      <c r="B25" t="s">
        <v>714</v>
      </c>
      <c r="C25" s="684">
        <f>MAX('Section 4 data'!$J$16:$J$25)</f>
        <v>0.18860093410494264</v>
      </c>
    </row>
    <row r="27" spans="2:14" x14ac:dyDescent="0.2">
      <c r="B27" t="s">
        <v>715</v>
      </c>
      <c r="C27" s="682">
        <f>('Section 8 data'!$D$6+'Section 8 data'!$E$6)/'Section 3 data'!$H$6</f>
        <v>0.13523876052491857</v>
      </c>
      <c r="E27" s="708"/>
    </row>
    <row r="28" spans="2:14" x14ac:dyDescent="0.2">
      <c r="B28" t="s">
        <v>716</v>
      </c>
      <c r="C28" s="684">
        <f>('Thinning data'!$D$21+'Thinning data'!$D$26)/('Thinning data'!$C$5+'Thinning data'!$C$6)</f>
        <v>0.29206630930156907</v>
      </c>
    </row>
    <row r="30" spans="2:14" x14ac:dyDescent="0.2">
      <c r="B30" t="s">
        <v>717</v>
      </c>
      <c r="C30" s="682">
        <f>('Section 8 data'!$D$7+'Section 8 data'!$E$7)/'Section 3 data'!$H$7</f>
        <v>0.63529981731096175</v>
      </c>
    </row>
    <row r="31" spans="2:14" x14ac:dyDescent="0.2">
      <c r="B31" t="s">
        <v>718</v>
      </c>
      <c r="C31" s="684">
        <f>'Thinning data'!$D$16/'Thinning data'!$C$4</f>
        <v>0.10133971999717559</v>
      </c>
    </row>
    <row r="33" spans="2:3" x14ac:dyDescent="0.2">
      <c r="B33" t="s">
        <v>719</v>
      </c>
      <c r="C33" s="684">
        <f>'Section 2 data'!$K$19</f>
        <v>0.15276418919624479</v>
      </c>
    </row>
    <row r="34" spans="2:3" x14ac:dyDescent="0.2">
      <c r="B34" t="s">
        <v>720</v>
      </c>
      <c r="C34" s="684">
        <f>'Section 2 data'!$J$19</f>
        <v>0.18495464503616194</v>
      </c>
    </row>
    <row r="35" spans="2:3" x14ac:dyDescent="0.2">
      <c r="B35" t="s">
        <v>721</v>
      </c>
      <c r="C35" s="684">
        <f>'Section 3 data'!$K$19</f>
        <v>0.22195671634056666</v>
      </c>
    </row>
    <row r="36" spans="2:3" x14ac:dyDescent="0.2">
      <c r="B36" t="s">
        <v>722</v>
      </c>
      <c r="C36" s="684">
        <f>'Section 3 data'!$J$19</f>
        <v>0.2782276666245318</v>
      </c>
    </row>
    <row r="37" spans="2:3" x14ac:dyDescent="0.2">
      <c r="B37" t="s">
        <v>723</v>
      </c>
      <c r="C37" s="684">
        <f>'Section 4 data'!$K$19</f>
        <v>0.12783887715870118</v>
      </c>
    </row>
    <row r="38" spans="2:3" x14ac:dyDescent="0.2">
      <c r="B38" t="s">
        <v>724</v>
      </c>
      <c r="C38" s="684">
        <f>'Section 4 data'!$J$19</f>
        <v>0.14597091158240891</v>
      </c>
    </row>
    <row r="40" spans="2:3" x14ac:dyDescent="0.2">
      <c r="B40" t="s">
        <v>725</v>
      </c>
      <c r="C40" s="684">
        <f>'Section 2 data'!$K$16</f>
        <v>0.16050149377906392</v>
      </c>
    </row>
    <row r="41" spans="2:3" x14ac:dyDescent="0.2">
      <c r="B41" t="s">
        <v>726</v>
      </c>
      <c r="C41" s="684">
        <f>'Section 2 data'!$J$16</f>
        <v>0.19432235372614567</v>
      </c>
    </row>
    <row r="42" spans="2:3" x14ac:dyDescent="0.2">
      <c r="B42" t="s">
        <v>727</v>
      </c>
      <c r="C42" s="684">
        <f>'Section 3 data'!$K$16</f>
        <v>0.18150044316618566</v>
      </c>
    </row>
    <row r="43" spans="2:3" x14ac:dyDescent="0.2">
      <c r="B43" t="s">
        <v>728</v>
      </c>
      <c r="C43" s="684">
        <f>'Section 3 data'!$J$16</f>
        <v>0.2275148309365071</v>
      </c>
    </row>
    <row r="44" spans="2:3" x14ac:dyDescent="0.2">
      <c r="B44" t="s">
        <v>729</v>
      </c>
      <c r="C44" s="684">
        <f>'Section 4 data'!$K$16</f>
        <v>0.16517353619077926</v>
      </c>
    </row>
    <row r="45" spans="2:3" x14ac:dyDescent="0.2">
      <c r="B45" t="s">
        <v>730</v>
      </c>
      <c r="C45" s="684">
        <f>'Section 4 data'!$J$16</f>
        <v>0.18860093410494264</v>
      </c>
    </row>
    <row r="47" spans="2:3" x14ac:dyDescent="0.2">
      <c r="B47" t="s">
        <v>731</v>
      </c>
      <c r="C47" s="684">
        <f>'Section 2 data'!$K$21</f>
        <v>2.1189307700159895E-3</v>
      </c>
    </row>
    <row r="48" spans="2:3" x14ac:dyDescent="0.2">
      <c r="B48" t="s">
        <v>732</v>
      </c>
      <c r="C48" s="684">
        <f>'Section 2 data'!$J$21</f>
        <v>2.5654316661940717E-3</v>
      </c>
    </row>
    <row r="49" spans="2:3" x14ac:dyDescent="0.2">
      <c r="B49" t="s">
        <v>733</v>
      </c>
      <c r="C49" s="684">
        <f>'Section 3 data'!$K$21</f>
        <v>1.9583991546714089E-3</v>
      </c>
    </row>
    <row r="50" spans="2:3" x14ac:dyDescent="0.2">
      <c r="B50" t="s">
        <v>734</v>
      </c>
      <c r="C50" s="684">
        <f>'Section 3 data'!$J$21</f>
        <v>2.4548967749533001E-3</v>
      </c>
    </row>
    <row r="51" spans="2:3" x14ac:dyDescent="0.2">
      <c r="B51" t="s">
        <v>735</v>
      </c>
      <c r="C51" s="684">
        <f>'Section 4 data'!$K$21</f>
        <v>1.2837949826992902E-3</v>
      </c>
    </row>
    <row r="52" spans="2:3" x14ac:dyDescent="0.2">
      <c r="B52" t="s">
        <v>736</v>
      </c>
      <c r="C52" s="684">
        <f>'Section 4 data'!$J$21</f>
        <v>1.4658821171974238E-3</v>
      </c>
    </row>
    <row r="54" spans="2:3" x14ac:dyDescent="0.2">
      <c r="B54" t="s">
        <v>737</v>
      </c>
      <c r="C54" s="684">
        <f>'Section 2 data'!$K$12</f>
        <v>1.5543869197847355E-2</v>
      </c>
    </row>
    <row r="55" spans="2:3" x14ac:dyDescent="0.2">
      <c r="B55" t="s">
        <v>738</v>
      </c>
      <c r="C55" s="684">
        <f>'Section 2 data'!$J$12</f>
        <v>8.9972171647645691E-2</v>
      </c>
    </row>
    <row r="56" spans="2:3" x14ac:dyDescent="0.2">
      <c r="B56" t="s">
        <v>739</v>
      </c>
      <c r="C56" s="684">
        <f>'Section 3 data'!$K$12</f>
        <v>2.090126222908659E-2</v>
      </c>
    </row>
    <row r="57" spans="2:3" x14ac:dyDescent="0.2">
      <c r="B57" t="s">
        <v>740</v>
      </c>
      <c r="C57" s="684">
        <f>'Section 3 data'!$J$12</f>
        <v>0.10411508057894484</v>
      </c>
    </row>
    <row r="58" spans="2:3" x14ac:dyDescent="0.2">
      <c r="B58" t="s">
        <v>741</v>
      </c>
      <c r="C58" s="684">
        <f>'Section 4 data'!$K$12</f>
        <v>1.0037332212696898E-2</v>
      </c>
    </row>
    <row r="59" spans="2:3" x14ac:dyDescent="0.2">
      <c r="B59" t="s">
        <v>742</v>
      </c>
      <c r="C59" s="684">
        <f>'Section 4 data'!$J$12</f>
        <v>8.1429662207703118E-2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13" t="s">
        <v>298</v>
      </c>
      <c r="C5" s="813" t="s">
        <v>299</v>
      </c>
      <c r="D5" s="813" t="s">
        <v>310</v>
      </c>
    </row>
    <row r="6" spans="2:4" ht="15" customHeight="1" x14ac:dyDescent="0.2">
      <c r="B6" s="814"/>
      <c r="C6" s="814"/>
      <c r="D6" s="814"/>
    </row>
    <row r="7" spans="2:4" ht="15" customHeight="1" x14ac:dyDescent="0.2">
      <c r="B7" s="269"/>
      <c r="C7" s="269"/>
      <c r="D7" s="270"/>
    </row>
    <row r="8" spans="2:4" ht="15" customHeight="1" x14ac:dyDescent="0.2">
      <c r="B8" s="271" t="s">
        <v>285</v>
      </c>
      <c r="C8" s="271" t="s">
        <v>285</v>
      </c>
      <c r="D8" s="267" t="s">
        <v>312</v>
      </c>
    </row>
    <row r="9" spans="2:4" ht="15" customHeight="1" x14ac:dyDescent="0.2">
      <c r="B9" s="271" t="s">
        <v>306</v>
      </c>
      <c r="C9" s="271" t="s">
        <v>297</v>
      </c>
      <c r="D9" s="267" t="s">
        <v>324</v>
      </c>
    </row>
    <row r="10" spans="2:4" ht="15" customHeight="1" x14ac:dyDescent="0.2">
      <c r="B10" s="271" t="s">
        <v>286</v>
      </c>
      <c r="C10" s="271" t="s">
        <v>286</v>
      </c>
      <c r="D10" s="267" t="s">
        <v>318</v>
      </c>
    </row>
    <row r="11" spans="2:4" ht="15" customHeight="1" x14ac:dyDescent="0.2">
      <c r="B11" s="271" t="s">
        <v>287</v>
      </c>
      <c r="C11" s="271" t="s">
        <v>287</v>
      </c>
      <c r="D11" s="267" t="s">
        <v>316</v>
      </c>
    </row>
    <row r="12" spans="2:4" ht="15" customHeight="1" x14ac:dyDescent="0.2">
      <c r="B12" s="271" t="s">
        <v>304</v>
      </c>
      <c r="C12" s="271" t="s">
        <v>300</v>
      </c>
      <c r="D12" s="267" t="s">
        <v>314</v>
      </c>
    </row>
    <row r="13" spans="2:4" ht="15" customHeight="1" x14ac:dyDescent="0.2">
      <c r="B13" s="271" t="s">
        <v>288</v>
      </c>
      <c r="C13" s="271" t="s">
        <v>301</v>
      </c>
      <c r="D13" s="267" t="s">
        <v>319</v>
      </c>
    </row>
    <row r="14" spans="2:4" ht="15" customHeight="1" x14ac:dyDescent="0.2">
      <c r="B14" s="271" t="s">
        <v>305</v>
      </c>
      <c r="C14" s="271" t="s">
        <v>302</v>
      </c>
      <c r="D14" s="267" t="s">
        <v>320</v>
      </c>
    </row>
    <row r="15" spans="2:4" ht="15" customHeight="1" x14ac:dyDescent="0.2">
      <c r="B15" s="770" t="s">
        <v>289</v>
      </c>
      <c r="C15" s="271" t="s">
        <v>303</v>
      </c>
      <c r="D15" s="267" t="s">
        <v>317</v>
      </c>
    </row>
    <row r="16" spans="2:4" ht="15" customHeight="1" x14ac:dyDescent="0.2">
      <c r="B16" s="271" t="s">
        <v>290</v>
      </c>
      <c r="C16" s="271" t="s">
        <v>290</v>
      </c>
      <c r="D16" s="267" t="s">
        <v>311</v>
      </c>
    </row>
    <row r="17" spans="2:4" ht="15" customHeight="1" x14ac:dyDescent="0.2">
      <c r="B17" s="271" t="s">
        <v>291</v>
      </c>
      <c r="C17" s="271" t="s">
        <v>291</v>
      </c>
      <c r="D17" s="267" t="s">
        <v>321</v>
      </c>
    </row>
    <row r="18" spans="2:4" ht="15" customHeight="1" x14ac:dyDescent="0.2">
      <c r="B18" s="271" t="s">
        <v>292</v>
      </c>
      <c r="C18" s="271" t="s">
        <v>292</v>
      </c>
      <c r="D18" s="267" t="s">
        <v>322</v>
      </c>
    </row>
    <row r="19" spans="2:4" ht="15" customHeight="1" x14ac:dyDescent="0.2">
      <c r="B19" s="271" t="s">
        <v>293</v>
      </c>
      <c r="C19" s="271" t="s">
        <v>293</v>
      </c>
      <c r="D19" s="267" t="s">
        <v>323</v>
      </c>
    </row>
    <row r="20" spans="2:4" ht="15" customHeight="1" x14ac:dyDescent="0.2">
      <c r="B20" s="271" t="s">
        <v>294</v>
      </c>
      <c r="C20" s="271" t="s">
        <v>294</v>
      </c>
      <c r="D20" s="267" t="s">
        <v>315</v>
      </c>
    </row>
    <row r="21" spans="2:4" ht="15" customHeight="1" x14ac:dyDescent="0.2">
      <c r="B21" s="272" t="s">
        <v>295</v>
      </c>
      <c r="C21" s="272" t="s">
        <v>295</v>
      </c>
      <c r="D21" s="268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15" t="s">
        <v>358</v>
      </c>
      <c r="C2" s="815"/>
      <c r="D2" s="815"/>
      <c r="E2" s="815"/>
    </row>
    <row r="3" spans="2:5" ht="15" x14ac:dyDescent="0.2">
      <c r="B3" s="469"/>
      <c r="C3" s="469"/>
      <c r="D3" s="469"/>
      <c r="E3" s="469"/>
    </row>
    <row r="4" spans="2:5" ht="15" x14ac:dyDescent="0.2">
      <c r="B4" s="815" t="s">
        <v>289</v>
      </c>
      <c r="C4" s="815"/>
      <c r="D4" s="815"/>
      <c r="E4" s="815"/>
    </row>
    <row r="6" spans="2:5" x14ac:dyDescent="0.2">
      <c r="B6" s="506" t="s">
        <v>447</v>
      </c>
      <c r="C6" s="506"/>
      <c r="D6" s="506"/>
      <c r="E6" s="519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7" t="s">
        <v>448</v>
      </c>
      <c r="C16" s="507"/>
      <c r="D16" s="507"/>
      <c r="E16" s="521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463</v>
      </c>
    </row>
    <row r="19" spans="2:5" x14ac:dyDescent="0.2">
      <c r="D19" t="s">
        <v>115</v>
      </c>
      <c r="E19" t="s">
        <v>464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08" t="s">
        <v>449</v>
      </c>
      <c r="C25" s="508"/>
      <c r="D25" s="508"/>
      <c r="E25" s="522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465</v>
      </c>
    </row>
    <row r="28" spans="2:5" x14ac:dyDescent="0.2">
      <c r="D28" t="s">
        <v>142</v>
      </c>
      <c r="E28" t="s">
        <v>466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09" t="s">
        <v>450</v>
      </c>
      <c r="C32" s="509"/>
      <c r="D32" s="509"/>
      <c r="E32" s="523" t="s">
        <v>752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measureable trees by mean stand dbh class</v>
      </c>
    </row>
    <row r="37" spans="2:5" x14ac:dyDescent="0.2">
      <c r="B37" s="510" t="s">
        <v>451</v>
      </c>
      <c r="C37" s="510"/>
      <c r="D37" s="510"/>
      <c r="E37" s="524" t="s">
        <v>753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11" t="s">
        <v>452</v>
      </c>
      <c r="C40" s="511"/>
      <c r="D40" s="511"/>
      <c r="E40" s="525" t="s">
        <v>754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3" t="s">
        <v>453</v>
      </c>
      <c r="C43" s="513"/>
      <c r="D43" s="513"/>
      <c r="E43" s="526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467</v>
      </c>
    </row>
    <row r="46" spans="2:5" x14ac:dyDescent="0.2">
      <c r="D46" t="s">
        <v>171</v>
      </c>
      <c r="E46" t="s">
        <v>468</v>
      </c>
    </row>
    <row r="47" spans="2:5" x14ac:dyDescent="0.2">
      <c r="D47" t="s">
        <v>174</v>
      </c>
      <c r="E47" t="s">
        <v>469</v>
      </c>
    </row>
    <row r="48" spans="2:5" x14ac:dyDescent="0.2">
      <c r="D48" t="s">
        <v>177</v>
      </c>
      <c r="E48" t="s">
        <v>763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2" t="s">
        <v>454</v>
      </c>
      <c r="C56" s="512"/>
      <c r="D56" s="512"/>
      <c r="E56" s="527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6" t="s">
        <v>455</v>
      </c>
      <c r="C60" s="506"/>
      <c r="D60" s="506"/>
      <c r="E60" s="519" t="s">
        <v>444</v>
      </c>
    </row>
    <row r="61" spans="2:5" x14ac:dyDescent="0.2">
      <c r="D61" t="s">
        <v>196</v>
      </c>
      <c r="E61" t="s">
        <v>768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7" t="s">
        <v>456</v>
      </c>
      <c r="C70" s="507"/>
      <c r="D70" s="507"/>
      <c r="E70" s="521" t="s">
        <v>445</v>
      </c>
    </row>
    <row r="71" spans="2:5" x14ac:dyDescent="0.2">
      <c r="D71" t="s">
        <v>206</v>
      </c>
      <c r="E71" t="s">
        <v>769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08" t="s">
        <v>457</v>
      </c>
      <c r="C79" s="508"/>
      <c r="D79" s="508"/>
      <c r="E79" s="522" t="s">
        <v>446</v>
      </c>
    </row>
    <row r="80" spans="2:5" x14ac:dyDescent="0.2">
      <c r="D80" t="s">
        <v>237</v>
      </c>
      <c r="E80" t="s">
        <v>770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Summary of 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23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23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23"/>
    </row>
    <row r="88" spans="2:7" x14ac:dyDescent="0.2">
      <c r="D88" t="s">
        <v>245</v>
      </c>
      <c r="E88" t="s">
        <v>188</v>
      </c>
    </row>
    <row r="90" spans="2:7" x14ac:dyDescent="0.2">
      <c r="B90" s="509" t="s">
        <v>458</v>
      </c>
      <c r="C90" s="509"/>
      <c r="D90" s="509"/>
      <c r="E90" s="523" t="s">
        <v>747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10" t="s">
        <v>459</v>
      </c>
      <c r="C102" s="510"/>
      <c r="D102" s="510"/>
      <c r="E102" s="524" t="s">
        <v>748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11" t="s">
        <v>460</v>
      </c>
      <c r="C114" s="511"/>
      <c r="D114" s="511"/>
      <c r="E114" s="525" t="s">
        <v>750</v>
      </c>
    </row>
    <row r="115" spans="2:5" x14ac:dyDescent="0.2">
      <c r="C115" t="str">
        <f>'Table 62'!$B$3</f>
        <v>Table 62</v>
      </c>
      <c r="D115" t="s">
        <v>470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471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472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473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498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499</v>
      </c>
      <c r="E120" t="str">
        <f>'Table 67'!$C$3</f>
        <v>Number of sweet chestnut trees by mean stand dbh class</v>
      </c>
    </row>
    <row r="121" spans="2:5" x14ac:dyDescent="0.2">
      <c r="D121" t="s">
        <v>500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3" t="s">
        <v>615</v>
      </c>
      <c r="C126" s="513"/>
      <c r="D126" s="513"/>
      <c r="E126" s="526" t="s">
        <v>749</v>
      </c>
    </row>
    <row r="127" spans="2:5" x14ac:dyDescent="0.2">
      <c r="C127" t="str">
        <f>'Table 71'!$B$3</f>
        <v>Table 71</v>
      </c>
      <c r="D127" t="s">
        <v>616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617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618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619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620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621</v>
      </c>
      <c r="E132" t="str">
        <f>'Table 76'!$C$3</f>
        <v>Number of larch trees by mean stand dbh class</v>
      </c>
    </row>
    <row r="133" spans="2:5" x14ac:dyDescent="0.2">
      <c r="D133" t="s">
        <v>622</v>
      </c>
      <c r="E133" t="s">
        <v>767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ht="14.25" x14ac:dyDescent="0.2">
      <c r="B138" s="816" t="s">
        <v>778</v>
      </c>
      <c r="C138" s="816"/>
      <c r="D138" s="816"/>
      <c r="E138" s="816"/>
    </row>
  </sheetData>
  <mergeCells count="3">
    <mergeCell ref="B2:E2"/>
    <mergeCell ref="B4:E4"/>
    <mergeCell ref="B138:E138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3" t="s">
        <v>0</v>
      </c>
      <c r="C5" s="474" t="s">
        <v>1</v>
      </c>
      <c r="D5" s="475" t="s">
        <v>2</v>
      </c>
    </row>
    <row r="6" spans="2:4" ht="15" customHeight="1" x14ac:dyDescent="0.2">
      <c r="B6" s="480" t="str">
        <f>Index!$B$4</f>
        <v>Lincolnshire and Northamptonshire</v>
      </c>
      <c r="C6" s="480"/>
      <c r="D6" s="480"/>
    </row>
    <row r="7" spans="2:4" ht="15" customHeight="1" x14ac:dyDescent="0.2">
      <c r="B7" s="28" t="s">
        <v>3</v>
      </c>
      <c r="C7" s="470">
        <v>48623.279202504389</v>
      </c>
      <c r="D7" s="476">
        <v>0.97025358133828521</v>
      </c>
    </row>
    <row r="8" spans="2:4" ht="15" customHeight="1" x14ac:dyDescent="0.2">
      <c r="B8" s="28" t="s">
        <v>4</v>
      </c>
      <c r="C8" s="470">
        <v>1337.0061876598074</v>
      </c>
      <c r="D8" s="476">
        <v>2.6679299774202813E-2</v>
      </c>
    </row>
    <row r="9" spans="2:4" ht="15" customHeight="1" x14ac:dyDescent="0.2">
      <c r="B9" s="28" t="s">
        <v>5</v>
      </c>
      <c r="C9" s="470">
        <v>153.70556819699488</v>
      </c>
      <c r="D9" s="476">
        <v>3.0671188875119938E-3</v>
      </c>
    </row>
    <row r="10" spans="2:4" ht="15" customHeight="1" x14ac:dyDescent="0.2">
      <c r="B10" s="118" t="s">
        <v>6</v>
      </c>
      <c r="C10" s="87">
        <v>50113.990958361188</v>
      </c>
      <c r="D10" s="477">
        <v>1</v>
      </c>
    </row>
    <row r="11" spans="2:4" ht="15" customHeight="1" x14ac:dyDescent="0.2">
      <c r="B11" s="28" t="s">
        <v>674</v>
      </c>
      <c r="C11" s="470">
        <f>C12-C10</f>
        <v>954686.00904163881</v>
      </c>
      <c r="D11" s="476"/>
    </row>
    <row r="12" spans="2:4" ht="15" customHeight="1" x14ac:dyDescent="0.2">
      <c r="B12" s="28" t="s">
        <v>307</v>
      </c>
      <c r="C12" s="470">
        <v>1004800</v>
      </c>
      <c r="D12" s="476"/>
    </row>
    <row r="13" spans="2:4" ht="15" customHeight="1" x14ac:dyDescent="0.2">
      <c r="B13" s="478" t="s">
        <v>675</v>
      </c>
      <c r="C13" s="226"/>
      <c r="D13" s="479">
        <f>C10/C12</f>
        <v>4.9874592912381756E-2</v>
      </c>
    </row>
    <row r="14" spans="2:4" ht="15" customHeight="1" x14ac:dyDescent="0.2">
      <c r="B14" s="478" t="s">
        <v>676</v>
      </c>
      <c r="C14" s="226"/>
      <c r="D14" s="479">
        <f>C11/C12</f>
        <v>0.95012540708761828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778" t="s">
        <v>9</v>
      </c>
      <c r="C5" s="776" t="s">
        <v>1</v>
      </c>
      <c r="D5" s="777" t="s">
        <v>10</v>
      </c>
    </row>
    <row r="6" spans="2:4" ht="15" customHeight="1" x14ac:dyDescent="0.2">
      <c r="B6" s="483" t="str">
        <f>Index!$B$4</f>
        <v>Lincolnshire and Northamptonshire</v>
      </c>
      <c r="C6" s="480"/>
      <c r="D6" s="480"/>
    </row>
    <row r="7" spans="2:4" ht="15" customHeight="1" x14ac:dyDescent="0.2">
      <c r="B7" s="481" t="s">
        <v>11</v>
      </c>
      <c r="C7" s="470">
        <v>10811.035781528963</v>
      </c>
      <c r="D7" s="476">
        <v>0.21572889276592766</v>
      </c>
    </row>
    <row r="8" spans="2:4" ht="15" customHeight="1" x14ac:dyDescent="0.2">
      <c r="B8" s="481" t="s">
        <v>12</v>
      </c>
      <c r="C8" s="470">
        <v>39302.955176832198</v>
      </c>
      <c r="D8" s="476">
        <v>0.78427110723407234</v>
      </c>
    </row>
    <row r="9" spans="2:4" ht="15" customHeight="1" x14ac:dyDescent="0.2">
      <c r="B9" s="72" t="s">
        <v>13</v>
      </c>
      <c r="C9" s="87">
        <v>50113.990958361159</v>
      </c>
      <c r="D9" s="477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17" t="s">
        <v>16</v>
      </c>
      <c r="C5" s="819" t="s">
        <v>17</v>
      </c>
      <c r="D5" s="821" t="s">
        <v>18</v>
      </c>
    </row>
    <row r="6" spans="2:4" ht="15" customHeight="1" x14ac:dyDescent="0.2">
      <c r="B6" s="818"/>
      <c r="C6" s="820"/>
      <c r="D6" s="822"/>
    </row>
    <row r="7" spans="2:4" ht="15" customHeight="1" x14ac:dyDescent="0.2">
      <c r="B7" s="483" t="str">
        <f>Index!$B$4</f>
        <v>Lincolnshire and Northamptonshire</v>
      </c>
      <c r="C7" s="480"/>
      <c r="D7" s="480"/>
    </row>
    <row r="8" spans="2:4" ht="15" customHeight="1" x14ac:dyDescent="0.2">
      <c r="B8" s="109" t="s">
        <v>19</v>
      </c>
      <c r="C8" s="470">
        <v>33481.504942261839</v>
      </c>
      <c r="D8" s="476">
        <v>0.66810693584713798</v>
      </c>
    </row>
    <row r="9" spans="2:4" ht="15" customHeight="1" x14ac:dyDescent="0.2">
      <c r="B9" s="109" t="s">
        <v>20</v>
      </c>
      <c r="C9" s="470">
        <v>9178.5199342369342</v>
      </c>
      <c r="D9" s="476">
        <v>0.18315284332200182</v>
      </c>
    </row>
    <row r="10" spans="2:4" ht="15" customHeight="1" x14ac:dyDescent="0.2">
      <c r="B10" s="109" t="s">
        <v>21</v>
      </c>
      <c r="C10" s="470">
        <v>455.9706051349591</v>
      </c>
      <c r="D10" s="476">
        <v>9.0986687832110055E-3</v>
      </c>
    </row>
    <row r="11" spans="2:4" ht="15" customHeight="1" x14ac:dyDescent="0.2">
      <c r="B11" s="109" t="s">
        <v>22</v>
      </c>
      <c r="C11" s="470">
        <v>538.52382576558011</v>
      </c>
      <c r="D11" s="476">
        <v>1.0745977629541225E-2</v>
      </c>
    </row>
    <row r="12" spans="2:4" ht="15" customHeight="1" x14ac:dyDescent="0.2">
      <c r="B12" s="109" t="s">
        <v>23</v>
      </c>
      <c r="C12" s="470">
        <v>587.93339632753111</v>
      </c>
      <c r="D12" s="476">
        <v>1.1731921267576452E-2</v>
      </c>
    </row>
    <row r="13" spans="2:4" ht="15" customHeight="1" x14ac:dyDescent="0.2">
      <c r="B13" s="109" t="s">
        <v>24</v>
      </c>
      <c r="C13" s="470">
        <v>787.65471943227385</v>
      </c>
      <c r="D13" s="476">
        <v>1.5717261873769397E-2</v>
      </c>
    </row>
    <row r="14" spans="2:4" ht="15" customHeight="1" x14ac:dyDescent="0.2">
      <c r="B14" s="109" t="s">
        <v>25</v>
      </c>
      <c r="C14" s="470">
        <v>3389.9069457688042</v>
      </c>
      <c r="D14" s="476">
        <v>6.7643923003167308E-2</v>
      </c>
    </row>
    <row r="15" spans="2:4" ht="15" customHeight="1" x14ac:dyDescent="0.2">
      <c r="B15" s="109" t="s">
        <v>26</v>
      </c>
      <c r="C15" s="470">
        <v>36.231164689404999</v>
      </c>
      <c r="D15" s="476">
        <v>7.2297504143122135E-4</v>
      </c>
    </row>
    <row r="16" spans="2:4" ht="15" customHeight="1" x14ac:dyDescent="0.2">
      <c r="B16" s="109" t="s">
        <v>27</v>
      </c>
      <c r="C16" s="470">
        <v>0</v>
      </c>
      <c r="D16" s="476">
        <v>0</v>
      </c>
    </row>
    <row r="17" spans="2:4" ht="15" customHeight="1" x14ac:dyDescent="0.2">
      <c r="B17" s="109" t="s">
        <v>28</v>
      </c>
      <c r="C17" s="470">
        <v>167.03366888701686</v>
      </c>
      <c r="D17" s="476">
        <v>3.3330745704488445E-3</v>
      </c>
    </row>
    <row r="18" spans="2:4" ht="15" customHeight="1" x14ac:dyDescent="0.2">
      <c r="B18" s="109" t="s">
        <v>4</v>
      </c>
      <c r="C18" s="470">
        <v>1337.0061876598074</v>
      </c>
      <c r="D18" s="476">
        <v>2.6679299774202837E-2</v>
      </c>
    </row>
    <row r="19" spans="2:4" ht="15" customHeight="1" x14ac:dyDescent="0.2">
      <c r="B19" s="109" t="s">
        <v>5</v>
      </c>
      <c r="C19" s="470">
        <v>153.70556819699488</v>
      </c>
      <c r="D19" s="476">
        <v>3.0671188875119964E-3</v>
      </c>
    </row>
    <row r="20" spans="2:4" ht="15" customHeight="1" x14ac:dyDescent="0.2">
      <c r="B20" s="109" t="s">
        <v>671</v>
      </c>
      <c r="C20" s="470">
        <v>0</v>
      </c>
      <c r="D20" s="476">
        <v>0</v>
      </c>
    </row>
    <row r="21" spans="2:4" ht="15" customHeight="1" x14ac:dyDescent="0.2">
      <c r="B21" s="109" t="s">
        <v>672</v>
      </c>
      <c r="C21" s="470">
        <v>0</v>
      </c>
      <c r="D21" s="476">
        <v>0</v>
      </c>
    </row>
    <row r="22" spans="2:4" ht="15" customHeight="1" x14ac:dyDescent="0.2">
      <c r="B22" s="109" t="s">
        <v>29</v>
      </c>
      <c r="C22" s="470">
        <v>0</v>
      </c>
      <c r="D22" s="476">
        <v>0</v>
      </c>
    </row>
    <row r="23" spans="2:4" ht="15" customHeight="1" x14ac:dyDescent="0.2">
      <c r="B23" s="107" t="s">
        <v>30</v>
      </c>
      <c r="C23" s="87">
        <v>50113.990958361144</v>
      </c>
      <c r="D23" s="477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17" t="s">
        <v>16</v>
      </c>
      <c r="C5" s="823" t="s">
        <v>34</v>
      </c>
      <c r="D5" s="823"/>
      <c r="E5" s="824" t="s">
        <v>17</v>
      </c>
    </row>
    <row r="6" spans="2:5" ht="15" customHeight="1" x14ac:dyDescent="0.2">
      <c r="B6" s="818"/>
      <c r="C6" s="484" t="s">
        <v>35</v>
      </c>
      <c r="D6" s="484" t="s">
        <v>348</v>
      </c>
      <c r="E6" s="825"/>
    </row>
    <row r="7" spans="2:5" ht="15" customHeight="1" x14ac:dyDescent="0.2">
      <c r="B7" s="480" t="str">
        <f>Index!$B$4</f>
        <v>Lincolnshire and Northamptonshire</v>
      </c>
      <c r="C7" s="480"/>
      <c r="D7" s="480"/>
      <c r="E7" s="480"/>
    </row>
    <row r="8" spans="2:5" ht="15" customHeight="1" x14ac:dyDescent="0.2">
      <c r="B8" s="109" t="s">
        <v>19</v>
      </c>
      <c r="C8" s="470">
        <v>27978.930400847126</v>
      </c>
      <c r="D8" s="470">
        <v>5502.5745409383562</v>
      </c>
      <c r="E8" s="486">
        <v>33481.504941785483</v>
      </c>
    </row>
    <row r="9" spans="2:5" ht="15" customHeight="1" x14ac:dyDescent="0.2">
      <c r="B9" s="109" t="s">
        <v>20</v>
      </c>
      <c r="C9" s="470">
        <v>8427.2289969149806</v>
      </c>
      <c r="D9" s="470">
        <v>751.29093688987234</v>
      </c>
      <c r="E9" s="486">
        <v>9178.5199338048533</v>
      </c>
    </row>
    <row r="10" spans="2:5" ht="15" customHeight="1" x14ac:dyDescent="0.2">
      <c r="B10" s="109" t="s">
        <v>21</v>
      </c>
      <c r="C10" s="470">
        <v>444.07645149610903</v>
      </c>
      <c r="D10" s="470">
        <v>11.89415363885</v>
      </c>
      <c r="E10" s="486">
        <v>455.97060513495904</v>
      </c>
    </row>
    <row r="11" spans="2:5" ht="15" customHeight="1" x14ac:dyDescent="0.2">
      <c r="B11" s="109" t="s">
        <v>22</v>
      </c>
      <c r="C11" s="470">
        <v>466.44450802303004</v>
      </c>
      <c r="D11" s="470">
        <v>62.485092606050003</v>
      </c>
      <c r="E11" s="486">
        <v>528.92960062908003</v>
      </c>
    </row>
    <row r="12" spans="2:5" ht="15" customHeight="1" x14ac:dyDescent="0.2">
      <c r="B12" s="487" t="s">
        <v>23</v>
      </c>
      <c r="C12" s="199">
        <v>432.45104110582298</v>
      </c>
      <c r="D12" s="199">
        <v>151.24918962890814</v>
      </c>
      <c r="E12" s="488">
        <v>583.70023073473112</v>
      </c>
    </row>
    <row r="13" spans="2:5" ht="15" customHeight="1" x14ac:dyDescent="0.2">
      <c r="B13" s="109" t="s">
        <v>24</v>
      </c>
      <c r="C13" s="470">
        <v>621.43679481091499</v>
      </c>
      <c r="D13" s="470">
        <v>167.474474259809</v>
      </c>
      <c r="E13" s="486">
        <v>788.91126907072396</v>
      </c>
    </row>
    <row r="14" spans="2:5" ht="15" customHeight="1" x14ac:dyDescent="0.2">
      <c r="B14" s="109" t="s">
        <v>25</v>
      </c>
      <c r="C14" s="470">
        <v>2528.6815601040971</v>
      </c>
      <c r="D14" s="470">
        <v>789.57530537672881</v>
      </c>
      <c r="E14" s="486">
        <v>3318.256865480826</v>
      </c>
    </row>
    <row r="15" spans="2:5" ht="15" customHeight="1" x14ac:dyDescent="0.2">
      <c r="B15" s="109" t="s">
        <v>26</v>
      </c>
      <c r="C15" s="470">
        <v>34.356142018004995</v>
      </c>
      <c r="D15" s="470">
        <v>85.367752331602048</v>
      </c>
      <c r="E15" s="486">
        <v>119.72389434960704</v>
      </c>
    </row>
    <row r="16" spans="2:5" ht="15" customHeight="1" x14ac:dyDescent="0.2">
      <c r="B16" s="487" t="s">
        <v>27</v>
      </c>
      <c r="C16" s="199">
        <v>0</v>
      </c>
      <c r="D16" s="199">
        <v>0.72819305190000005</v>
      </c>
      <c r="E16" s="488">
        <v>0.72819305190000005</v>
      </c>
    </row>
    <row r="17" spans="2:5" ht="15" customHeight="1" x14ac:dyDescent="0.2">
      <c r="B17" s="109" t="s">
        <v>28</v>
      </c>
      <c r="C17" s="470">
        <v>132.18145444111497</v>
      </c>
      <c r="D17" s="470">
        <v>34.8522144459019</v>
      </c>
      <c r="E17" s="486">
        <v>167.03366888701686</v>
      </c>
    </row>
    <row r="18" spans="2:5" ht="15" customHeight="1" x14ac:dyDescent="0.2">
      <c r="B18" s="109" t="s">
        <v>4</v>
      </c>
      <c r="C18" s="470">
        <v>1198.8458340292491</v>
      </c>
      <c r="D18" s="470">
        <v>138.16035309550142</v>
      </c>
      <c r="E18" s="486">
        <v>1337.0061871247506</v>
      </c>
    </row>
    <row r="19" spans="2:5" ht="15" customHeight="1" x14ac:dyDescent="0.2">
      <c r="B19" s="109" t="s">
        <v>5</v>
      </c>
      <c r="C19" s="470">
        <v>143.68783489534491</v>
      </c>
      <c r="D19" s="470">
        <v>10.017733301649999</v>
      </c>
      <c r="E19" s="486">
        <v>153.7055681969949</v>
      </c>
    </row>
    <row r="20" spans="2:5" ht="15" customHeight="1" x14ac:dyDescent="0.2">
      <c r="B20" s="109" t="s">
        <v>671</v>
      </c>
      <c r="C20" s="470">
        <v>0</v>
      </c>
      <c r="D20" s="470">
        <v>0</v>
      </c>
      <c r="E20" s="486">
        <v>0</v>
      </c>
    </row>
    <row r="21" spans="2:5" ht="15" customHeight="1" x14ac:dyDescent="0.2">
      <c r="B21" s="109" t="s">
        <v>672</v>
      </c>
      <c r="C21" s="470">
        <v>0</v>
      </c>
      <c r="D21" s="470">
        <v>0</v>
      </c>
      <c r="E21" s="486">
        <v>0</v>
      </c>
    </row>
    <row r="22" spans="2:5" ht="15" customHeight="1" x14ac:dyDescent="0.2">
      <c r="B22" s="109" t="s">
        <v>29</v>
      </c>
      <c r="C22" s="199">
        <v>0</v>
      </c>
      <c r="D22" s="199">
        <v>0</v>
      </c>
      <c r="E22" s="488">
        <v>0</v>
      </c>
    </row>
    <row r="23" spans="2:5" ht="15" customHeight="1" x14ac:dyDescent="0.2">
      <c r="B23" s="489" t="s">
        <v>30</v>
      </c>
      <c r="C23" s="490">
        <v>42408.321018685798</v>
      </c>
      <c r="D23" s="490">
        <v>7705.6699395651303</v>
      </c>
      <c r="E23" s="491">
        <v>50113.990958250928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H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8" ht="15" customHeight="1" x14ac:dyDescent="0.2">
      <c r="B3" t="s">
        <v>39</v>
      </c>
      <c r="C3" t="s">
        <v>40</v>
      </c>
    </row>
    <row r="5" spans="2:8" ht="15" customHeight="1" x14ac:dyDescent="0.2">
      <c r="B5" s="826" t="s">
        <v>16</v>
      </c>
      <c r="C5" s="828" t="s">
        <v>11</v>
      </c>
      <c r="D5" s="829"/>
      <c r="E5" s="828" t="s">
        <v>12</v>
      </c>
      <c r="F5" s="829"/>
    </row>
    <row r="6" spans="2:8" ht="30" customHeight="1" x14ac:dyDescent="0.2">
      <c r="B6" s="827"/>
      <c r="C6" s="482" t="s">
        <v>1</v>
      </c>
      <c r="D6" s="482" t="s">
        <v>44</v>
      </c>
      <c r="E6" s="482" t="s">
        <v>1</v>
      </c>
      <c r="F6" s="482" t="s">
        <v>44</v>
      </c>
    </row>
    <row r="7" spans="2:8" ht="15" customHeight="1" x14ac:dyDescent="0.2">
      <c r="B7" s="492" t="str">
        <f>Index!$B$4</f>
        <v>Lincolnshire and Northamptonshire</v>
      </c>
      <c r="C7" s="492"/>
      <c r="D7" s="492"/>
      <c r="E7" s="492"/>
      <c r="F7" s="492"/>
    </row>
    <row r="8" spans="2:8" ht="15" customHeight="1" x14ac:dyDescent="0.2">
      <c r="B8" s="481" t="s">
        <v>19</v>
      </c>
      <c r="C8" s="470">
        <v>5003.6361629534185</v>
      </c>
      <c r="D8" s="471">
        <v>0.51186226427079495</v>
      </c>
      <c r="E8" s="470">
        <v>28477.86877883206</v>
      </c>
      <c r="F8" s="471">
        <v>0.70597007636395448</v>
      </c>
      <c r="H8" s="772"/>
    </row>
    <row r="9" spans="2:8" ht="15" customHeight="1" x14ac:dyDescent="0.2">
      <c r="B9" s="481" t="s">
        <v>20</v>
      </c>
      <c r="C9" s="470">
        <v>3684.781989997864</v>
      </c>
      <c r="D9" s="471">
        <v>0.37694604310143781</v>
      </c>
      <c r="E9" s="470">
        <v>5493.7379438069875</v>
      </c>
      <c r="F9" s="471">
        <v>0.13619047920453389</v>
      </c>
      <c r="H9" s="772"/>
    </row>
    <row r="10" spans="2:8" ht="15" customHeight="1" x14ac:dyDescent="0.2">
      <c r="B10" s="481" t="s">
        <v>21</v>
      </c>
      <c r="C10" s="470">
        <v>272.86767274351803</v>
      </c>
      <c r="D10" s="471">
        <v>2.7913833114188338E-2</v>
      </c>
      <c r="E10" s="470">
        <v>183.10293239144107</v>
      </c>
      <c r="F10" s="471">
        <v>4.53914554374708E-3</v>
      </c>
    </row>
    <row r="11" spans="2:8" ht="15" customHeight="1" x14ac:dyDescent="0.2">
      <c r="B11" s="481" t="s">
        <v>22</v>
      </c>
      <c r="C11" s="470">
        <v>120.78946469546001</v>
      </c>
      <c r="D11" s="471">
        <v>1.235652771015657E-2</v>
      </c>
      <c r="E11" s="470">
        <v>404.83295305797003</v>
      </c>
      <c r="F11" s="471">
        <v>1.0035861637139744E-2</v>
      </c>
    </row>
    <row r="12" spans="2:8" ht="15" customHeight="1" x14ac:dyDescent="0.2">
      <c r="B12" s="485" t="s">
        <v>23</v>
      </c>
      <c r="C12" s="199">
        <v>60.815100267485022</v>
      </c>
      <c r="D12" s="493">
        <v>6.2212666770711609E-3</v>
      </c>
      <c r="E12" s="199">
        <v>539.99350568239595</v>
      </c>
      <c r="F12" s="493">
        <v>1.33865093418088E-2</v>
      </c>
    </row>
    <row r="13" spans="2:8" ht="15" customHeight="1" x14ac:dyDescent="0.2">
      <c r="B13" s="481" t="s">
        <v>24</v>
      </c>
      <c r="C13" s="470">
        <v>58.763812664694001</v>
      </c>
      <c r="D13" s="471">
        <v>6.0114239381427841E-3</v>
      </c>
      <c r="E13" s="470">
        <v>727.92640011583001</v>
      </c>
      <c r="F13" s="471">
        <v>1.8045390273695436E-2</v>
      </c>
    </row>
    <row r="14" spans="2:8" ht="15" customHeight="1" x14ac:dyDescent="0.2">
      <c r="B14" s="481" t="s">
        <v>25</v>
      </c>
      <c r="C14" s="470">
        <v>513.27474061658506</v>
      </c>
      <c r="D14" s="471">
        <v>5.2507009376544081E-2</v>
      </c>
      <c r="E14" s="470">
        <v>2832.8508875665439</v>
      </c>
      <c r="F14" s="471">
        <v>7.0226742490983193E-2</v>
      </c>
    </row>
    <row r="15" spans="2:8" ht="15" customHeight="1" x14ac:dyDescent="0.2">
      <c r="B15" s="481" t="s">
        <v>26</v>
      </c>
      <c r="C15" s="470">
        <v>2.6246663271799999</v>
      </c>
      <c r="D15" s="471">
        <v>2.6849826914526856E-4</v>
      </c>
      <c r="E15" s="470">
        <v>78.378522322724905</v>
      </c>
      <c r="F15" s="471">
        <v>1.943013777442419E-3</v>
      </c>
    </row>
    <row r="16" spans="2:8" ht="15" customHeight="1" x14ac:dyDescent="0.2">
      <c r="B16" s="485" t="s">
        <v>27</v>
      </c>
      <c r="C16" s="199">
        <v>0</v>
      </c>
      <c r="D16" s="493">
        <v>0</v>
      </c>
      <c r="E16" s="199">
        <v>0</v>
      </c>
      <c r="F16" s="493">
        <v>0</v>
      </c>
    </row>
    <row r="17" spans="2:6" ht="15" customHeight="1" x14ac:dyDescent="0.2">
      <c r="B17" s="481" t="s">
        <v>28</v>
      </c>
      <c r="C17" s="470">
        <v>13.992575135540061</v>
      </c>
      <c r="D17" s="471">
        <v>1.4314132679921312E-3</v>
      </c>
      <c r="E17" s="470">
        <v>153.04109375147681</v>
      </c>
      <c r="F17" s="471">
        <v>3.7939086482083389E-3</v>
      </c>
    </row>
    <row r="18" spans="2:6" ht="15" customHeight="1" x14ac:dyDescent="0.2">
      <c r="B18" s="481" t="s">
        <v>296</v>
      </c>
      <c r="C18" s="470">
        <v>24.9011244361742</v>
      </c>
      <c r="D18" s="471">
        <v>2.5473366811038468E-3</v>
      </c>
      <c r="E18" s="470">
        <v>1312.1050626885765</v>
      </c>
      <c r="F18" s="471">
        <v>3.2527255410079024E-2</v>
      </c>
    </row>
    <row r="19" spans="2:6" ht="15" customHeight="1" x14ac:dyDescent="0.2">
      <c r="B19" s="481" t="s">
        <v>43</v>
      </c>
      <c r="C19" s="470">
        <v>18.909289425474597</v>
      </c>
      <c r="D19" s="471">
        <v>1.9343835934230241E-3</v>
      </c>
      <c r="E19" s="470">
        <v>134.79627877152026</v>
      </c>
      <c r="F19" s="471">
        <v>3.3416173084076504E-3</v>
      </c>
    </row>
    <row r="20" spans="2:6" ht="15" customHeight="1" x14ac:dyDescent="0.2">
      <c r="B20" s="481" t="s">
        <v>671</v>
      </c>
      <c r="C20" s="470">
        <v>0</v>
      </c>
      <c r="D20" s="471">
        <v>0</v>
      </c>
      <c r="E20" s="470">
        <v>0</v>
      </c>
      <c r="F20" s="471">
        <v>0</v>
      </c>
    </row>
    <row r="21" spans="2:6" ht="15" customHeight="1" x14ac:dyDescent="0.2">
      <c r="B21" s="481" t="s">
        <v>672</v>
      </c>
      <c r="C21" s="470">
        <v>0</v>
      </c>
      <c r="D21" s="471">
        <v>0</v>
      </c>
      <c r="E21" s="470">
        <v>0</v>
      </c>
      <c r="F21" s="471">
        <v>0</v>
      </c>
    </row>
    <row r="22" spans="2:6" ht="15" customHeight="1" x14ac:dyDescent="0.2">
      <c r="B22" s="485" t="s">
        <v>29</v>
      </c>
      <c r="C22" s="199">
        <v>0</v>
      </c>
      <c r="D22" s="493">
        <v>0</v>
      </c>
      <c r="E22" s="199">
        <v>0</v>
      </c>
      <c r="F22" s="493">
        <v>0</v>
      </c>
    </row>
    <row r="23" spans="2:6" ht="15" customHeight="1" x14ac:dyDescent="0.2">
      <c r="B23" s="72" t="s">
        <v>30</v>
      </c>
      <c r="C23" s="87">
        <v>9775.3565992633939</v>
      </c>
      <c r="D23" s="472">
        <v>1.0000000000000002</v>
      </c>
      <c r="E23" s="87">
        <v>40338.634358987525</v>
      </c>
      <c r="F23" s="472">
        <v>1.0000000000000002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6" t="s">
        <v>611</v>
      </c>
      <c r="C3" s="787"/>
      <c r="D3" s="787"/>
      <c r="E3" s="787"/>
      <c r="F3" s="787"/>
      <c r="G3" s="787"/>
      <c r="H3" s="787"/>
      <c r="J3" s="788" t="s">
        <v>743</v>
      </c>
      <c r="K3" s="788" t="s">
        <v>744</v>
      </c>
    </row>
    <row r="4" spans="1:19" x14ac:dyDescent="0.2">
      <c r="A4" s="149"/>
      <c r="B4" s="283"/>
      <c r="C4" s="283" t="s">
        <v>610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487</v>
      </c>
      <c r="I4" s="149"/>
      <c r="J4" s="789"/>
      <c r="K4" s="789"/>
    </row>
    <row r="5" spans="1:19" s="23" customFormat="1" x14ac:dyDescent="0.2">
      <c r="A5" s="430"/>
      <c r="B5" s="438"/>
      <c r="C5" s="428" t="s">
        <v>106</v>
      </c>
      <c r="D5" s="429">
        <v>10051.968999999999</v>
      </c>
      <c r="E5" s="431">
        <v>42679.970999999998</v>
      </c>
      <c r="F5" s="436">
        <v>5.85</v>
      </c>
      <c r="G5" s="443">
        <f>E5*F5/100</f>
        <v>2496.7783034999998</v>
      </c>
      <c r="H5" s="444">
        <f>SUM(D5,E5)</f>
        <v>52731.939999999995</v>
      </c>
      <c r="I5" s="430"/>
      <c r="J5" s="687"/>
      <c r="K5" s="687"/>
    </row>
    <row r="6" spans="1:19" s="24" customFormat="1" x14ac:dyDescent="0.2">
      <c r="A6" s="432"/>
      <c r="B6" s="439"/>
      <c r="C6" s="428" t="s">
        <v>92</v>
      </c>
      <c r="D6" s="429">
        <v>2461.973</v>
      </c>
      <c r="E6" s="431">
        <v>4037.9679999999998</v>
      </c>
      <c r="F6" s="436">
        <v>18.18</v>
      </c>
      <c r="G6" s="443">
        <f t="shared" ref="G6:G26" si="0">E6*F6/100</f>
        <v>734.10258239999996</v>
      </c>
      <c r="H6" s="444">
        <f>SUM(D6,E6)</f>
        <v>6499.9409999999998</v>
      </c>
      <c r="I6" s="432"/>
      <c r="J6" s="688"/>
      <c r="K6" s="688"/>
    </row>
    <row r="7" spans="1:19" s="24" customFormat="1" x14ac:dyDescent="0.2">
      <c r="A7" s="432"/>
      <c r="B7" s="439"/>
      <c r="C7" s="428" t="s">
        <v>105</v>
      </c>
      <c r="D7" s="429">
        <v>7589.9960000000001</v>
      </c>
      <c r="E7" s="431">
        <v>38591.752999999997</v>
      </c>
      <c r="F7" s="436">
        <v>6.45</v>
      </c>
      <c r="G7" s="443">
        <f>E7*F7/100</f>
        <v>2489.1680685000001</v>
      </c>
      <c r="H7" s="444">
        <f>SUM(D7,E7)</f>
        <v>46181.748999999996</v>
      </c>
      <c r="I7" s="432"/>
      <c r="J7" s="688"/>
      <c r="K7" s="688"/>
    </row>
    <row r="8" spans="1:19" s="24" customFormat="1" x14ac:dyDescent="0.2">
      <c r="A8" s="432"/>
      <c r="B8" s="439"/>
      <c r="C8" s="428" t="s">
        <v>84</v>
      </c>
      <c r="D8" s="429">
        <v>3.81</v>
      </c>
      <c r="E8" s="433">
        <v>3.94</v>
      </c>
      <c r="F8" s="436">
        <v>109.04</v>
      </c>
      <c r="G8" s="443">
        <f t="shared" si="0"/>
        <v>4.296176</v>
      </c>
      <c r="H8" s="444">
        <f>SUM(D8,E8)</f>
        <v>7.75</v>
      </c>
      <c r="I8" s="432"/>
      <c r="J8" s="689">
        <f>H8/$H$6</f>
        <v>1.1923185148911353E-3</v>
      </c>
      <c r="K8" s="689">
        <f>H8/$H$5</f>
        <v>1.4696974926391862E-4</v>
      </c>
    </row>
    <row r="9" spans="1:19" s="24" customFormat="1" x14ac:dyDescent="0.2">
      <c r="A9" s="432"/>
      <c r="B9" s="439"/>
      <c r="C9" s="428" t="s">
        <v>85</v>
      </c>
      <c r="D9" s="429">
        <v>504.19400000000002</v>
      </c>
      <c r="E9" s="433">
        <v>1180.748</v>
      </c>
      <c r="F9" s="436">
        <v>22.99</v>
      </c>
      <c r="G9" s="443">
        <f t="shared" si="0"/>
        <v>271.45396519999997</v>
      </c>
      <c r="H9" s="444">
        <f t="shared" ref="H9:H15" si="1">SUM(D9,E9)</f>
        <v>1684.942</v>
      </c>
      <c r="I9" s="432"/>
      <c r="J9" s="689">
        <f t="shared" ref="J9:J15" si="2">H9/$H$6</f>
        <v>0.25922419911196121</v>
      </c>
      <c r="K9" s="689">
        <f t="shared" ref="K9:K26" si="3">H9/$H$5</f>
        <v>3.195296816312846E-2</v>
      </c>
    </row>
    <row r="10" spans="1:19" s="24" customFormat="1" x14ac:dyDescent="0.2">
      <c r="A10" s="432"/>
      <c r="B10" s="439"/>
      <c r="C10" s="428" t="s">
        <v>86</v>
      </c>
      <c r="D10" s="429">
        <v>1224.0350000000001</v>
      </c>
      <c r="E10" s="433">
        <v>751.28899999999999</v>
      </c>
      <c r="F10" s="436">
        <v>44.44</v>
      </c>
      <c r="G10" s="443">
        <f t="shared" si="0"/>
        <v>333.87283159999998</v>
      </c>
      <c r="H10" s="444">
        <f t="shared" si="1"/>
        <v>1975.3240000000001</v>
      </c>
      <c r="I10" s="432"/>
      <c r="J10" s="689">
        <f t="shared" si="2"/>
        <v>0.30389875846565378</v>
      </c>
      <c r="K10" s="689">
        <f t="shared" si="3"/>
        <v>3.7459725547742038E-2</v>
      </c>
    </row>
    <row r="11" spans="1:19" s="24" customFormat="1" x14ac:dyDescent="0.2">
      <c r="A11" s="432"/>
      <c r="B11" s="439"/>
      <c r="C11" s="428" t="s">
        <v>87</v>
      </c>
      <c r="D11" s="429">
        <v>351.67500000000001</v>
      </c>
      <c r="E11" s="433">
        <v>1143.415</v>
      </c>
      <c r="F11" s="436">
        <v>28.76</v>
      </c>
      <c r="G11" s="443">
        <f t="shared" si="0"/>
        <v>328.84615400000001</v>
      </c>
      <c r="H11" s="444">
        <f t="shared" si="1"/>
        <v>1495.09</v>
      </c>
      <c r="I11" s="432"/>
      <c r="J11" s="689">
        <f t="shared" si="2"/>
        <v>0.23001593399078546</v>
      </c>
      <c r="K11" s="689">
        <f t="shared" si="3"/>
        <v>2.8352645474450589E-2</v>
      </c>
    </row>
    <row r="12" spans="1:19" s="24" customFormat="1" x14ac:dyDescent="0.2">
      <c r="A12" s="432"/>
      <c r="B12" s="439"/>
      <c r="C12" s="428" t="s">
        <v>88</v>
      </c>
      <c r="D12" s="429">
        <v>117.40600000000001</v>
      </c>
      <c r="E12" s="433">
        <v>411.88200000000001</v>
      </c>
      <c r="F12" s="436">
        <v>30.62</v>
      </c>
      <c r="G12" s="443">
        <f t="shared" si="0"/>
        <v>126.11826839999999</v>
      </c>
      <c r="H12" s="444">
        <f t="shared" si="1"/>
        <v>529.28800000000001</v>
      </c>
      <c r="I12" s="432"/>
      <c r="J12" s="689">
        <f t="shared" si="2"/>
        <v>8.1429662207703118E-2</v>
      </c>
      <c r="K12" s="689">
        <f t="shared" si="3"/>
        <v>1.0037332212696898E-2</v>
      </c>
    </row>
    <row r="13" spans="1:19" s="24" customFormat="1" x14ac:dyDescent="0.2">
      <c r="A13" s="432"/>
      <c r="B13" s="439"/>
      <c r="C13" s="428" t="s">
        <v>89</v>
      </c>
      <c r="D13" s="429">
        <v>60.579000000000001</v>
      </c>
      <c r="E13" s="433">
        <v>57.311999999999998</v>
      </c>
      <c r="F13" s="436">
        <v>64.430000000000007</v>
      </c>
      <c r="G13" s="443">
        <f t="shared" si="0"/>
        <v>36.926121600000002</v>
      </c>
      <c r="H13" s="444">
        <f t="shared" si="1"/>
        <v>117.89099999999999</v>
      </c>
      <c r="I13" s="432"/>
      <c r="J13" s="689">
        <f t="shared" si="2"/>
        <v>1.813724155342333E-2</v>
      </c>
      <c r="K13" s="689">
        <f t="shared" si="3"/>
        <v>2.2356658981255006E-3</v>
      </c>
    </row>
    <row r="14" spans="1:19" s="24" customFormat="1" x14ac:dyDescent="0.2">
      <c r="A14" s="432"/>
      <c r="B14" s="439"/>
      <c r="C14" s="428" t="s">
        <v>90</v>
      </c>
      <c r="D14" s="429">
        <v>0.60799999999999998</v>
      </c>
      <c r="E14" s="433">
        <v>0</v>
      </c>
      <c r="F14" s="436">
        <v>0</v>
      </c>
      <c r="G14" s="443">
        <f t="shared" si="0"/>
        <v>0</v>
      </c>
      <c r="H14" s="444">
        <f t="shared" si="1"/>
        <v>0.60799999999999998</v>
      </c>
      <c r="I14" s="432"/>
      <c r="J14" s="689">
        <f t="shared" si="2"/>
        <v>9.3539310587588417E-5</v>
      </c>
      <c r="K14" s="689">
        <f t="shared" si="3"/>
        <v>1.1530013877737099E-5</v>
      </c>
    </row>
    <row r="15" spans="1:19" s="24" customFormat="1" x14ac:dyDescent="0.2">
      <c r="A15" s="432"/>
      <c r="B15" s="439"/>
      <c r="C15" s="428" t="s">
        <v>91</v>
      </c>
      <c r="D15" s="429">
        <v>199.666</v>
      </c>
      <c r="E15" s="433">
        <v>489.38200000000001</v>
      </c>
      <c r="F15" s="436">
        <v>64.94</v>
      </c>
      <c r="G15" s="443">
        <f t="shared" si="0"/>
        <v>317.8046708</v>
      </c>
      <c r="H15" s="444">
        <f t="shared" si="1"/>
        <v>689.048</v>
      </c>
      <c r="I15" s="432"/>
      <c r="J15" s="690">
        <f t="shared" si="2"/>
        <v>0.10600834684499444</v>
      </c>
      <c r="K15" s="689">
        <f t="shared" si="3"/>
        <v>1.3066995069781238E-2</v>
      </c>
    </row>
    <row r="16" spans="1:19" s="24" customFormat="1" x14ac:dyDescent="0.2">
      <c r="A16" s="432"/>
      <c r="B16" s="439"/>
      <c r="C16" s="428" t="s">
        <v>94</v>
      </c>
      <c r="D16" s="429">
        <v>4049.8879999999999</v>
      </c>
      <c r="E16" s="433">
        <v>4660.0330000000004</v>
      </c>
      <c r="F16" s="436">
        <v>17.100000000000001</v>
      </c>
      <c r="G16" s="443">
        <f t="shared" si="0"/>
        <v>796.86564300000009</v>
      </c>
      <c r="H16" s="444">
        <f t="shared" ref="H16:H26" si="4">SUM(D16,E16)</f>
        <v>8709.9210000000003</v>
      </c>
      <c r="I16" s="432"/>
      <c r="J16" s="689">
        <f>H16/$H$7</f>
        <v>0.18860093410494264</v>
      </c>
      <c r="K16" s="689">
        <f t="shared" si="3"/>
        <v>0.16517353619077926</v>
      </c>
    </row>
    <row r="17" spans="1:11" s="24" customFormat="1" x14ac:dyDescent="0.2">
      <c r="A17" s="432"/>
      <c r="B17" s="439"/>
      <c r="C17" s="428" t="s">
        <v>95</v>
      </c>
      <c r="D17" s="429">
        <v>310.57900000000001</v>
      </c>
      <c r="E17" s="433">
        <v>964.79300000000001</v>
      </c>
      <c r="F17" s="436">
        <v>27.59</v>
      </c>
      <c r="G17" s="443">
        <f t="shared" si="0"/>
        <v>266.18638870000001</v>
      </c>
      <c r="H17" s="444">
        <f t="shared" si="4"/>
        <v>1275.3720000000001</v>
      </c>
      <c r="I17" s="432"/>
      <c r="J17" s="689">
        <f t="shared" ref="J17:J26" si="5">H17/$H$7</f>
        <v>2.7616364204829057E-2</v>
      </c>
      <c r="K17" s="689">
        <f t="shared" si="3"/>
        <v>2.4185948781706119E-2</v>
      </c>
    </row>
    <row r="18" spans="1:11" s="24" customFormat="1" x14ac:dyDescent="0.2">
      <c r="A18" s="432"/>
      <c r="B18" s="439"/>
      <c r="C18" s="428" t="s">
        <v>96</v>
      </c>
      <c r="D18" s="429">
        <v>42.103000000000002</v>
      </c>
      <c r="E18" s="433">
        <v>4273.7619999999997</v>
      </c>
      <c r="F18" s="436">
        <v>15.89</v>
      </c>
      <c r="G18" s="443">
        <f t="shared" si="0"/>
        <v>679.10078179999994</v>
      </c>
      <c r="H18" s="444">
        <f t="shared" si="4"/>
        <v>4315.8649999999998</v>
      </c>
      <c r="I18" s="432"/>
      <c r="J18" s="689">
        <f t="shared" si="5"/>
        <v>9.3453909681939507E-2</v>
      </c>
      <c r="K18" s="689">
        <f t="shared" si="3"/>
        <v>8.1845367342828657E-2</v>
      </c>
    </row>
    <row r="19" spans="1:11" s="24" customFormat="1" x14ac:dyDescent="0.2">
      <c r="A19" s="432"/>
      <c r="B19" s="439"/>
      <c r="C19" s="428" t="s">
        <v>97</v>
      </c>
      <c r="D19" s="429">
        <v>939.745</v>
      </c>
      <c r="E19" s="433">
        <v>5801.4470000000001</v>
      </c>
      <c r="F19" s="436">
        <v>11.84</v>
      </c>
      <c r="G19" s="443">
        <f t="shared" si="0"/>
        <v>686.89132480000001</v>
      </c>
      <c r="H19" s="444">
        <f t="shared" si="4"/>
        <v>6741.192</v>
      </c>
      <c r="I19" s="432"/>
      <c r="J19" s="689">
        <f t="shared" si="5"/>
        <v>0.14597091158240891</v>
      </c>
      <c r="K19" s="689">
        <f t="shared" si="3"/>
        <v>0.12783887715870118</v>
      </c>
    </row>
    <row r="20" spans="1:11" s="24" customFormat="1" x14ac:dyDescent="0.2">
      <c r="A20" s="432"/>
      <c r="B20" s="439"/>
      <c r="C20" s="428" t="s">
        <v>98</v>
      </c>
      <c r="D20" s="429">
        <v>808.21299999999997</v>
      </c>
      <c r="E20" s="433">
        <v>2348.3150000000001</v>
      </c>
      <c r="F20" s="436">
        <v>19.760000000000002</v>
      </c>
      <c r="G20" s="443">
        <f t="shared" si="0"/>
        <v>464.02704400000005</v>
      </c>
      <c r="H20" s="444">
        <f t="shared" si="4"/>
        <v>3156.5280000000002</v>
      </c>
      <c r="I20" s="432"/>
      <c r="J20" s="689">
        <f t="shared" si="5"/>
        <v>6.8350118138661237E-2</v>
      </c>
      <c r="K20" s="689">
        <f t="shared" si="3"/>
        <v>5.9859887574779169E-2</v>
      </c>
    </row>
    <row r="21" spans="1:11" s="24" customFormat="1" x14ac:dyDescent="0.2">
      <c r="A21" s="432"/>
      <c r="B21" s="439"/>
      <c r="C21" s="428" t="s">
        <v>99</v>
      </c>
      <c r="D21" s="429">
        <v>6.851</v>
      </c>
      <c r="E21" s="433">
        <v>60.845999999999997</v>
      </c>
      <c r="F21" s="436">
        <v>75.58</v>
      </c>
      <c r="G21" s="443">
        <f t="shared" si="0"/>
        <v>45.987406800000002</v>
      </c>
      <c r="H21" s="444">
        <f t="shared" si="4"/>
        <v>67.697000000000003</v>
      </c>
      <c r="I21" s="432"/>
      <c r="J21" s="689">
        <f t="shared" si="5"/>
        <v>1.4658821171974238E-3</v>
      </c>
      <c r="K21" s="689">
        <f t="shared" si="3"/>
        <v>1.2837949826992902E-3</v>
      </c>
    </row>
    <row r="22" spans="1:11" s="24" customFormat="1" x14ac:dyDescent="0.2">
      <c r="A22" s="432"/>
      <c r="B22" s="439"/>
      <c r="C22" s="428" t="s">
        <v>100</v>
      </c>
      <c r="D22" s="429">
        <v>99.507000000000005</v>
      </c>
      <c r="E22" s="433">
        <v>3742.357</v>
      </c>
      <c r="F22" s="436">
        <v>19.190000000000001</v>
      </c>
      <c r="G22" s="443">
        <f t="shared" si="0"/>
        <v>718.15830830000004</v>
      </c>
      <c r="H22" s="444">
        <f t="shared" si="4"/>
        <v>3841.864</v>
      </c>
      <c r="I22" s="432"/>
      <c r="J22" s="689">
        <f t="shared" si="5"/>
        <v>8.319009312531668E-2</v>
      </c>
      <c r="K22" s="689">
        <f t="shared" si="3"/>
        <v>7.2856488875622641E-2</v>
      </c>
    </row>
    <row r="23" spans="1:11" s="24" customFormat="1" x14ac:dyDescent="0.2">
      <c r="A23" s="432"/>
      <c r="B23" s="439"/>
      <c r="C23" s="428" t="s">
        <v>101</v>
      </c>
      <c r="D23" s="429">
        <v>0</v>
      </c>
      <c r="E23" s="433">
        <v>7177.8680000000004</v>
      </c>
      <c r="F23" s="436">
        <v>22.23</v>
      </c>
      <c r="G23" s="443">
        <f t="shared" si="0"/>
        <v>1595.6400564000003</v>
      </c>
      <c r="H23" s="444">
        <f t="shared" si="4"/>
        <v>7177.8680000000004</v>
      </c>
      <c r="I23" s="432"/>
      <c r="J23" s="689">
        <f t="shared" si="5"/>
        <v>0.15542650842435615</v>
      </c>
      <c r="K23" s="689">
        <f t="shared" si="3"/>
        <v>0.13611993034961356</v>
      </c>
    </row>
    <row r="24" spans="1:11" s="24" customFormat="1" x14ac:dyDescent="0.2">
      <c r="A24" s="432"/>
      <c r="B24" s="439"/>
      <c r="C24" s="428" t="s">
        <v>102</v>
      </c>
      <c r="D24" s="429">
        <v>15.635</v>
      </c>
      <c r="E24" s="433">
        <v>377.39600000000002</v>
      </c>
      <c r="F24" s="436">
        <v>40.06</v>
      </c>
      <c r="G24" s="443">
        <f t="shared" si="0"/>
        <v>151.18483760000001</v>
      </c>
      <c r="H24" s="444">
        <f t="shared" si="4"/>
        <v>393.03100000000001</v>
      </c>
      <c r="I24" s="432"/>
      <c r="J24" s="689">
        <f t="shared" si="5"/>
        <v>8.5105265285643477E-3</v>
      </c>
      <c r="K24" s="689">
        <f t="shared" si="3"/>
        <v>7.453376454573832E-3</v>
      </c>
    </row>
    <row r="25" spans="1:11" s="24" customFormat="1" x14ac:dyDescent="0.2">
      <c r="A25" s="432"/>
      <c r="B25" s="439"/>
      <c r="C25" s="428" t="s">
        <v>103</v>
      </c>
      <c r="D25" s="429">
        <v>4.7830000000000004</v>
      </c>
      <c r="E25" s="433">
        <v>1200.7180000000001</v>
      </c>
      <c r="F25" s="436">
        <v>33.81</v>
      </c>
      <c r="G25" s="443">
        <f t="shared" si="0"/>
        <v>405.96275580000008</v>
      </c>
      <c r="H25" s="444">
        <f t="shared" si="4"/>
        <v>1205.501</v>
      </c>
      <c r="I25" s="432"/>
      <c r="J25" s="689">
        <f t="shared" si="5"/>
        <v>2.6103407213962385E-2</v>
      </c>
      <c r="K25" s="689">
        <f t="shared" si="3"/>
        <v>2.2860926413858472E-2</v>
      </c>
    </row>
    <row r="26" spans="1:11" s="24" customFormat="1" ht="13.5" thickBot="1" x14ac:dyDescent="0.25">
      <c r="A26" s="432"/>
      <c r="B26" s="294"/>
      <c r="C26" s="434" t="s">
        <v>104</v>
      </c>
      <c r="D26" s="437">
        <v>1312.692</v>
      </c>
      <c r="E26" s="437">
        <v>8388.7559999999994</v>
      </c>
      <c r="F26" s="435">
        <v>16.22</v>
      </c>
      <c r="G26" s="333">
        <f t="shared" si="0"/>
        <v>1360.6562231999999</v>
      </c>
      <c r="H26" s="341">
        <f t="shared" si="4"/>
        <v>9701.4480000000003</v>
      </c>
      <c r="I26" s="432"/>
      <c r="J26" s="691">
        <f t="shared" si="5"/>
        <v>0.21007103910248182</v>
      </c>
      <c r="K26" s="691">
        <f t="shared" si="3"/>
        <v>0.1839766942008961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x14ac:dyDescent="0.2">
      <c r="B29" s="786" t="s">
        <v>611</v>
      </c>
      <c r="C29" s="787"/>
      <c r="D29" s="787"/>
      <c r="E29" s="787"/>
      <c r="F29" s="787"/>
      <c r="G29" s="787"/>
      <c r="H29" s="787"/>
    </row>
    <row r="30" spans="1:11" s="24" customFormat="1" x14ac:dyDescent="0.2">
      <c r="B30" s="283"/>
      <c r="C30" s="283" t="s">
        <v>686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487</v>
      </c>
    </row>
    <row r="31" spans="1:11" s="23" customFormat="1" x14ac:dyDescent="0.2">
      <c r="B31" s="438" t="s">
        <v>92</v>
      </c>
      <c r="C31" s="428" t="s">
        <v>119</v>
      </c>
      <c r="D31" s="429">
        <v>0</v>
      </c>
      <c r="E31" s="431">
        <v>0</v>
      </c>
      <c r="F31" s="436">
        <v>0</v>
      </c>
      <c r="G31" s="443">
        <f>E31*F31/100</f>
        <v>0</v>
      </c>
      <c r="H31" s="444">
        <f>SUM(D31,E31)</f>
        <v>0</v>
      </c>
    </row>
    <row r="32" spans="1:11" s="23" customFormat="1" x14ac:dyDescent="0.2">
      <c r="B32" s="438"/>
      <c r="C32" s="428" t="s">
        <v>120</v>
      </c>
      <c r="D32" s="429">
        <v>581.55100000000004</v>
      </c>
      <c r="E32" s="431">
        <v>428.45800000000003</v>
      </c>
      <c r="F32" s="436">
        <v>73.62</v>
      </c>
      <c r="G32" s="443">
        <f t="shared" ref="G32:G37" si="6">E32*F32/100</f>
        <v>315.43077960000005</v>
      </c>
      <c r="H32" s="444">
        <f t="shared" ref="H32:H37" si="7">SUM(D32,E32)</f>
        <v>1010.009</v>
      </c>
    </row>
    <row r="33" spans="2:8" s="23" customFormat="1" x14ac:dyDescent="0.2">
      <c r="B33" s="438"/>
      <c r="C33" s="428" t="s">
        <v>121</v>
      </c>
      <c r="D33" s="429">
        <v>746.97299999999996</v>
      </c>
      <c r="E33" s="431">
        <v>2393.3090000000002</v>
      </c>
      <c r="F33" s="436">
        <v>27.837710383482229</v>
      </c>
      <c r="G33" s="443">
        <f t="shared" si="6"/>
        <v>666.24242800181469</v>
      </c>
      <c r="H33" s="444">
        <f t="shared" si="7"/>
        <v>3140.2820000000002</v>
      </c>
    </row>
    <row r="34" spans="2:8" s="23" customFormat="1" x14ac:dyDescent="0.2">
      <c r="B34" s="438"/>
      <c r="C34" s="428" t="s">
        <v>122</v>
      </c>
      <c r="D34" s="429">
        <v>891.26400000000001</v>
      </c>
      <c r="E34" s="431">
        <v>1043.364</v>
      </c>
      <c r="F34" s="436">
        <v>18.576829024270857</v>
      </c>
      <c r="G34" s="443">
        <f t="shared" si="6"/>
        <v>193.82394638079339</v>
      </c>
      <c r="H34" s="444">
        <f t="shared" si="7"/>
        <v>1934.6280000000002</v>
      </c>
    </row>
    <row r="35" spans="2:8" s="23" customFormat="1" x14ac:dyDescent="0.2">
      <c r="B35" s="438"/>
      <c r="C35" s="428" t="s">
        <v>123</v>
      </c>
      <c r="D35" s="429">
        <v>190.726</v>
      </c>
      <c r="E35" s="431">
        <v>125.39400000000001</v>
      </c>
      <c r="F35" s="436">
        <v>40.69</v>
      </c>
      <c r="G35" s="443">
        <f t="shared" si="6"/>
        <v>51.022818600000001</v>
      </c>
      <c r="H35" s="444">
        <f t="shared" si="7"/>
        <v>316.12</v>
      </c>
    </row>
    <row r="36" spans="2:8" s="23" customFormat="1" x14ac:dyDescent="0.2">
      <c r="B36" s="438"/>
      <c r="C36" s="428" t="s">
        <v>124</v>
      </c>
      <c r="D36" s="429">
        <v>48.793999999999997</v>
      </c>
      <c r="E36" s="431">
        <v>16.018000000000001</v>
      </c>
      <c r="F36" s="436">
        <v>96.59</v>
      </c>
      <c r="G36" s="443">
        <f t="shared" si="6"/>
        <v>15.471786200000002</v>
      </c>
      <c r="H36" s="444">
        <f t="shared" si="7"/>
        <v>64.811999999999998</v>
      </c>
    </row>
    <row r="37" spans="2:8" s="23" customFormat="1" x14ac:dyDescent="0.2">
      <c r="B37" s="438"/>
      <c r="C37" s="428" t="s">
        <v>125</v>
      </c>
      <c r="D37" s="429">
        <v>2.665</v>
      </c>
      <c r="E37" s="431">
        <v>31.423999999999999</v>
      </c>
      <c r="F37" s="436">
        <v>51.82</v>
      </c>
      <c r="G37" s="443">
        <f t="shared" si="6"/>
        <v>16.2839168</v>
      </c>
      <c r="H37" s="444">
        <f t="shared" si="7"/>
        <v>34.088999999999999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>
        <v>26.611000000000001</v>
      </c>
      <c r="E39" s="431">
        <v>337.8</v>
      </c>
      <c r="F39" s="436">
        <v>50.2</v>
      </c>
      <c r="G39" s="443">
        <f>E39*F39/100</f>
        <v>169.57560000000001</v>
      </c>
      <c r="H39" s="444">
        <f>SUM(D39,E39)</f>
        <v>364.411</v>
      </c>
    </row>
    <row r="40" spans="2:8" s="23" customFormat="1" x14ac:dyDescent="0.2">
      <c r="B40" s="438"/>
      <c r="C40" s="428" t="s">
        <v>120</v>
      </c>
      <c r="D40" s="429">
        <v>949.33699999999999</v>
      </c>
      <c r="E40" s="431">
        <v>12796.031999999999</v>
      </c>
      <c r="F40" s="436">
        <v>14.95</v>
      </c>
      <c r="G40" s="443">
        <f t="shared" ref="G40:G45" si="8">E40*F40/100</f>
        <v>1913.0067839999997</v>
      </c>
      <c r="H40" s="444">
        <f t="shared" ref="H40:H45" si="9">SUM(D40,E40)</f>
        <v>13745.368999999999</v>
      </c>
    </row>
    <row r="41" spans="2:8" s="23" customFormat="1" x14ac:dyDescent="0.2">
      <c r="B41" s="438"/>
      <c r="C41" s="428" t="s">
        <v>121</v>
      </c>
      <c r="D41" s="429">
        <v>1843.367</v>
      </c>
      <c r="E41" s="431">
        <v>14757.522999999999</v>
      </c>
      <c r="F41" s="436">
        <v>12.34581959894178</v>
      </c>
      <c r="G41" s="443">
        <f t="shared" si="8"/>
        <v>1821.9371668523409</v>
      </c>
      <c r="H41" s="444">
        <f t="shared" si="9"/>
        <v>16600.89</v>
      </c>
    </row>
    <row r="42" spans="2:8" s="23" customFormat="1" x14ac:dyDescent="0.2">
      <c r="B42" s="438"/>
      <c r="C42" s="428" t="s">
        <v>122</v>
      </c>
      <c r="D42" s="429">
        <v>1795.829</v>
      </c>
      <c r="E42" s="431">
        <v>6355.4359999999997</v>
      </c>
      <c r="F42" s="436">
        <v>17.51568353263789</v>
      </c>
      <c r="G42" s="443">
        <f t="shared" si="8"/>
        <v>1113.1980568793401</v>
      </c>
      <c r="H42" s="444">
        <f t="shared" si="9"/>
        <v>8151.2649999999994</v>
      </c>
    </row>
    <row r="43" spans="2:8" s="23" customFormat="1" x14ac:dyDescent="0.2">
      <c r="B43" s="438"/>
      <c r="C43" s="428" t="s">
        <v>123</v>
      </c>
      <c r="D43" s="429">
        <v>2098.3319999999999</v>
      </c>
      <c r="E43" s="431">
        <v>2976.3440000000001</v>
      </c>
      <c r="F43" s="436">
        <v>24.28</v>
      </c>
      <c r="G43" s="443">
        <f t="shared" si="8"/>
        <v>722.65632320000009</v>
      </c>
      <c r="H43" s="444">
        <f t="shared" si="9"/>
        <v>5074.6759999999995</v>
      </c>
    </row>
    <row r="44" spans="2:8" s="23" customFormat="1" x14ac:dyDescent="0.2">
      <c r="B44" s="438"/>
      <c r="C44" s="428" t="s">
        <v>124</v>
      </c>
      <c r="D44" s="429">
        <v>672.995</v>
      </c>
      <c r="E44" s="431">
        <v>660.87599999999998</v>
      </c>
      <c r="F44" s="436">
        <v>28.27</v>
      </c>
      <c r="G44" s="443">
        <f t="shared" si="8"/>
        <v>186.82964519999999</v>
      </c>
      <c r="H44" s="444">
        <f t="shared" si="9"/>
        <v>1333.8710000000001</v>
      </c>
    </row>
    <row r="45" spans="2:8" s="23" customFormat="1" x14ac:dyDescent="0.2">
      <c r="B45" s="438"/>
      <c r="C45" s="428" t="s">
        <v>125</v>
      </c>
      <c r="D45" s="429">
        <v>203.52500000000001</v>
      </c>
      <c r="E45" s="431">
        <v>707.74199999999996</v>
      </c>
      <c r="F45" s="436">
        <v>38.340360664604638</v>
      </c>
      <c r="G45" s="443">
        <f t="shared" si="8"/>
        <v>271.35083537488617</v>
      </c>
      <c r="H45" s="444">
        <f t="shared" si="9"/>
        <v>911.26699999999994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>
        <v>26.611000000000001</v>
      </c>
      <c r="E47" s="431">
        <v>337.8</v>
      </c>
      <c r="F47" s="436">
        <v>50.2</v>
      </c>
      <c r="G47" s="443">
        <f>E47*F47/100</f>
        <v>169.57560000000001</v>
      </c>
      <c r="H47" s="444">
        <f>SUM(D47,E47)</f>
        <v>364.411</v>
      </c>
    </row>
    <row r="48" spans="2:8" s="23" customFormat="1" x14ac:dyDescent="0.2">
      <c r="B48" s="438"/>
      <c r="C48" s="428" t="s">
        <v>120</v>
      </c>
      <c r="D48" s="429">
        <v>1530.8879999999999</v>
      </c>
      <c r="E48" s="431">
        <v>13224.49</v>
      </c>
      <c r="F48" s="436">
        <v>14.95</v>
      </c>
      <c r="G48" s="443">
        <f t="shared" ref="G48:G53" si="10">E48*F48/100</f>
        <v>1977.0612549999998</v>
      </c>
      <c r="H48" s="444">
        <f t="shared" ref="H48:H53" si="11">SUM(D48,E48)</f>
        <v>14755.378000000001</v>
      </c>
    </row>
    <row r="49" spans="2:8" s="23" customFormat="1" x14ac:dyDescent="0.2">
      <c r="B49" s="438"/>
      <c r="C49" s="428" t="s">
        <v>121</v>
      </c>
      <c r="D49" s="429">
        <v>2590.34</v>
      </c>
      <c r="E49" s="431">
        <v>17186.29</v>
      </c>
      <c r="F49" s="436">
        <v>11.712725846995028</v>
      </c>
      <c r="G49" s="443">
        <f t="shared" si="10"/>
        <v>2012.9830309695217</v>
      </c>
      <c r="H49" s="444">
        <f t="shared" si="11"/>
        <v>19776.63</v>
      </c>
    </row>
    <row r="50" spans="2:8" s="23" customFormat="1" x14ac:dyDescent="0.2">
      <c r="B50" s="438"/>
      <c r="C50" s="428" t="s">
        <v>122</v>
      </c>
      <c r="D50" s="429">
        <v>2687.0929999999998</v>
      </c>
      <c r="E50" s="431">
        <v>7411.8950000000004</v>
      </c>
      <c r="F50" s="436">
        <v>15.311766051031261</v>
      </c>
      <c r="G50" s="443">
        <f t="shared" si="10"/>
        <v>1134.8920223480836</v>
      </c>
      <c r="H50" s="444">
        <f t="shared" si="11"/>
        <v>10098.988000000001</v>
      </c>
    </row>
    <row r="51" spans="2:8" s="23" customFormat="1" x14ac:dyDescent="0.2">
      <c r="B51" s="438"/>
      <c r="C51" s="428" t="s">
        <v>123</v>
      </c>
      <c r="D51" s="429">
        <v>2289.058</v>
      </c>
      <c r="E51" s="431">
        <v>3103.335</v>
      </c>
      <c r="F51" s="436">
        <v>23.34</v>
      </c>
      <c r="G51" s="443">
        <f t="shared" si="10"/>
        <v>724.31838900000002</v>
      </c>
      <c r="H51" s="444">
        <f t="shared" si="11"/>
        <v>5392.393</v>
      </c>
    </row>
    <row r="52" spans="2:8" s="23" customFormat="1" x14ac:dyDescent="0.2">
      <c r="B52" s="438"/>
      <c r="C52" s="428" t="s">
        <v>124</v>
      </c>
      <c r="D52" s="429">
        <v>721.78899999999999</v>
      </c>
      <c r="E52" s="431">
        <v>676.89499999999998</v>
      </c>
      <c r="F52" s="436">
        <v>27.77</v>
      </c>
      <c r="G52" s="443">
        <f t="shared" si="10"/>
        <v>187.97374149999999</v>
      </c>
      <c r="H52" s="444">
        <f t="shared" si="11"/>
        <v>1398.684</v>
      </c>
    </row>
    <row r="53" spans="2:8" s="23" customFormat="1" ht="13.5" thickBot="1" x14ac:dyDescent="0.25">
      <c r="B53" s="294"/>
      <c r="C53" s="434" t="s">
        <v>125</v>
      </c>
      <c r="D53" s="437">
        <v>206.191</v>
      </c>
      <c r="E53" s="437">
        <v>739.26599999999996</v>
      </c>
      <c r="F53" s="435">
        <v>36.900941465926422</v>
      </c>
      <c r="G53" s="333">
        <f t="shared" si="10"/>
        <v>272.79611393749559</v>
      </c>
      <c r="H53" s="341">
        <f t="shared" si="11"/>
        <v>945.45699999999999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6" t="s">
        <v>611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28" t="s">
        <v>687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487</v>
      </c>
    </row>
    <row r="58" spans="2:8" s="23" customFormat="1" x14ac:dyDescent="0.2">
      <c r="B58" s="438" t="s">
        <v>92</v>
      </c>
      <c r="C58" s="428" t="s">
        <v>127</v>
      </c>
      <c r="D58" s="429">
        <v>63.887999999999998</v>
      </c>
      <c r="E58" s="431">
        <v>230.96199999999999</v>
      </c>
      <c r="F58" s="436">
        <v>71.67</v>
      </c>
      <c r="G58" s="443">
        <f>E58*F58/100</f>
        <v>165.5304654</v>
      </c>
      <c r="H58" s="444">
        <f t="shared" ref="H58:H86" si="12">SUM(D58,E58)</f>
        <v>294.84999999999997</v>
      </c>
    </row>
    <row r="59" spans="2:8" s="23" customFormat="1" x14ac:dyDescent="0.2">
      <c r="B59" s="438"/>
      <c r="C59" s="428" t="s">
        <v>128</v>
      </c>
      <c r="D59" s="429">
        <v>361.637</v>
      </c>
      <c r="E59" s="431">
        <v>421.88400000000001</v>
      </c>
      <c r="F59" s="436">
        <v>45.55</v>
      </c>
      <c r="G59" s="443">
        <f t="shared" ref="G59:G66" si="13">E59*F59/100</f>
        <v>192.16816200000002</v>
      </c>
      <c r="H59" s="444">
        <f t="shared" si="12"/>
        <v>783.52099999999996</v>
      </c>
    </row>
    <row r="60" spans="2:8" s="23" customFormat="1" x14ac:dyDescent="0.2">
      <c r="B60" s="438"/>
      <c r="C60" s="428" t="s">
        <v>129</v>
      </c>
      <c r="D60" s="429">
        <v>455.51</v>
      </c>
      <c r="E60" s="431">
        <v>419.25400000000002</v>
      </c>
      <c r="F60" s="436">
        <v>74.930000000000007</v>
      </c>
      <c r="G60" s="443">
        <f t="shared" si="13"/>
        <v>314.14702220000004</v>
      </c>
      <c r="H60" s="444">
        <f t="shared" si="12"/>
        <v>874.76400000000001</v>
      </c>
    </row>
    <row r="61" spans="2:8" s="23" customFormat="1" x14ac:dyDescent="0.2">
      <c r="B61" s="438"/>
      <c r="C61" s="428" t="s">
        <v>130</v>
      </c>
      <c r="D61" s="429">
        <v>483.37200000000001</v>
      </c>
      <c r="E61" s="431">
        <v>1630.865</v>
      </c>
      <c r="F61" s="436">
        <v>36.549999999999997</v>
      </c>
      <c r="G61" s="443">
        <f t="shared" si="13"/>
        <v>596.08115750000002</v>
      </c>
      <c r="H61" s="444">
        <f t="shared" si="12"/>
        <v>2114.2370000000001</v>
      </c>
    </row>
    <row r="62" spans="2:8" s="23" customFormat="1" x14ac:dyDescent="0.2">
      <c r="B62" s="438"/>
      <c r="C62" s="428" t="s">
        <v>131</v>
      </c>
      <c r="D62" s="429">
        <v>748.99800000000005</v>
      </c>
      <c r="E62" s="431">
        <v>824.64400000000001</v>
      </c>
      <c r="F62" s="436">
        <v>24.12</v>
      </c>
      <c r="G62" s="443">
        <f t="shared" si="13"/>
        <v>198.90413280000001</v>
      </c>
      <c r="H62" s="444">
        <f t="shared" si="12"/>
        <v>1573.6420000000001</v>
      </c>
    </row>
    <row r="63" spans="2:8" s="23" customFormat="1" x14ac:dyDescent="0.2">
      <c r="B63" s="438"/>
      <c r="C63" s="428" t="s">
        <v>132</v>
      </c>
      <c r="D63" s="429">
        <v>222.684</v>
      </c>
      <c r="E63" s="431">
        <v>385.71800000000002</v>
      </c>
      <c r="F63" s="436">
        <v>24.78</v>
      </c>
      <c r="G63" s="443">
        <f t="shared" si="13"/>
        <v>95.580920400000011</v>
      </c>
      <c r="H63" s="444">
        <f t="shared" si="12"/>
        <v>608.40200000000004</v>
      </c>
    </row>
    <row r="64" spans="2:8" s="23" customFormat="1" x14ac:dyDescent="0.2">
      <c r="B64" s="438"/>
      <c r="C64" s="428" t="s">
        <v>133</v>
      </c>
      <c r="D64" s="429">
        <v>125.205</v>
      </c>
      <c r="E64" s="431">
        <v>98.061000000000007</v>
      </c>
      <c r="F64" s="436">
        <v>38.53</v>
      </c>
      <c r="G64" s="443">
        <f t="shared" si="13"/>
        <v>37.782903300000001</v>
      </c>
      <c r="H64" s="444">
        <f t="shared" si="12"/>
        <v>223.26600000000002</v>
      </c>
    </row>
    <row r="65" spans="2:8" s="23" customFormat="1" x14ac:dyDescent="0.2">
      <c r="B65" s="438"/>
      <c r="C65" s="428" t="s">
        <v>134</v>
      </c>
      <c r="D65" s="429">
        <v>0.26300000000000001</v>
      </c>
      <c r="E65" s="431">
        <v>19.228999999999999</v>
      </c>
      <c r="F65" s="436">
        <v>68.569999999999993</v>
      </c>
      <c r="G65" s="443">
        <f t="shared" si="13"/>
        <v>13.185325299999997</v>
      </c>
      <c r="H65" s="444">
        <f t="shared" si="12"/>
        <v>19.492000000000001</v>
      </c>
    </row>
    <row r="66" spans="2:8" s="23" customFormat="1" x14ac:dyDescent="0.2">
      <c r="B66" s="438"/>
      <c r="C66" s="428" t="s">
        <v>135</v>
      </c>
      <c r="D66" s="429">
        <v>0.41699999999999998</v>
      </c>
      <c r="E66" s="431">
        <v>7.3520000000000003</v>
      </c>
      <c r="F66" s="436">
        <v>93.66</v>
      </c>
      <c r="G66" s="443">
        <f t="shared" si="13"/>
        <v>6.8858831999999994</v>
      </c>
      <c r="H66" s="444">
        <f t="shared" si="12"/>
        <v>7.7690000000000001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>
        <v>250.095</v>
      </c>
      <c r="E68" s="431">
        <v>5777.6090000000004</v>
      </c>
      <c r="F68" s="436">
        <v>23.86</v>
      </c>
      <c r="G68" s="443">
        <f t="shared" ref="G68:G76" si="14">E68*F68/100</f>
        <v>1378.5375074000001</v>
      </c>
      <c r="H68" s="444">
        <f t="shared" si="12"/>
        <v>6027.7040000000006</v>
      </c>
    </row>
    <row r="69" spans="2:8" s="23" customFormat="1" x14ac:dyDescent="0.2">
      <c r="B69" s="438"/>
      <c r="C69" s="428" t="s">
        <v>128</v>
      </c>
      <c r="D69" s="429">
        <v>2284.0459999999998</v>
      </c>
      <c r="E69" s="431">
        <v>16364.269</v>
      </c>
      <c r="F69" s="436">
        <v>11</v>
      </c>
      <c r="G69" s="443">
        <f t="shared" si="14"/>
        <v>1800.0695900000001</v>
      </c>
      <c r="H69" s="444">
        <f t="shared" si="12"/>
        <v>18648.314999999999</v>
      </c>
    </row>
    <row r="70" spans="2:8" s="23" customFormat="1" x14ac:dyDescent="0.2">
      <c r="B70" s="438"/>
      <c r="C70" s="428" t="s">
        <v>129</v>
      </c>
      <c r="D70" s="429">
        <v>1949.6659999999999</v>
      </c>
      <c r="E70" s="431">
        <v>8283.2569999999996</v>
      </c>
      <c r="F70" s="436">
        <v>15.04</v>
      </c>
      <c r="G70" s="443">
        <f t="shared" si="14"/>
        <v>1245.8018528</v>
      </c>
      <c r="H70" s="444">
        <f t="shared" si="12"/>
        <v>10232.922999999999</v>
      </c>
    </row>
    <row r="71" spans="2:8" s="23" customFormat="1" x14ac:dyDescent="0.2">
      <c r="B71" s="438"/>
      <c r="C71" s="428" t="s">
        <v>130</v>
      </c>
      <c r="D71" s="429">
        <v>2166.9549999999999</v>
      </c>
      <c r="E71" s="431">
        <v>2487.0349999999999</v>
      </c>
      <c r="F71" s="436">
        <v>16.34</v>
      </c>
      <c r="G71" s="443">
        <f t="shared" si="14"/>
        <v>406.38151899999997</v>
      </c>
      <c r="H71" s="444">
        <f t="shared" si="12"/>
        <v>4653.99</v>
      </c>
    </row>
    <row r="72" spans="2:8" s="23" customFormat="1" x14ac:dyDescent="0.2">
      <c r="B72" s="438"/>
      <c r="C72" s="428" t="s">
        <v>131</v>
      </c>
      <c r="D72" s="429">
        <v>784.96900000000005</v>
      </c>
      <c r="E72" s="431">
        <v>3639.308</v>
      </c>
      <c r="F72" s="436">
        <v>14</v>
      </c>
      <c r="G72" s="443">
        <f t="shared" si="14"/>
        <v>509.50311999999997</v>
      </c>
      <c r="H72" s="444">
        <f t="shared" si="12"/>
        <v>4424.277</v>
      </c>
    </row>
    <row r="73" spans="2:8" s="23" customFormat="1" x14ac:dyDescent="0.2">
      <c r="B73" s="438"/>
      <c r="C73" s="428" t="s">
        <v>132</v>
      </c>
      <c r="D73" s="429">
        <v>133.489</v>
      </c>
      <c r="E73" s="431">
        <v>1054.5250000000001</v>
      </c>
      <c r="F73" s="436">
        <v>18.11</v>
      </c>
      <c r="G73" s="443">
        <f t="shared" si="14"/>
        <v>190.97447750000001</v>
      </c>
      <c r="H73" s="444">
        <f t="shared" si="12"/>
        <v>1188.0140000000001</v>
      </c>
    </row>
    <row r="74" spans="2:8" s="23" customFormat="1" x14ac:dyDescent="0.2">
      <c r="B74" s="438"/>
      <c r="C74" s="428" t="s">
        <v>133</v>
      </c>
      <c r="D74" s="429">
        <v>19.585999999999999</v>
      </c>
      <c r="E74" s="431">
        <v>685.91499999999996</v>
      </c>
      <c r="F74" s="436">
        <v>19.940000000000001</v>
      </c>
      <c r="G74" s="443">
        <f t="shared" si="14"/>
        <v>136.77145099999998</v>
      </c>
      <c r="H74" s="444">
        <f t="shared" si="12"/>
        <v>705.50099999999998</v>
      </c>
    </row>
    <row r="75" spans="2:8" s="23" customFormat="1" x14ac:dyDescent="0.2">
      <c r="B75" s="438"/>
      <c r="C75" s="428" t="s">
        <v>134</v>
      </c>
      <c r="D75" s="429">
        <v>1.026</v>
      </c>
      <c r="E75" s="431">
        <v>181.20500000000001</v>
      </c>
      <c r="F75" s="436">
        <v>39.090000000000003</v>
      </c>
      <c r="G75" s="443">
        <f t="shared" si="14"/>
        <v>70.833034500000011</v>
      </c>
      <c r="H75" s="444">
        <f t="shared" si="12"/>
        <v>182.23100000000002</v>
      </c>
    </row>
    <row r="76" spans="2:8" s="23" customFormat="1" x14ac:dyDescent="0.2">
      <c r="B76" s="438"/>
      <c r="C76" s="428" t="s">
        <v>135</v>
      </c>
      <c r="D76" s="429">
        <v>0.16400000000000001</v>
      </c>
      <c r="E76" s="431">
        <v>118.63200000000001</v>
      </c>
      <c r="F76" s="436">
        <v>36.51</v>
      </c>
      <c r="G76" s="443">
        <f t="shared" si="14"/>
        <v>43.3125432</v>
      </c>
      <c r="H76" s="444">
        <f t="shared" si="12"/>
        <v>118.79600000000001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>
        <v>313.983</v>
      </c>
      <c r="E78" s="431">
        <v>6011.7870000000003</v>
      </c>
      <c r="F78" s="436">
        <v>23.11</v>
      </c>
      <c r="G78" s="443">
        <f t="shared" ref="G78:G86" si="15">E78*F78/100</f>
        <v>1389.3239757000001</v>
      </c>
      <c r="H78" s="444">
        <f t="shared" si="12"/>
        <v>6325.77</v>
      </c>
    </row>
    <row r="79" spans="2:8" s="23" customFormat="1" x14ac:dyDescent="0.2">
      <c r="B79" s="438"/>
      <c r="C79" s="428" t="s">
        <v>128</v>
      </c>
      <c r="D79" s="429">
        <v>2645.683</v>
      </c>
      <c r="E79" s="431">
        <v>16789.823</v>
      </c>
      <c r="F79" s="436">
        <v>10.96</v>
      </c>
      <c r="G79" s="443">
        <f t="shared" si="15"/>
        <v>1840.1646008000002</v>
      </c>
      <c r="H79" s="444">
        <f t="shared" si="12"/>
        <v>19435.506000000001</v>
      </c>
    </row>
    <row r="80" spans="2:8" s="23" customFormat="1" x14ac:dyDescent="0.2">
      <c r="B80" s="438"/>
      <c r="C80" s="428" t="s">
        <v>129</v>
      </c>
      <c r="D80" s="429">
        <v>2405.1759999999999</v>
      </c>
      <c r="E80" s="431">
        <v>8702.9619999999995</v>
      </c>
      <c r="F80" s="436">
        <v>15.02</v>
      </c>
      <c r="G80" s="443">
        <f t="shared" si="15"/>
        <v>1307.1848923999999</v>
      </c>
      <c r="H80" s="444">
        <f t="shared" si="12"/>
        <v>11108.137999999999</v>
      </c>
    </row>
    <row r="81" spans="2:8" s="23" customFormat="1" x14ac:dyDescent="0.2">
      <c r="B81" s="438"/>
      <c r="C81" s="428" t="s">
        <v>130</v>
      </c>
      <c r="D81" s="429">
        <v>2650.326</v>
      </c>
      <c r="E81" s="431">
        <v>4145.9369999999999</v>
      </c>
      <c r="F81" s="436">
        <v>17.27</v>
      </c>
      <c r="G81" s="443">
        <f t="shared" si="15"/>
        <v>716.00331989999995</v>
      </c>
      <c r="H81" s="444">
        <f t="shared" si="12"/>
        <v>6796.2629999999999</v>
      </c>
    </row>
    <row r="82" spans="2:8" s="23" customFormat="1" x14ac:dyDescent="0.2">
      <c r="B82" s="438"/>
      <c r="C82" s="428" t="s">
        <v>131</v>
      </c>
      <c r="D82" s="429">
        <v>1533.9680000000001</v>
      </c>
      <c r="E82" s="431">
        <v>4472.6530000000002</v>
      </c>
      <c r="F82" s="436">
        <v>12.34</v>
      </c>
      <c r="G82" s="443">
        <f t="shared" si="15"/>
        <v>551.92538019999995</v>
      </c>
      <c r="H82" s="444">
        <f t="shared" si="12"/>
        <v>6006.6210000000001</v>
      </c>
    </row>
    <row r="83" spans="2:8" s="23" customFormat="1" x14ac:dyDescent="0.2">
      <c r="B83" s="438"/>
      <c r="C83" s="428" t="s">
        <v>132</v>
      </c>
      <c r="D83" s="429">
        <v>356.173</v>
      </c>
      <c r="E83" s="431">
        <v>1445.539</v>
      </c>
      <c r="F83" s="436">
        <v>15.08</v>
      </c>
      <c r="G83" s="443">
        <f t="shared" si="15"/>
        <v>217.98728119999998</v>
      </c>
      <c r="H83" s="444">
        <f t="shared" si="12"/>
        <v>1801.712</v>
      </c>
    </row>
    <row r="84" spans="2:8" s="23" customFormat="1" x14ac:dyDescent="0.2">
      <c r="B84" s="438"/>
      <c r="C84" s="428" t="s">
        <v>133</v>
      </c>
      <c r="D84" s="429">
        <v>144.791</v>
      </c>
      <c r="E84" s="431">
        <v>784.85199999999998</v>
      </c>
      <c r="F84" s="436">
        <v>17.84</v>
      </c>
      <c r="G84" s="443">
        <f t="shared" si="15"/>
        <v>140.01759679999998</v>
      </c>
      <c r="H84" s="444">
        <f t="shared" si="12"/>
        <v>929.64300000000003</v>
      </c>
    </row>
    <row r="85" spans="2:8" s="23" customFormat="1" x14ac:dyDescent="0.2">
      <c r="B85" s="438"/>
      <c r="C85" s="428" t="s">
        <v>134</v>
      </c>
      <c r="D85" s="429">
        <v>1.2889999999999999</v>
      </c>
      <c r="E85" s="431">
        <v>200.434</v>
      </c>
      <c r="F85" s="436">
        <v>36.11</v>
      </c>
      <c r="G85" s="443">
        <f t="shared" si="15"/>
        <v>72.376717400000004</v>
      </c>
      <c r="H85" s="444">
        <f t="shared" si="12"/>
        <v>201.72299999999998</v>
      </c>
    </row>
    <row r="86" spans="2:8" ht="13.5" thickBot="1" x14ac:dyDescent="0.25">
      <c r="B86" s="294"/>
      <c r="C86" s="434" t="s">
        <v>135</v>
      </c>
      <c r="D86" s="437">
        <v>0.57999999999999996</v>
      </c>
      <c r="E86" s="437">
        <v>125.98399999999999</v>
      </c>
      <c r="F86" s="435">
        <v>34.81</v>
      </c>
      <c r="G86" s="333">
        <f t="shared" si="15"/>
        <v>43.855030400000004</v>
      </c>
      <c r="H86" s="341">
        <f t="shared" si="12"/>
        <v>126.56399999999999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673</v>
      </c>
    </row>
    <row r="5" spans="2:7" ht="15" customHeight="1" x14ac:dyDescent="0.2">
      <c r="B5" s="830" t="s">
        <v>16</v>
      </c>
      <c r="C5" s="823" t="s">
        <v>35</v>
      </c>
      <c r="D5" s="823"/>
      <c r="E5" s="823" t="s">
        <v>348</v>
      </c>
      <c r="F5" s="823"/>
      <c r="G5" s="824" t="s">
        <v>17</v>
      </c>
    </row>
    <row r="6" spans="2:7" ht="30" customHeight="1" x14ac:dyDescent="0.2">
      <c r="B6" s="831"/>
      <c r="C6" s="482" t="s">
        <v>11</v>
      </c>
      <c r="D6" s="482" t="s">
        <v>42</v>
      </c>
      <c r="E6" s="482" t="s">
        <v>11</v>
      </c>
      <c r="F6" s="482" t="s">
        <v>42</v>
      </c>
      <c r="G6" s="825"/>
    </row>
    <row r="7" spans="2:7" ht="15" customHeight="1" x14ac:dyDescent="0.2">
      <c r="B7" s="480" t="str">
        <f>Index!$B$4</f>
        <v>Lincolnshire and Northamptonshire</v>
      </c>
      <c r="C7" s="480"/>
      <c r="D7" s="480"/>
      <c r="E7" s="480"/>
      <c r="F7" s="480"/>
      <c r="G7" s="480"/>
    </row>
    <row r="8" spans="2:7" ht="15" customHeight="1" x14ac:dyDescent="0.2">
      <c r="B8" s="109" t="s">
        <v>19</v>
      </c>
      <c r="C8" s="470">
        <v>5001.9524926896775</v>
      </c>
      <c r="D8" s="470">
        <v>22976.985267786171</v>
      </c>
      <c r="E8" s="470">
        <v>1.68398999021</v>
      </c>
      <c r="F8" s="470">
        <v>5500.8905378263489</v>
      </c>
      <c r="G8" s="486">
        <v>33481.512288292412</v>
      </c>
    </row>
    <row r="9" spans="2:7" ht="15" customHeight="1" x14ac:dyDescent="0.2">
      <c r="B9" s="109" t="s">
        <v>20</v>
      </c>
      <c r="C9" s="470">
        <v>3684.7821305689754</v>
      </c>
      <c r="D9" s="470">
        <v>4742.4472492847644</v>
      </c>
      <c r="E9" s="470">
        <v>0</v>
      </c>
      <c r="F9" s="470">
        <v>751.31056721418349</v>
      </c>
      <c r="G9" s="486">
        <v>9178.5399470679222</v>
      </c>
    </row>
    <row r="10" spans="2:7" ht="15" customHeight="1" x14ac:dyDescent="0.2">
      <c r="B10" s="109" t="s">
        <v>21</v>
      </c>
      <c r="C10" s="470">
        <v>272.86767287160802</v>
      </c>
      <c r="D10" s="470">
        <v>171.208778752591</v>
      </c>
      <c r="E10" s="470">
        <v>0</v>
      </c>
      <c r="F10" s="470">
        <v>11.89415363885</v>
      </c>
      <c r="G10" s="486">
        <v>455.97060526304904</v>
      </c>
    </row>
    <row r="11" spans="2:7" ht="15" customHeight="1" x14ac:dyDescent="0.2">
      <c r="B11" s="109" t="s">
        <v>22</v>
      </c>
      <c r="C11" s="470">
        <v>120.78946469546003</v>
      </c>
      <c r="D11" s="470">
        <v>345.65504332757007</v>
      </c>
      <c r="E11" s="470">
        <v>0</v>
      </c>
      <c r="F11" s="470">
        <v>72.079318066499994</v>
      </c>
      <c r="G11" s="486">
        <v>538.52382608953008</v>
      </c>
    </row>
    <row r="12" spans="2:7" ht="15" customHeight="1" x14ac:dyDescent="0.2">
      <c r="B12" s="109" t="s">
        <v>23</v>
      </c>
      <c r="C12" s="470">
        <v>59.824192735559997</v>
      </c>
      <c r="D12" s="470">
        <v>372.62684817358803</v>
      </c>
      <c r="E12" s="470">
        <v>0.99090738352501295</v>
      </c>
      <c r="F12" s="470">
        <v>154.49144732713324</v>
      </c>
      <c r="G12" s="486">
        <v>587.93339561980633</v>
      </c>
    </row>
    <row r="13" spans="2:7" ht="15" customHeight="1" x14ac:dyDescent="0.2">
      <c r="B13" s="109" t="s">
        <v>24</v>
      </c>
      <c r="C13" s="470">
        <v>58.763812606683985</v>
      </c>
      <c r="D13" s="470">
        <v>562.67298219173335</v>
      </c>
      <c r="E13" s="470">
        <v>0</v>
      </c>
      <c r="F13" s="470">
        <v>166.21794277135899</v>
      </c>
      <c r="G13" s="486">
        <v>787.65473756977644</v>
      </c>
    </row>
    <row r="14" spans="2:7" ht="15" customHeight="1" x14ac:dyDescent="0.2">
      <c r="B14" s="109" t="s">
        <v>25</v>
      </c>
      <c r="C14" s="470">
        <v>513.27474124209016</v>
      </c>
      <c r="D14" s="470">
        <v>2015.4066934930649</v>
      </c>
      <c r="E14" s="470">
        <v>0</v>
      </c>
      <c r="F14" s="470">
        <v>861.22538560742623</v>
      </c>
      <c r="G14" s="486">
        <v>3389.9068203425813</v>
      </c>
    </row>
    <row r="15" spans="2:7" ht="15" customHeight="1" x14ac:dyDescent="0.2">
      <c r="B15" s="109" t="s">
        <v>26</v>
      </c>
      <c r="C15" s="470">
        <v>2.6246663271799999</v>
      </c>
      <c r="D15" s="470">
        <v>31.731475690825</v>
      </c>
      <c r="E15" s="470">
        <v>0</v>
      </c>
      <c r="F15" s="470">
        <v>1.8750226714</v>
      </c>
      <c r="G15" s="486">
        <v>36.231164689405006</v>
      </c>
    </row>
    <row r="16" spans="2:7" ht="15" customHeight="1" x14ac:dyDescent="0.2">
      <c r="B16" s="109" t="s">
        <v>27</v>
      </c>
      <c r="C16" s="470">
        <v>0</v>
      </c>
      <c r="D16" s="470">
        <v>0</v>
      </c>
      <c r="E16" s="470">
        <v>0</v>
      </c>
      <c r="F16" s="470">
        <v>0</v>
      </c>
      <c r="G16" s="486">
        <v>0</v>
      </c>
    </row>
    <row r="17" spans="2:7" ht="15" customHeight="1" x14ac:dyDescent="0.2">
      <c r="B17" s="109" t="s">
        <v>28</v>
      </c>
      <c r="C17" s="470">
        <v>13.99257525473006</v>
      </c>
      <c r="D17" s="470">
        <v>118.1888791641499</v>
      </c>
      <c r="E17" s="470">
        <v>0</v>
      </c>
      <c r="F17" s="470">
        <v>34.852214445901907</v>
      </c>
      <c r="G17" s="486">
        <v>167.03366886478187</v>
      </c>
    </row>
    <row r="18" spans="2:7" ht="15" customHeight="1" x14ac:dyDescent="0.2">
      <c r="B18" s="109" t="s">
        <v>4</v>
      </c>
      <c r="C18" s="470">
        <v>24.901124432786698</v>
      </c>
      <c r="D18" s="470">
        <v>1175.1982965546676</v>
      </c>
      <c r="E18" s="470">
        <v>0</v>
      </c>
      <c r="F18" s="470">
        <v>136.90676709596141</v>
      </c>
      <c r="G18" s="486">
        <v>1337.0061880834157</v>
      </c>
    </row>
    <row r="19" spans="2:7" ht="15" customHeight="1" x14ac:dyDescent="0.2">
      <c r="B19" s="109" t="s">
        <v>43</v>
      </c>
      <c r="C19" s="470">
        <v>18.909289425474597</v>
      </c>
      <c r="D19" s="470">
        <v>124.77854546987032</v>
      </c>
      <c r="E19" s="470">
        <v>0</v>
      </c>
      <c r="F19" s="470">
        <v>10.017733301649999</v>
      </c>
      <c r="G19" s="486">
        <v>153.7055681969949</v>
      </c>
    </row>
    <row r="20" spans="2:7" ht="15" customHeight="1" x14ac:dyDescent="0.2">
      <c r="B20" s="109" t="s">
        <v>671</v>
      </c>
      <c r="C20" s="470">
        <v>0</v>
      </c>
      <c r="D20" s="470">
        <v>0</v>
      </c>
      <c r="E20" s="470">
        <v>0</v>
      </c>
      <c r="F20" s="470">
        <v>0</v>
      </c>
      <c r="G20" s="486">
        <v>0</v>
      </c>
    </row>
    <row r="21" spans="2:7" ht="15" customHeight="1" x14ac:dyDescent="0.2">
      <c r="B21" s="109" t="s">
        <v>672</v>
      </c>
      <c r="C21" s="470">
        <v>0</v>
      </c>
      <c r="D21" s="470">
        <v>0</v>
      </c>
      <c r="E21" s="470">
        <v>0</v>
      </c>
      <c r="F21" s="470">
        <v>0</v>
      </c>
      <c r="G21" s="486">
        <v>0</v>
      </c>
    </row>
    <row r="22" spans="2:7" ht="15" customHeight="1" x14ac:dyDescent="0.2">
      <c r="B22" s="487" t="s">
        <v>29</v>
      </c>
      <c r="C22" s="470">
        <v>0</v>
      </c>
      <c r="D22" s="470">
        <v>0</v>
      </c>
      <c r="E22" s="470">
        <v>0</v>
      </c>
      <c r="F22" s="470">
        <v>0</v>
      </c>
      <c r="G22" s="486">
        <v>0</v>
      </c>
    </row>
    <row r="23" spans="2:7" ht="15" customHeight="1" x14ac:dyDescent="0.2">
      <c r="B23" s="494" t="s">
        <v>36</v>
      </c>
      <c r="C23" s="226">
        <v>9772.6821628502239</v>
      </c>
      <c r="D23" s="226">
        <v>32636.900059888994</v>
      </c>
      <c r="E23" s="226">
        <v>2.6748973737350128</v>
      </c>
      <c r="F23" s="226">
        <v>7701.7610899667134</v>
      </c>
      <c r="G23" s="228">
        <v>50114.018210079674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6" t="s">
        <v>45</v>
      </c>
      <c r="C5" s="474" t="s">
        <v>46</v>
      </c>
      <c r="D5" s="474" t="s">
        <v>47</v>
      </c>
      <c r="E5" s="497" t="s">
        <v>18</v>
      </c>
      <c r="F5" s="498" t="s">
        <v>48</v>
      </c>
    </row>
    <row r="6" spans="2:6" ht="15" customHeight="1" x14ac:dyDescent="0.2">
      <c r="B6" s="69" t="str">
        <f>Index!B4</f>
        <v>Lincolnshire and Northamptonshire</v>
      </c>
      <c r="C6" s="480"/>
      <c r="D6" s="480"/>
      <c r="E6" s="480"/>
      <c r="F6" s="480"/>
    </row>
    <row r="7" spans="2:6" ht="15" customHeight="1" x14ac:dyDescent="0.2">
      <c r="B7" s="109" t="s">
        <v>49</v>
      </c>
      <c r="C7" s="242">
        <v>7705.6699421930844</v>
      </c>
      <c r="D7" s="242">
        <v>7757</v>
      </c>
      <c r="E7" s="495">
        <v>0.15376284720225356</v>
      </c>
      <c r="F7" s="499">
        <v>0.99338274361132972</v>
      </c>
    </row>
    <row r="8" spans="2:6" ht="15" customHeight="1" x14ac:dyDescent="0.2">
      <c r="B8" s="109" t="s">
        <v>349</v>
      </c>
      <c r="C8" s="242">
        <v>11961.780806729888</v>
      </c>
      <c r="D8" s="242">
        <v>3009</v>
      </c>
      <c r="E8" s="495">
        <v>0.23869144256762528</v>
      </c>
      <c r="F8" s="499">
        <v>3.975334266111628</v>
      </c>
    </row>
    <row r="9" spans="2:6" ht="15" customHeight="1" x14ac:dyDescent="0.2">
      <c r="B9" s="109" t="s">
        <v>350</v>
      </c>
      <c r="C9" s="242">
        <v>4936.7342120090507</v>
      </c>
      <c r="D9" s="242">
        <v>370</v>
      </c>
      <c r="E9" s="495">
        <v>9.8510098928951045E-2</v>
      </c>
      <c r="F9" s="499">
        <v>13.342524897321759</v>
      </c>
    </row>
    <row r="10" spans="2:6" ht="15" customHeight="1" x14ac:dyDescent="0.2">
      <c r="B10" s="109" t="s">
        <v>351</v>
      </c>
      <c r="C10" s="242">
        <v>6714.4825573025637</v>
      </c>
      <c r="D10" s="242">
        <v>229</v>
      </c>
      <c r="E10" s="495">
        <v>0.13398419128329186</v>
      </c>
      <c r="F10" s="499">
        <v>29.32088452970552</v>
      </c>
    </row>
    <row r="11" spans="2:6" ht="15" customHeight="1" x14ac:dyDescent="0.2">
      <c r="B11" s="109" t="s">
        <v>352</v>
      </c>
      <c r="C11" s="242">
        <v>5683.1852604465003</v>
      </c>
      <c r="D11" s="242">
        <v>82</v>
      </c>
      <c r="E11" s="495">
        <v>0.1134051618327462</v>
      </c>
      <c r="F11" s="499">
        <v>69.307137322518301</v>
      </c>
    </row>
    <row r="12" spans="2:6" ht="15" customHeight="1" x14ac:dyDescent="0.2">
      <c r="B12" s="109" t="s">
        <v>353</v>
      </c>
      <c r="C12" s="242">
        <v>11876.397075061052</v>
      </c>
      <c r="D12" s="242">
        <v>67</v>
      </c>
      <c r="E12" s="495">
        <v>0.23698765226974794</v>
      </c>
      <c r="F12" s="499">
        <v>177.25965783673212</v>
      </c>
    </row>
    <row r="13" spans="2:6" ht="15" customHeight="1" x14ac:dyDescent="0.2">
      <c r="B13" s="109" t="s">
        <v>50</v>
      </c>
      <c r="C13" s="242">
        <v>1235.7411551350001</v>
      </c>
      <c r="D13" s="242">
        <v>2</v>
      </c>
      <c r="E13" s="495">
        <v>2.4658605915384033E-2</v>
      </c>
      <c r="F13" s="499">
        <v>617.87057756750005</v>
      </c>
    </row>
    <row r="14" spans="2:6" ht="15" customHeight="1" x14ac:dyDescent="0.2">
      <c r="B14" s="494" t="s">
        <v>51</v>
      </c>
      <c r="C14" s="500">
        <v>50113.991008877143</v>
      </c>
      <c r="D14" s="500">
        <v>11516</v>
      </c>
      <c r="E14" s="501">
        <v>0.99999999999999989</v>
      </c>
      <c r="F14" s="502">
        <v>4.3516838319622391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32" t="s">
        <v>56</v>
      </c>
      <c r="C5" s="834" t="s">
        <v>17</v>
      </c>
      <c r="D5" s="821" t="s">
        <v>18</v>
      </c>
    </row>
    <row r="6" spans="2:4" ht="15" customHeight="1" x14ac:dyDescent="0.2">
      <c r="B6" s="833"/>
      <c r="C6" s="835"/>
      <c r="D6" s="822"/>
    </row>
    <row r="7" spans="2:4" ht="15" customHeight="1" x14ac:dyDescent="0.2">
      <c r="B7" s="480" t="str">
        <f>Index!$B$4</f>
        <v>Lincolnshire and Northamptonshire</v>
      </c>
      <c r="C7" s="480"/>
      <c r="D7" s="480"/>
    </row>
    <row r="8" spans="2:4" ht="15" customHeight="1" x14ac:dyDescent="0.2">
      <c r="B8" s="109" t="s">
        <v>57</v>
      </c>
      <c r="C8" s="470">
        <v>104.0789825782</v>
      </c>
      <c r="D8" s="476">
        <v>0.19412429335302903</v>
      </c>
    </row>
    <row r="9" spans="2:4" ht="15" customHeight="1" x14ac:dyDescent="0.2">
      <c r="B9" s="109" t="s">
        <v>58</v>
      </c>
      <c r="C9" s="470">
        <v>64.999016222654021</v>
      </c>
      <c r="D9" s="476">
        <v>0.1212337763139095</v>
      </c>
    </row>
    <row r="10" spans="2:4" ht="15" customHeight="1" x14ac:dyDescent="0.2">
      <c r="B10" s="109" t="s">
        <v>59</v>
      </c>
      <c r="C10" s="470">
        <v>324.83674940664918</v>
      </c>
      <c r="D10" s="476">
        <v>0.60587356708912321</v>
      </c>
    </row>
    <row r="11" spans="2:4" ht="15" customHeight="1" x14ac:dyDescent="0.2">
      <c r="B11" s="109" t="s">
        <v>60</v>
      </c>
      <c r="C11" s="470">
        <v>0</v>
      </c>
      <c r="D11" s="476">
        <v>0</v>
      </c>
    </row>
    <row r="12" spans="2:4" ht="15" customHeight="1" x14ac:dyDescent="0.2">
      <c r="B12" s="109" t="s">
        <v>61</v>
      </c>
      <c r="C12" s="470">
        <v>0</v>
      </c>
      <c r="D12" s="476">
        <v>0</v>
      </c>
    </row>
    <row r="13" spans="2:4" ht="15" customHeight="1" x14ac:dyDescent="0.2">
      <c r="B13" s="109" t="s">
        <v>62</v>
      </c>
      <c r="C13" s="470">
        <v>0</v>
      </c>
      <c r="D13" s="476">
        <v>0</v>
      </c>
    </row>
    <row r="14" spans="2:4" ht="15" customHeight="1" x14ac:dyDescent="0.2">
      <c r="B14" s="109" t="s">
        <v>63</v>
      </c>
      <c r="C14" s="470">
        <v>0</v>
      </c>
      <c r="D14" s="476">
        <v>0</v>
      </c>
    </row>
    <row r="15" spans="2:4" ht="15" customHeight="1" x14ac:dyDescent="0.2">
      <c r="B15" s="109" t="s">
        <v>64</v>
      </c>
      <c r="C15" s="470">
        <v>16.925045352450002</v>
      </c>
      <c r="D15" s="476">
        <v>3.1567972587969041E-2</v>
      </c>
    </row>
    <row r="16" spans="2:4" ht="15" customHeight="1" x14ac:dyDescent="0.2">
      <c r="B16" s="109" t="s">
        <v>65</v>
      </c>
      <c r="C16" s="470">
        <v>2.3893266157999999</v>
      </c>
      <c r="D16" s="476">
        <v>4.4564841949070958E-3</v>
      </c>
    </row>
    <row r="17" spans="2:4" ht="15" customHeight="1" x14ac:dyDescent="0.2">
      <c r="B17" s="109" t="s">
        <v>66</v>
      </c>
      <c r="C17" s="470">
        <v>22.916978699799998</v>
      </c>
      <c r="D17" s="476">
        <v>4.2743906461062096E-2</v>
      </c>
    </row>
    <row r="18" spans="2:4" ht="15" customHeight="1" x14ac:dyDescent="0.2">
      <c r="B18" s="109" t="s">
        <v>67</v>
      </c>
      <c r="C18" s="470">
        <v>0</v>
      </c>
      <c r="D18" s="476">
        <v>0</v>
      </c>
    </row>
    <row r="19" spans="2:4" ht="15" customHeight="1" x14ac:dyDescent="0.2">
      <c r="B19" s="494" t="s">
        <v>30</v>
      </c>
      <c r="C19" s="226">
        <v>536.14609887555321</v>
      </c>
      <c r="D19" s="479">
        <v>1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36" t="s">
        <v>77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837"/>
      <c r="C6" s="36" t="s">
        <v>81</v>
      </c>
      <c r="D6" s="36" t="s">
        <v>81</v>
      </c>
      <c r="E6" s="3" t="s">
        <v>82</v>
      </c>
      <c r="F6" s="209" t="s">
        <v>81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60">
        <f>'Section 2 data'!$D$8</f>
        <v>4.6800000000000001E-3</v>
      </c>
      <c r="D8" s="262">
        <f>'Section 2 data'!$E$8</f>
        <v>9.7799999999999988E-3</v>
      </c>
      <c r="E8" s="202">
        <f>'Section 2 data'!$F$8</f>
        <v>109.04</v>
      </c>
      <c r="F8" s="263">
        <f>SUM(C8,D8)</f>
        <v>1.4459999999999999E-2</v>
      </c>
    </row>
    <row r="9" spans="2:6" ht="15" customHeight="1" x14ac:dyDescent="0.2">
      <c r="B9" s="133" t="s">
        <v>85</v>
      </c>
      <c r="C9" s="60">
        <f>'Section 2 data'!$D$9</f>
        <v>0.95155999999999996</v>
      </c>
      <c r="D9" s="262">
        <f>'Section 2 data'!$E$9</f>
        <v>1.49837</v>
      </c>
      <c r="E9" s="202">
        <f>'Section 2 data'!$F$9</f>
        <v>19.09</v>
      </c>
      <c r="F9" s="263">
        <f t="shared" ref="F9:F16" si="0">SUM(C9,D9)</f>
        <v>2.4499300000000002</v>
      </c>
    </row>
    <row r="10" spans="2:6" ht="15" customHeight="1" x14ac:dyDescent="0.2">
      <c r="B10" s="133" t="s">
        <v>86</v>
      </c>
      <c r="C10" s="60">
        <f>'Section 2 data'!$D$10</f>
        <v>1.38296</v>
      </c>
      <c r="D10" s="262">
        <f>'Section 2 data'!$E$10</f>
        <v>0.77651000000000003</v>
      </c>
      <c r="E10" s="202">
        <f>'Section 2 data'!$F$10</f>
        <v>34</v>
      </c>
      <c r="F10" s="263">
        <f t="shared" si="0"/>
        <v>2.1594699999999998</v>
      </c>
    </row>
    <row r="11" spans="2:6" ht="15" customHeight="1" x14ac:dyDescent="0.2">
      <c r="B11" s="133" t="s">
        <v>87</v>
      </c>
      <c r="C11" s="60">
        <f>'Section 2 data'!$D$11</f>
        <v>0.27444000000000002</v>
      </c>
      <c r="D11" s="262">
        <f>'Section 2 data'!$E$11</f>
        <v>1.5029999999999999</v>
      </c>
      <c r="E11" s="202">
        <f>'Section 2 data'!$F$11</f>
        <v>25.39</v>
      </c>
      <c r="F11" s="263">
        <f t="shared" si="0"/>
        <v>1.7774399999999999</v>
      </c>
    </row>
    <row r="12" spans="2:6" ht="15" customHeight="1" x14ac:dyDescent="0.2">
      <c r="B12" s="133" t="s">
        <v>88</v>
      </c>
      <c r="C12" s="60">
        <f>'Section 2 data'!$D$12</f>
        <v>9.2409999999999992E-2</v>
      </c>
      <c r="D12" s="262">
        <f>'Section 2 data'!$E$12</f>
        <v>0.63697999999999999</v>
      </c>
      <c r="E12" s="202">
        <f>'Section 2 data'!$F$12</f>
        <v>26.46</v>
      </c>
      <c r="F12" s="263">
        <f t="shared" si="0"/>
        <v>0.72938999999999998</v>
      </c>
    </row>
    <row r="13" spans="2:6" ht="15" customHeight="1" x14ac:dyDescent="0.2">
      <c r="B13" s="133" t="s">
        <v>89</v>
      </c>
      <c r="C13" s="60">
        <f>'Section 2 data'!$D$13</f>
        <v>7.1440000000000003E-2</v>
      </c>
      <c r="D13" s="262">
        <f>'Section 2 data'!$E$13</f>
        <v>0.22119</v>
      </c>
      <c r="E13" s="202">
        <f>'Section 2 data'!$F$13</f>
        <v>69.72</v>
      </c>
      <c r="F13" s="263">
        <f t="shared" si="0"/>
        <v>0.29263</v>
      </c>
    </row>
    <row r="14" spans="2:6" ht="15" customHeight="1" x14ac:dyDescent="0.2">
      <c r="B14" s="133" t="s">
        <v>90</v>
      </c>
      <c r="C14" s="60">
        <f>'Section 2 data'!$D$14</f>
        <v>7.7999999999999999E-4</v>
      </c>
      <c r="D14" s="262">
        <f>'Section 2 data'!$E$14</f>
        <v>0</v>
      </c>
      <c r="E14" s="202">
        <f>'Section 2 data'!$F$14</f>
        <v>0</v>
      </c>
      <c r="F14" s="263">
        <f t="shared" si="0"/>
        <v>7.7999999999999999E-4</v>
      </c>
    </row>
    <row r="15" spans="2:6" ht="15" customHeight="1" x14ac:dyDescent="0.2">
      <c r="B15" s="133" t="s">
        <v>91</v>
      </c>
      <c r="C15" s="60">
        <f>'Section 2 data'!$D$15</f>
        <v>0.22594</v>
      </c>
      <c r="D15" s="262">
        <f>'Section 2 data'!$E$15</f>
        <v>0.45679999999999998</v>
      </c>
      <c r="E15" s="202">
        <f>'Section 2 data'!$F$15</f>
        <v>50.72</v>
      </c>
      <c r="F15" s="263">
        <f t="shared" si="0"/>
        <v>0.68274000000000001</v>
      </c>
    </row>
    <row r="16" spans="2:6" ht="15" customHeight="1" x14ac:dyDescent="0.2">
      <c r="B16" s="132" t="s">
        <v>92</v>
      </c>
      <c r="C16" s="264">
        <f>'Section 2 data'!$D$6</f>
        <v>3.00421</v>
      </c>
      <c r="D16" s="265">
        <f>'Section 2 data'!$E$6</f>
        <v>5.1026300000000004</v>
      </c>
      <c r="E16" s="206">
        <f>'Section 2 data'!$F$6</f>
        <v>12.79</v>
      </c>
      <c r="F16" s="266">
        <f t="shared" si="0"/>
        <v>8.10684</v>
      </c>
    </row>
    <row r="17" spans="2:6" ht="15" customHeight="1" x14ac:dyDescent="0.2">
      <c r="B17" s="200" t="s">
        <v>93</v>
      </c>
      <c r="C17" s="201"/>
      <c r="D17" s="201"/>
      <c r="E17" s="4"/>
      <c r="F17" s="201"/>
    </row>
    <row r="18" spans="2:6" ht="15" customHeight="1" x14ac:dyDescent="0.2">
      <c r="B18" s="133" t="s">
        <v>94</v>
      </c>
      <c r="C18" s="60">
        <f>'Section 2 data'!$D$16</f>
        <v>2.8511700000000002</v>
      </c>
      <c r="D18" s="262">
        <f>'Section 2 data'!$E$16</f>
        <v>4.6802999999999999</v>
      </c>
      <c r="E18" s="202">
        <f>'Section 2 data'!$F$16</f>
        <v>11.86</v>
      </c>
      <c r="F18" s="263">
        <f t="shared" ref="F18:F29" si="1">SUM(C18,D18)</f>
        <v>7.5314700000000006</v>
      </c>
    </row>
    <row r="19" spans="2:6" ht="15" customHeight="1" x14ac:dyDescent="0.2">
      <c r="B19" s="133" t="s">
        <v>95</v>
      </c>
      <c r="C19" s="60">
        <f>'Section 2 data'!$D$17</f>
        <v>0.22259000000000001</v>
      </c>
      <c r="D19" s="262">
        <f>'Section 2 data'!$E$17</f>
        <v>1.13121</v>
      </c>
      <c r="E19" s="202">
        <f>'Section 2 data'!$F$17</f>
        <v>30.27</v>
      </c>
      <c r="F19" s="263">
        <f t="shared" si="1"/>
        <v>1.3538000000000001</v>
      </c>
    </row>
    <row r="20" spans="2:6" ht="15" customHeight="1" x14ac:dyDescent="0.2">
      <c r="B20" s="133" t="s">
        <v>96</v>
      </c>
      <c r="C20" s="60">
        <f>'Section 2 data'!$D$18</f>
        <v>2.9170000000000001E-2</v>
      </c>
      <c r="D20" s="262">
        <f>'Section 2 data'!$E$18</f>
        <v>4.7912499999999998</v>
      </c>
      <c r="E20" s="202">
        <f>'Section 2 data'!$F$18</f>
        <v>14.71</v>
      </c>
      <c r="F20" s="263">
        <f t="shared" si="1"/>
        <v>4.8204199999999995</v>
      </c>
    </row>
    <row r="21" spans="2:6" ht="15" customHeight="1" x14ac:dyDescent="0.2">
      <c r="B21" s="133" t="s">
        <v>97</v>
      </c>
      <c r="C21" s="60">
        <f>'Section 2 data'!$D$19</f>
        <v>0.86394000000000004</v>
      </c>
      <c r="D21" s="262">
        <f>'Section 2 data'!$E$19</f>
        <v>6.3044599999999997</v>
      </c>
      <c r="E21" s="202">
        <f>'Section 2 data'!$F$19</f>
        <v>11.14</v>
      </c>
      <c r="F21" s="263">
        <f t="shared" si="1"/>
        <v>7.1684000000000001</v>
      </c>
    </row>
    <row r="22" spans="2:6" ht="15" customHeight="1" x14ac:dyDescent="0.2">
      <c r="B22" s="133" t="s">
        <v>98</v>
      </c>
      <c r="C22" s="60">
        <f>'Section 2 data'!$D$20</f>
        <v>0.71382000000000001</v>
      </c>
      <c r="D22" s="262">
        <f>'Section 2 data'!$E$20</f>
        <v>2.0176400000000001</v>
      </c>
      <c r="E22" s="202">
        <f>'Section 2 data'!$F$20</f>
        <v>22.74</v>
      </c>
      <c r="F22" s="263">
        <f t="shared" si="1"/>
        <v>2.7314600000000002</v>
      </c>
    </row>
    <row r="23" spans="2:6" ht="15" customHeight="1" x14ac:dyDescent="0.2">
      <c r="B23" s="133" t="s">
        <v>99</v>
      </c>
      <c r="C23" s="60">
        <f>'Section 2 data'!$D$21</f>
        <v>7.2899999999999996E-3</v>
      </c>
      <c r="D23" s="262">
        <f>'Section 2 data'!$E$21</f>
        <v>9.214E-2</v>
      </c>
      <c r="E23" s="202">
        <f>'Section 2 data'!$F$21</f>
        <v>51.11</v>
      </c>
      <c r="F23" s="263">
        <f t="shared" si="1"/>
        <v>9.9430000000000004E-2</v>
      </c>
    </row>
    <row r="24" spans="2:6" ht="15" customHeight="1" x14ac:dyDescent="0.2">
      <c r="B24" s="133" t="s">
        <v>100</v>
      </c>
      <c r="C24" s="60">
        <f>'Section 2 data'!$D$22</f>
        <v>6.1859999999999998E-2</v>
      </c>
      <c r="D24" s="262">
        <f>'Section 2 data'!$E$22</f>
        <v>1.8457399999999999</v>
      </c>
      <c r="E24" s="202">
        <f>'Section 2 data'!$F$22</f>
        <v>18.54</v>
      </c>
      <c r="F24" s="263">
        <f t="shared" si="1"/>
        <v>1.9076</v>
      </c>
    </row>
    <row r="25" spans="2:6" ht="15" customHeight="1" x14ac:dyDescent="0.2">
      <c r="B25" s="133" t="s">
        <v>101</v>
      </c>
      <c r="C25" s="60">
        <f>'Section 2 data'!$D$23</f>
        <v>0</v>
      </c>
      <c r="D25" s="262">
        <f>'Section 2 data'!$E$23</f>
        <v>3.71746</v>
      </c>
      <c r="E25" s="202">
        <f>'Section 2 data'!$F$23</f>
        <v>15.22</v>
      </c>
      <c r="F25" s="263">
        <f t="shared" si="1"/>
        <v>3.71746</v>
      </c>
    </row>
    <row r="26" spans="2:6" ht="15" customHeight="1" x14ac:dyDescent="0.2">
      <c r="B26" s="133" t="s">
        <v>102</v>
      </c>
      <c r="C26" s="60">
        <f>'Section 2 data'!$D$24</f>
        <v>8.4200000000000004E-3</v>
      </c>
      <c r="D26" s="262">
        <f>'Section 2 data'!$E$24</f>
        <v>0.51522000000000001</v>
      </c>
      <c r="E26" s="202">
        <f>'Section 2 data'!$F$24</f>
        <v>46.41</v>
      </c>
      <c r="F26" s="263">
        <f t="shared" si="1"/>
        <v>0.52363999999999999</v>
      </c>
    </row>
    <row r="27" spans="2:6" ht="15" customHeight="1" x14ac:dyDescent="0.2">
      <c r="B27" s="133" t="s">
        <v>103</v>
      </c>
      <c r="C27" s="60">
        <f>'Section 2 data'!$D$25</f>
        <v>1.3689999999999999E-2</v>
      </c>
      <c r="D27" s="262">
        <f>'Section 2 data'!$E$25</f>
        <v>1.59572</v>
      </c>
      <c r="E27" s="202">
        <f>'Section 2 data'!$F$25</f>
        <v>26.73</v>
      </c>
      <c r="F27" s="263">
        <f t="shared" si="1"/>
        <v>1.60941</v>
      </c>
    </row>
    <row r="28" spans="2:6" ht="15" customHeight="1" x14ac:dyDescent="0.2">
      <c r="B28" s="133" t="s">
        <v>104</v>
      </c>
      <c r="C28" s="60">
        <f>'Section 2 data'!$D$26</f>
        <v>0.92067999999999994</v>
      </c>
      <c r="D28" s="262">
        <f>'Section 2 data'!$E$26</f>
        <v>6.4775600000000004</v>
      </c>
      <c r="E28" s="202">
        <f>'Section 2 data'!$F$26</f>
        <v>12.38</v>
      </c>
      <c r="F28" s="263">
        <f t="shared" si="1"/>
        <v>7.3982400000000004</v>
      </c>
    </row>
    <row r="29" spans="2:6" ht="15" customHeight="1" x14ac:dyDescent="0.2">
      <c r="B29" s="132" t="s">
        <v>105</v>
      </c>
      <c r="C29" s="264">
        <f>'Section 2 data'!$D$7</f>
        <v>5.6926099999999993</v>
      </c>
      <c r="D29" s="265">
        <f>'Section 2 data'!$E$7</f>
        <v>33.064999999999998</v>
      </c>
      <c r="E29" s="206">
        <f>'Section 2 data'!$F$7</f>
        <v>2.74</v>
      </c>
      <c r="F29" s="266">
        <f t="shared" si="1"/>
        <v>38.75761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64">
        <f>'Section 2 data'!$D$5</f>
        <v>8.6968199999999989</v>
      </c>
      <c r="D31" s="265">
        <f>'Section 2 data'!$E$5</f>
        <v>38.227789999999999</v>
      </c>
      <c r="E31" s="206">
        <f>'Section 2 data'!$F$5</f>
        <v>1.84</v>
      </c>
      <c r="F31" s="266">
        <f>SUM(C31,D31)</f>
        <v>46.924610000000001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39" t="s">
        <v>267</v>
      </c>
      <c r="C5" s="6" t="s">
        <v>78</v>
      </c>
      <c r="D5" s="841" t="s">
        <v>79</v>
      </c>
      <c r="E5" s="841"/>
      <c r="F5" s="7" t="s">
        <v>80</v>
      </c>
    </row>
    <row r="6" spans="2:6" ht="30" customHeight="1" x14ac:dyDescent="0.2">
      <c r="B6" s="840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359</v>
      </c>
      <c r="C8" s="57">
        <f>'Section 2 data'!$D$31</f>
        <v>0.15137999999999999</v>
      </c>
      <c r="D8" s="256">
        <f>'Section 2 data'!$E$31</f>
        <v>7.8300000000000002E-3</v>
      </c>
      <c r="E8" s="220">
        <f>'Section 2 data'!$F$31</f>
        <v>88.05</v>
      </c>
      <c r="F8" s="257">
        <f>SUM(C8,D8)</f>
        <v>0.15920999999999999</v>
      </c>
    </row>
    <row r="9" spans="2:6" ht="15" customHeight="1" x14ac:dyDescent="0.2">
      <c r="B9" s="222" t="s">
        <v>360</v>
      </c>
      <c r="C9" s="57">
        <f>'Section 2 data'!$D$32</f>
        <v>0.33162999999999998</v>
      </c>
      <c r="D9" s="261">
        <f>'Section 2 data'!$E$32</f>
        <v>0.37441000000000002</v>
      </c>
      <c r="E9" s="220">
        <f>'Section 2 data'!$F$32</f>
        <v>57.91</v>
      </c>
      <c r="F9" s="257">
        <f t="shared" ref="F9:F15" si="0">SUM(C9,D9)</f>
        <v>0.70604</v>
      </c>
    </row>
    <row r="10" spans="2:6" ht="15" customHeight="1" x14ac:dyDescent="0.2">
      <c r="B10" s="219" t="s">
        <v>361</v>
      </c>
      <c r="C10" s="57">
        <f>'Section 2 data'!$D$33</f>
        <v>0.52854000000000001</v>
      </c>
      <c r="D10" s="256">
        <f>'Section 2 data'!$E$33</f>
        <v>1.82318</v>
      </c>
      <c r="E10" s="220">
        <f>'Section 2 data'!$F$33</f>
        <v>25.431688563513692</v>
      </c>
      <c r="F10" s="257">
        <f t="shared" si="0"/>
        <v>2.3517200000000003</v>
      </c>
    </row>
    <row r="11" spans="2:6" ht="15" customHeight="1" x14ac:dyDescent="0.2">
      <c r="B11" s="219" t="s">
        <v>362</v>
      </c>
      <c r="C11" s="57">
        <f>'Section 2 data'!$D$34</f>
        <v>1.34981</v>
      </c>
      <c r="D11" s="256">
        <f>'Section 2 data'!$E$34</f>
        <v>2.1612300000000002</v>
      </c>
      <c r="E11" s="243">
        <f>'Section 2 data'!$F$34</f>
        <v>19.023237103827974</v>
      </c>
      <c r="F11" s="257">
        <f t="shared" si="0"/>
        <v>3.5110400000000004</v>
      </c>
    </row>
    <row r="12" spans="2:6" ht="15" customHeight="1" x14ac:dyDescent="0.2">
      <c r="B12" s="219" t="s">
        <v>363</v>
      </c>
      <c r="C12" s="57">
        <f>'Section 2 data'!$D$35</f>
        <v>0.56346000000000007</v>
      </c>
      <c r="D12" s="256">
        <f>'Section 2 data'!$E$35</f>
        <v>0.38020999999999999</v>
      </c>
      <c r="E12" s="243">
        <f>'Section 2 data'!$F$35</f>
        <v>43.45</v>
      </c>
      <c r="F12" s="257">
        <f t="shared" si="0"/>
        <v>0.94367000000000001</v>
      </c>
    </row>
    <row r="13" spans="2:6" ht="15" customHeight="1" x14ac:dyDescent="0.2">
      <c r="B13" s="219" t="s">
        <v>364</v>
      </c>
      <c r="C13" s="57">
        <f>'Section 2 data'!$D$36</f>
        <v>7.5719999999999996E-2</v>
      </c>
      <c r="D13" s="256">
        <f>'Section 2 data'!$E$36</f>
        <v>8.0750000000000002E-2</v>
      </c>
      <c r="E13" s="220">
        <f>'Section 2 data'!$F$36</f>
        <v>96.59</v>
      </c>
      <c r="F13" s="257">
        <f t="shared" si="0"/>
        <v>0.15647</v>
      </c>
    </row>
    <row r="14" spans="2:6" ht="15" customHeight="1" x14ac:dyDescent="0.2">
      <c r="B14" s="219" t="s">
        <v>365</v>
      </c>
      <c r="C14" s="57">
        <f>'Section 2 data'!$D$37</f>
        <v>3.6600000000000001E-3</v>
      </c>
      <c r="D14" s="256">
        <f>'Section 2 data'!$E$37</f>
        <v>0.27503</v>
      </c>
      <c r="E14" s="220">
        <f>'Section 2 data'!$F$37</f>
        <v>57.600000000000009</v>
      </c>
      <c r="F14" s="257">
        <f t="shared" si="0"/>
        <v>0.27868999999999999</v>
      </c>
    </row>
    <row r="15" spans="2:6" ht="15" customHeight="1" x14ac:dyDescent="0.2">
      <c r="B15" s="223" t="s">
        <v>80</v>
      </c>
      <c r="C15" s="73">
        <f>'Section 2 data'!$D$6</f>
        <v>3.00421</v>
      </c>
      <c r="D15" s="73">
        <f>'Section 2 data'!$E$6</f>
        <v>5.1026300000000004</v>
      </c>
      <c r="E15" s="244">
        <f>'Section 2 data'!$F$6</f>
        <v>12.79</v>
      </c>
      <c r="F15" s="258">
        <f t="shared" si="0"/>
        <v>8.10684</v>
      </c>
    </row>
    <row r="16" spans="2:6" ht="15" customHeight="1" x14ac:dyDescent="0.2">
      <c r="B16" s="217" t="s">
        <v>105</v>
      </c>
      <c r="C16" s="218"/>
      <c r="D16" s="218"/>
      <c r="E16" s="218"/>
      <c r="F16" s="218"/>
    </row>
    <row r="17" spans="2:6" ht="15" customHeight="1" x14ac:dyDescent="0.2">
      <c r="B17" s="219" t="s">
        <v>359</v>
      </c>
      <c r="C17" s="57">
        <f>'Section 2 data'!$D$39</f>
        <v>0.40743000000000001</v>
      </c>
      <c r="D17" s="256">
        <f>'Section 2 data'!$E$39</f>
        <v>2.5529499999999996</v>
      </c>
      <c r="E17" s="220">
        <f>'Section 2 data'!$F$39</f>
        <v>20.9</v>
      </c>
      <c r="F17" s="257">
        <f t="shared" ref="F17:F24" si="1">SUM(C17,D17)</f>
        <v>2.9603799999999998</v>
      </c>
    </row>
    <row r="18" spans="2:6" ht="15" customHeight="1" x14ac:dyDescent="0.2">
      <c r="B18" s="222" t="s">
        <v>360</v>
      </c>
      <c r="C18" s="57">
        <f>'Section 2 data'!$D$40</f>
        <v>0.60101000000000004</v>
      </c>
      <c r="D18" s="261">
        <f>'Section 2 data'!$E$40</f>
        <v>6.0655700000000001</v>
      </c>
      <c r="E18" s="220">
        <f>'Section 2 data'!$F$40</f>
        <v>13.29</v>
      </c>
      <c r="F18" s="257">
        <f t="shared" si="1"/>
        <v>6.6665799999999997</v>
      </c>
    </row>
    <row r="19" spans="2:6" ht="15" customHeight="1" x14ac:dyDescent="0.2">
      <c r="B19" s="219" t="s">
        <v>361</v>
      </c>
      <c r="C19" s="57">
        <f>'Section 2 data'!$D$41</f>
        <v>0.57003999999999999</v>
      </c>
      <c r="D19" s="256">
        <f>'Section 2 data'!$E$41</f>
        <v>8.6351800000000001</v>
      </c>
      <c r="E19" s="220">
        <f>'Section 2 data'!$F$41</f>
        <v>10.841026380600507</v>
      </c>
      <c r="F19" s="257">
        <f t="shared" si="1"/>
        <v>9.2052200000000006</v>
      </c>
    </row>
    <row r="20" spans="2:6" ht="15" customHeight="1" x14ac:dyDescent="0.2">
      <c r="B20" s="219" t="s">
        <v>362</v>
      </c>
      <c r="C20" s="57">
        <f>'Section 2 data'!$D$42</f>
        <v>1.1461599999999998</v>
      </c>
      <c r="D20" s="256">
        <f>'Section 2 data'!$E$42</f>
        <v>7.0280699999999996</v>
      </c>
      <c r="E20" s="243">
        <f>'Section 2 data'!$F$42</f>
        <v>15.095998445088371</v>
      </c>
      <c r="F20" s="257">
        <f t="shared" si="1"/>
        <v>8.1742299999999997</v>
      </c>
    </row>
    <row r="21" spans="2:6" ht="15" customHeight="1" x14ac:dyDescent="0.2">
      <c r="B21" s="219" t="s">
        <v>363</v>
      </c>
      <c r="C21" s="57">
        <f>'Section 2 data'!$D$43</f>
        <v>2.0117599999999998</v>
      </c>
      <c r="D21" s="256">
        <f>'Section 2 data'!$E$43</f>
        <v>4.5057600000000004</v>
      </c>
      <c r="E21" s="243">
        <f>'Section 2 data'!$F$43</f>
        <v>14.81</v>
      </c>
      <c r="F21" s="257">
        <f t="shared" si="1"/>
        <v>6.5175200000000002</v>
      </c>
    </row>
    <row r="22" spans="2:6" ht="15" customHeight="1" x14ac:dyDescent="0.2">
      <c r="B22" s="219" t="s">
        <v>364</v>
      </c>
      <c r="C22" s="57">
        <f>'Section 2 data'!$D$44</f>
        <v>0.70816999999999997</v>
      </c>
      <c r="D22" s="256">
        <f>'Section 2 data'!$E$44</f>
        <v>2.2146699999999999</v>
      </c>
      <c r="E22" s="243">
        <f>'Section 2 data'!$F$44</f>
        <v>24.47</v>
      </c>
      <c r="F22" s="257">
        <f t="shared" si="1"/>
        <v>2.9228399999999999</v>
      </c>
    </row>
    <row r="23" spans="2:6" ht="15" customHeight="1" x14ac:dyDescent="0.2">
      <c r="B23" s="219" t="s">
        <v>365</v>
      </c>
      <c r="C23" s="57">
        <f>'Section 2 data'!$D$45</f>
        <v>0.24803999999999998</v>
      </c>
      <c r="D23" s="256">
        <f>'Section 2 data'!$E$45</f>
        <v>2.0628000000000002</v>
      </c>
      <c r="E23" s="220">
        <f>'Section 2 data'!$F$45</f>
        <v>25.457973725139105</v>
      </c>
      <c r="F23" s="257">
        <f t="shared" si="1"/>
        <v>2.3108400000000002</v>
      </c>
    </row>
    <row r="24" spans="2:6" ht="15" customHeight="1" x14ac:dyDescent="0.2">
      <c r="B24" s="223" t="s">
        <v>80</v>
      </c>
      <c r="C24" s="73">
        <f>'Section 2 data'!$D$7</f>
        <v>5.6926099999999993</v>
      </c>
      <c r="D24" s="73">
        <f>'Section 2 data'!$E$7</f>
        <v>33.064999999999998</v>
      </c>
      <c r="E24" s="244">
        <f>'Section 2 data'!$F$7</f>
        <v>2.74</v>
      </c>
      <c r="F24" s="258">
        <f t="shared" si="1"/>
        <v>38.75761</v>
      </c>
    </row>
    <row r="25" spans="2:6" ht="15" customHeight="1" x14ac:dyDescent="0.2">
      <c r="B25" s="217" t="s">
        <v>106</v>
      </c>
      <c r="C25" s="218"/>
      <c r="D25" s="218"/>
      <c r="E25" s="218"/>
      <c r="F25" s="218"/>
    </row>
    <row r="26" spans="2:6" ht="15" customHeight="1" x14ac:dyDescent="0.2">
      <c r="B26" s="219" t="s">
        <v>359</v>
      </c>
      <c r="C26" s="57">
        <f>'Section 2 data'!$D$47</f>
        <v>0.55880999999999992</v>
      </c>
      <c r="D26" s="256">
        <f>'Section 2 data'!$E$47</f>
        <v>2.56088</v>
      </c>
      <c r="E26" s="220">
        <f>'Section 2 data'!$F$47</f>
        <v>20.85</v>
      </c>
      <c r="F26" s="257">
        <f t="shared" ref="F26:F33" si="2">SUM(C26,D26)</f>
        <v>3.1196899999999999</v>
      </c>
    </row>
    <row r="27" spans="2:6" ht="15" customHeight="1" x14ac:dyDescent="0.2">
      <c r="B27" s="222" t="s">
        <v>360</v>
      </c>
      <c r="C27" s="57">
        <f>'Section 2 data'!$D$48</f>
        <v>0.93264000000000002</v>
      </c>
      <c r="D27" s="261">
        <f>'Section 2 data'!$E$48</f>
        <v>6.4399799999999994</v>
      </c>
      <c r="E27" s="220">
        <f>'Section 2 data'!$F$48</f>
        <v>13.19</v>
      </c>
      <c r="F27" s="257">
        <f t="shared" si="2"/>
        <v>7.3726199999999995</v>
      </c>
    </row>
    <row r="28" spans="2:6" ht="15" customHeight="1" x14ac:dyDescent="0.2">
      <c r="B28" s="219" t="s">
        <v>361</v>
      </c>
      <c r="C28" s="57">
        <f>'Section 2 data'!$D$49</f>
        <v>1.09859</v>
      </c>
      <c r="D28" s="256">
        <f>'Section 2 data'!$E$49</f>
        <v>10.49044</v>
      </c>
      <c r="E28" s="220">
        <f>'Section 2 data'!$F$49</f>
        <v>10.121460277552496</v>
      </c>
      <c r="F28" s="257">
        <f t="shared" si="2"/>
        <v>11.589029999999999</v>
      </c>
    </row>
    <row r="29" spans="2:6" ht="15" customHeight="1" x14ac:dyDescent="0.2">
      <c r="B29" s="219" t="s">
        <v>362</v>
      </c>
      <c r="C29" s="57">
        <f>'Section 2 data'!$D$50</f>
        <v>2.4959700000000002</v>
      </c>
      <c r="D29" s="256">
        <f>'Section 2 data'!$E$50</f>
        <v>9.2124199999999998</v>
      </c>
      <c r="E29" s="243">
        <f>'Section 2 data'!$F$50</f>
        <v>12.532887126923717</v>
      </c>
      <c r="F29" s="257">
        <f t="shared" si="2"/>
        <v>11.70839</v>
      </c>
    </row>
    <row r="30" spans="2:6" ht="15" customHeight="1" x14ac:dyDescent="0.2">
      <c r="B30" s="219" t="s">
        <v>363</v>
      </c>
      <c r="C30" s="57">
        <f>'Section 2 data'!$D$51</f>
        <v>2.5752199999999998</v>
      </c>
      <c r="D30" s="256">
        <f>'Section 2 data'!$E$51</f>
        <v>4.8904799999999993</v>
      </c>
      <c r="E30" s="243">
        <f>'Section 2 data'!$F$51</f>
        <v>13.99</v>
      </c>
      <c r="F30" s="257">
        <f t="shared" si="2"/>
        <v>7.4656999999999991</v>
      </c>
    </row>
    <row r="31" spans="2:6" ht="15" customHeight="1" x14ac:dyDescent="0.2">
      <c r="B31" s="219" t="s">
        <v>364</v>
      </c>
      <c r="C31" s="57">
        <f>'Section 2 data'!$D$52</f>
        <v>0.78388999999999998</v>
      </c>
      <c r="D31" s="256">
        <f>'Section 2 data'!$E$52</f>
        <v>2.29542</v>
      </c>
      <c r="E31" s="243">
        <f>'Section 2 data'!$F$52</f>
        <v>24.2</v>
      </c>
      <c r="F31" s="257">
        <f t="shared" si="2"/>
        <v>3.07931</v>
      </c>
    </row>
    <row r="32" spans="2:6" ht="15" customHeight="1" x14ac:dyDescent="0.2">
      <c r="B32" s="219" t="s">
        <v>365</v>
      </c>
      <c r="C32" s="57">
        <f>'Section 2 data'!$D$53</f>
        <v>0.25169999999999998</v>
      </c>
      <c r="D32" s="256">
        <f>'Section 2 data'!$E$53</f>
        <v>2.3381699999999999</v>
      </c>
      <c r="E32" s="220">
        <f>'Section 2 data'!$F$53</f>
        <v>24.570478139998844</v>
      </c>
      <c r="F32" s="257">
        <f t="shared" si="2"/>
        <v>2.5898699999999999</v>
      </c>
    </row>
    <row r="33" spans="2:6" ht="15" customHeight="1" x14ac:dyDescent="0.2">
      <c r="B33" s="225" t="s">
        <v>80</v>
      </c>
      <c r="C33" s="259">
        <f>'Section 2 data'!$D$5</f>
        <v>8.6968199999999989</v>
      </c>
      <c r="D33" s="259">
        <f>'Section 2 data'!$E$5</f>
        <v>38.227789999999999</v>
      </c>
      <c r="E33" s="245">
        <f>'Section 2 data'!$F$5</f>
        <v>1.84</v>
      </c>
      <c r="F33" s="260">
        <f t="shared" si="2"/>
        <v>46.924610000000001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42" t="s">
        <v>269</v>
      </c>
      <c r="C5" s="39" t="s">
        <v>78</v>
      </c>
      <c r="D5" s="844" t="s">
        <v>79</v>
      </c>
      <c r="E5" s="844"/>
      <c r="F5" s="216" t="s">
        <v>80</v>
      </c>
    </row>
    <row r="6" spans="2:6" ht="30" customHeight="1" x14ac:dyDescent="0.2">
      <c r="B6" s="843"/>
      <c r="C6" s="254" t="s">
        <v>81</v>
      </c>
      <c r="D6" s="254" t="s">
        <v>81</v>
      </c>
      <c r="E6" s="11" t="s">
        <v>82</v>
      </c>
      <c r="F6" s="255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366</v>
      </c>
      <c r="C8" s="57">
        <f>'Section 2 data'!$D$58</f>
        <v>0.24621000000000001</v>
      </c>
      <c r="D8" s="256">
        <f>'Section 2 data'!$E$58</f>
        <v>0.25397999999999998</v>
      </c>
      <c r="E8" s="220">
        <f>'Section 2 data'!$F$58</f>
        <v>64.84</v>
      </c>
      <c r="F8" s="257">
        <f>SUM(C8,D8)</f>
        <v>0.50019000000000002</v>
      </c>
    </row>
    <row r="9" spans="2:6" ht="15" customHeight="1" x14ac:dyDescent="0.2">
      <c r="B9" s="221" t="s">
        <v>367</v>
      </c>
      <c r="C9" s="57">
        <f>'Section 2 data'!$D$59</f>
        <v>0.16894999999999999</v>
      </c>
      <c r="D9" s="256">
        <f>'Section 2 data'!$E$59</f>
        <v>0.17657</v>
      </c>
      <c r="E9" s="220">
        <f>'Section 2 data'!$F$59</f>
        <v>55.08</v>
      </c>
      <c r="F9" s="257">
        <f t="shared" ref="F9:F17" si="0">SUM(C9,D9)</f>
        <v>0.34551999999999999</v>
      </c>
    </row>
    <row r="10" spans="2:6" ht="15" customHeight="1" x14ac:dyDescent="0.2">
      <c r="B10" s="222" t="s">
        <v>368</v>
      </c>
      <c r="C10" s="57">
        <f>'Section 2 data'!$D$60</f>
        <v>0.20566999999999999</v>
      </c>
      <c r="D10" s="256">
        <f>'Section 2 data'!$E$60</f>
        <v>0.22605</v>
      </c>
      <c r="E10" s="220">
        <f>'Section 2 data'!$F$60</f>
        <v>69.55</v>
      </c>
      <c r="F10" s="257">
        <f t="shared" si="0"/>
        <v>0.43171999999999999</v>
      </c>
    </row>
    <row r="11" spans="2:6" ht="15" customHeight="1" x14ac:dyDescent="0.2">
      <c r="B11" s="219" t="s">
        <v>369</v>
      </c>
      <c r="C11" s="57">
        <f>'Section 2 data'!$D$61</f>
        <v>0.30047000000000001</v>
      </c>
      <c r="D11" s="256">
        <f>'Section 2 data'!$E$61</f>
        <v>1.2991700000000002</v>
      </c>
      <c r="E11" s="220">
        <f>'Section 2 data'!$F$61</f>
        <v>31.53</v>
      </c>
      <c r="F11" s="257">
        <f t="shared" si="0"/>
        <v>1.5996400000000002</v>
      </c>
    </row>
    <row r="12" spans="2:6" ht="15" customHeight="1" x14ac:dyDescent="0.2">
      <c r="B12" s="219" t="s">
        <v>370</v>
      </c>
      <c r="C12" s="57">
        <f>'Section 2 data'!$D$62</f>
        <v>0.82945000000000002</v>
      </c>
      <c r="D12" s="256">
        <f>'Section 2 data'!$E$62</f>
        <v>1.1930699999999999</v>
      </c>
      <c r="E12" s="220">
        <f>'Section 2 data'!$F$62</f>
        <v>26.95</v>
      </c>
      <c r="F12" s="257">
        <f t="shared" si="0"/>
        <v>2.0225200000000001</v>
      </c>
    </row>
    <row r="13" spans="2:6" ht="15" customHeight="1" x14ac:dyDescent="0.2">
      <c r="B13" s="219" t="s">
        <v>371</v>
      </c>
      <c r="C13" s="57">
        <f>'Section 2 data'!$D$63</f>
        <v>0.64336000000000004</v>
      </c>
      <c r="D13" s="256">
        <f>'Section 2 data'!$E$63</f>
        <v>1.1220000000000001</v>
      </c>
      <c r="E13" s="220">
        <f>'Section 2 data'!$F$63</f>
        <v>26.19</v>
      </c>
      <c r="F13" s="257">
        <f t="shared" si="0"/>
        <v>1.7653600000000003</v>
      </c>
    </row>
    <row r="14" spans="2:6" ht="15" customHeight="1" x14ac:dyDescent="0.2">
      <c r="B14" s="219" t="s">
        <v>372</v>
      </c>
      <c r="C14" s="57">
        <f>'Section 2 data'!$D$64</f>
        <v>0.59986000000000006</v>
      </c>
      <c r="D14" s="256">
        <f>'Section 2 data'!$E$64</f>
        <v>0.53660000000000008</v>
      </c>
      <c r="E14" s="220">
        <f>'Section 2 data'!$F$64</f>
        <v>37.99</v>
      </c>
      <c r="F14" s="257">
        <f t="shared" si="0"/>
        <v>1.13646</v>
      </c>
    </row>
    <row r="15" spans="2:6" ht="15" customHeight="1" x14ac:dyDescent="0.2">
      <c r="B15" s="219" t="s">
        <v>373</v>
      </c>
      <c r="C15" s="57">
        <f>'Section 2 data'!$D$65</f>
        <v>2.2799999999999999E-3</v>
      </c>
      <c r="D15" s="256">
        <f>'Section 2 data'!$E$65</f>
        <v>0.15727000000000002</v>
      </c>
      <c r="E15" s="220">
        <f>'Section 2 data'!$F$65</f>
        <v>68.510000000000005</v>
      </c>
      <c r="F15" s="257">
        <f t="shared" si="0"/>
        <v>0.15955000000000003</v>
      </c>
    </row>
    <row r="16" spans="2:6" ht="15" customHeight="1" x14ac:dyDescent="0.2">
      <c r="B16" s="219" t="s">
        <v>374</v>
      </c>
      <c r="C16" s="57">
        <f>'Section 2 data'!$D$66</f>
        <v>7.9500000000000005E-3</v>
      </c>
      <c r="D16" s="256">
        <f>'Section 2 data'!$E$66</f>
        <v>0.13794000000000001</v>
      </c>
      <c r="E16" s="220">
        <f>'Section 2 data'!$F$66</f>
        <v>93.66</v>
      </c>
      <c r="F16" s="257">
        <f t="shared" si="0"/>
        <v>0.14589000000000002</v>
      </c>
    </row>
    <row r="17" spans="2:6" ht="15" customHeight="1" x14ac:dyDescent="0.2">
      <c r="B17" s="223" t="s">
        <v>80</v>
      </c>
      <c r="C17" s="73">
        <f>'Section 2 data'!$D$6</f>
        <v>3.00421</v>
      </c>
      <c r="D17" s="73">
        <f>'Section 2 data'!$E$6</f>
        <v>5.1026300000000004</v>
      </c>
      <c r="E17" s="224">
        <f>'Section 2 data'!$F$6</f>
        <v>12.79</v>
      </c>
      <c r="F17" s="258">
        <f t="shared" si="0"/>
        <v>8.10684</v>
      </c>
    </row>
    <row r="18" spans="2:6" ht="15" customHeight="1" x14ac:dyDescent="0.2">
      <c r="B18" s="217" t="s">
        <v>105</v>
      </c>
      <c r="C18" s="218"/>
      <c r="D18" s="218"/>
      <c r="E18" s="218"/>
      <c r="F18" s="218"/>
    </row>
    <row r="19" spans="2:6" ht="15" customHeight="1" x14ac:dyDescent="0.2">
      <c r="B19" s="219" t="s">
        <v>366</v>
      </c>
      <c r="C19" s="57">
        <f>'Section 2 data'!$D$68</f>
        <v>0.66959000000000002</v>
      </c>
      <c r="D19" s="256">
        <f>'Section 2 data'!$E$68</f>
        <v>4.7214700000000001</v>
      </c>
      <c r="E19" s="220">
        <f>'Section 2 data'!$F$68</f>
        <v>13.46</v>
      </c>
      <c r="F19" s="257">
        <f t="shared" ref="F19:F28" si="1">SUM(C19,D19)</f>
        <v>5.3910600000000004</v>
      </c>
    </row>
    <row r="20" spans="2:6" ht="15" customHeight="1" x14ac:dyDescent="0.2">
      <c r="B20" s="221" t="s">
        <v>367</v>
      </c>
      <c r="C20" s="57">
        <f>'Section 2 data'!$D$69</f>
        <v>0.71811000000000003</v>
      </c>
      <c r="D20" s="256">
        <f>'Section 2 data'!$E$69</f>
        <v>6.78118</v>
      </c>
      <c r="E20" s="220">
        <f>'Section 2 data'!$F$69</f>
        <v>10.42</v>
      </c>
      <c r="F20" s="257">
        <f t="shared" si="1"/>
        <v>7.4992900000000002</v>
      </c>
    </row>
    <row r="21" spans="2:6" ht="15" customHeight="1" x14ac:dyDescent="0.2">
      <c r="B21" s="222" t="s">
        <v>368</v>
      </c>
      <c r="C21" s="57">
        <f>'Section 2 data'!$D$70</f>
        <v>0.80016999999999994</v>
      </c>
      <c r="D21" s="256">
        <f>'Section 2 data'!$E$70</f>
        <v>4.5569600000000001</v>
      </c>
      <c r="E21" s="220">
        <f>'Section 2 data'!$F$70</f>
        <v>13.17</v>
      </c>
      <c r="F21" s="257">
        <f t="shared" si="1"/>
        <v>5.3571299999999997</v>
      </c>
    </row>
    <row r="22" spans="2:6" ht="15" customHeight="1" x14ac:dyDescent="0.2">
      <c r="B22" s="219" t="s">
        <v>369</v>
      </c>
      <c r="C22" s="57">
        <f>'Section 2 data'!$D$71</f>
        <v>1.3687799999999999</v>
      </c>
      <c r="D22" s="256">
        <f>'Section 2 data'!$E$71</f>
        <v>2.7764199999999999</v>
      </c>
      <c r="E22" s="220">
        <f>'Section 2 data'!$F$71</f>
        <v>17.05</v>
      </c>
      <c r="F22" s="257">
        <f t="shared" si="1"/>
        <v>4.1452</v>
      </c>
    </row>
    <row r="23" spans="2:6" ht="15" customHeight="1" x14ac:dyDescent="0.2">
      <c r="B23" s="219" t="s">
        <v>370</v>
      </c>
      <c r="C23" s="57">
        <f>'Section 2 data'!$D$72</f>
        <v>1.3758299999999999</v>
      </c>
      <c r="D23" s="256">
        <f>'Section 2 data'!$E$72</f>
        <v>5.9652299999999991</v>
      </c>
      <c r="E23" s="220">
        <f>'Section 2 data'!$F$72</f>
        <v>15.01</v>
      </c>
      <c r="F23" s="257">
        <f t="shared" si="1"/>
        <v>7.3410599999999988</v>
      </c>
    </row>
    <row r="24" spans="2:6" ht="15" customHeight="1" x14ac:dyDescent="0.2">
      <c r="B24" s="219" t="s">
        <v>371</v>
      </c>
      <c r="C24" s="57">
        <f>'Section 2 data'!$D$73</f>
        <v>0.54774</v>
      </c>
      <c r="D24" s="256">
        <f>'Section 2 data'!$E$73</f>
        <v>2.7798600000000002</v>
      </c>
      <c r="E24" s="220">
        <f>'Section 2 data'!$F$73</f>
        <v>17.920000000000002</v>
      </c>
      <c r="F24" s="257">
        <f t="shared" si="1"/>
        <v>3.3276000000000003</v>
      </c>
    </row>
    <row r="25" spans="2:6" ht="15" customHeight="1" x14ac:dyDescent="0.2">
      <c r="B25" s="219" t="s">
        <v>372</v>
      </c>
      <c r="C25" s="57">
        <f>'Section 2 data'!$D$74</f>
        <v>0.19038999999999998</v>
      </c>
      <c r="D25" s="256">
        <f>'Section 2 data'!$E$74</f>
        <v>3.0566300000000002</v>
      </c>
      <c r="E25" s="220">
        <f>'Section 2 data'!$F$74</f>
        <v>18.96</v>
      </c>
      <c r="F25" s="257">
        <f t="shared" si="1"/>
        <v>3.24702</v>
      </c>
    </row>
    <row r="26" spans="2:6" ht="15" customHeight="1" x14ac:dyDescent="0.2">
      <c r="B26" s="219" t="s">
        <v>373</v>
      </c>
      <c r="C26" s="57">
        <f>'Section 2 data'!$D$75</f>
        <v>1.763E-2</v>
      </c>
      <c r="D26" s="256">
        <f>'Section 2 data'!$E$75</f>
        <v>1.1441300000000001</v>
      </c>
      <c r="E26" s="220">
        <f>'Section 2 data'!$F$75</f>
        <v>33.590000000000003</v>
      </c>
      <c r="F26" s="257">
        <f t="shared" si="1"/>
        <v>1.1617600000000001</v>
      </c>
    </row>
    <row r="27" spans="2:6" ht="15" customHeight="1" x14ac:dyDescent="0.2">
      <c r="B27" s="219" t="s">
        <v>374</v>
      </c>
      <c r="C27" s="57">
        <f>'Section 2 data'!$D$76</f>
        <v>4.3699999999999998E-3</v>
      </c>
      <c r="D27" s="256">
        <f>'Section 2 data'!$E$76</f>
        <v>1.2831199999999998</v>
      </c>
      <c r="E27" s="220">
        <f>'Section 2 data'!$F$76</f>
        <v>33.46</v>
      </c>
      <c r="F27" s="257">
        <f t="shared" si="1"/>
        <v>1.2874899999999998</v>
      </c>
    </row>
    <row r="28" spans="2:6" ht="15" customHeight="1" x14ac:dyDescent="0.2">
      <c r="B28" s="223" t="s">
        <v>80</v>
      </c>
      <c r="C28" s="73">
        <f>'Section 2 data'!$D$7</f>
        <v>5.6926099999999993</v>
      </c>
      <c r="D28" s="73">
        <f>'Section 2 data'!$E$7</f>
        <v>33.064999999999998</v>
      </c>
      <c r="E28" s="224">
        <f>'Section 2 data'!$F$7</f>
        <v>2.74</v>
      </c>
      <c r="F28" s="258">
        <f t="shared" si="1"/>
        <v>38.75761</v>
      </c>
    </row>
    <row r="29" spans="2:6" ht="15" customHeight="1" x14ac:dyDescent="0.2">
      <c r="B29" s="217" t="s">
        <v>106</v>
      </c>
      <c r="C29" s="218"/>
      <c r="D29" s="218"/>
      <c r="E29" s="218"/>
      <c r="F29" s="218"/>
    </row>
    <row r="30" spans="2:6" ht="15" customHeight="1" x14ac:dyDescent="0.2">
      <c r="B30" s="219" t="s">
        <v>366</v>
      </c>
      <c r="C30" s="57">
        <f>'Section 2 data'!$D$78</f>
        <v>0.9158099999999999</v>
      </c>
      <c r="D30" s="256">
        <f>'Section 2 data'!$E$78</f>
        <v>4.9765800000000002</v>
      </c>
      <c r="E30" s="220">
        <f>'Section 2 data'!$F$78</f>
        <v>13.07</v>
      </c>
      <c r="F30" s="257">
        <f t="shared" ref="F30:F39" si="2">SUM(C30,D30)</f>
        <v>5.8923899999999998</v>
      </c>
    </row>
    <row r="31" spans="2:6" ht="15" customHeight="1" x14ac:dyDescent="0.2">
      <c r="B31" s="221" t="s">
        <v>367</v>
      </c>
      <c r="C31" s="57">
        <f>'Section 2 data'!$D$79</f>
        <v>0.88705999999999996</v>
      </c>
      <c r="D31" s="256">
        <f>'Section 2 data'!$E$79</f>
        <v>6.9588400000000004</v>
      </c>
      <c r="E31" s="220">
        <f>'Section 2 data'!$F$79</f>
        <v>10.41</v>
      </c>
      <c r="F31" s="257">
        <f t="shared" si="2"/>
        <v>7.8459000000000003</v>
      </c>
    </row>
    <row r="32" spans="2:6" ht="15" customHeight="1" x14ac:dyDescent="0.2">
      <c r="B32" s="222" t="s">
        <v>368</v>
      </c>
      <c r="C32" s="57">
        <f>'Section 2 data'!$D$80</f>
        <v>1.0058500000000001</v>
      </c>
      <c r="D32" s="256">
        <f>'Section 2 data'!$E$80</f>
        <v>4.78348</v>
      </c>
      <c r="E32" s="220">
        <f>'Section 2 data'!$F$80</f>
        <v>13.21</v>
      </c>
      <c r="F32" s="257">
        <f t="shared" si="2"/>
        <v>5.7893299999999996</v>
      </c>
    </row>
    <row r="33" spans="2:6" ht="15" customHeight="1" x14ac:dyDescent="0.2">
      <c r="B33" s="219" t="s">
        <v>369</v>
      </c>
      <c r="C33" s="57">
        <f>'Section 2 data'!$D$81</f>
        <v>1.6692499999999999</v>
      </c>
      <c r="D33" s="256">
        <f>'Section 2 data'!$E$81</f>
        <v>4.1029799999999996</v>
      </c>
      <c r="E33" s="220">
        <f>'Section 2 data'!$F$81</f>
        <v>14.91</v>
      </c>
      <c r="F33" s="257">
        <f t="shared" si="2"/>
        <v>5.7722299999999995</v>
      </c>
    </row>
    <row r="34" spans="2:6" ht="15" customHeight="1" x14ac:dyDescent="0.2">
      <c r="B34" s="219" t="s">
        <v>370</v>
      </c>
      <c r="C34" s="57">
        <f>'Section 2 data'!$D$82</f>
        <v>2.2052800000000001</v>
      </c>
      <c r="D34" s="256">
        <f>'Section 2 data'!$E$82</f>
        <v>7.1713999999999993</v>
      </c>
      <c r="E34" s="220">
        <f>'Section 2 data'!$F$82</f>
        <v>13.24</v>
      </c>
      <c r="F34" s="257">
        <f t="shared" si="2"/>
        <v>9.3766800000000003</v>
      </c>
    </row>
    <row r="35" spans="2:6" ht="15" customHeight="1" x14ac:dyDescent="0.2">
      <c r="B35" s="219" t="s">
        <v>371</v>
      </c>
      <c r="C35" s="57">
        <f>'Section 2 data'!$D$83</f>
        <v>1.1910999999999998</v>
      </c>
      <c r="D35" s="256">
        <f>'Section 2 data'!$E$83</f>
        <v>3.91459</v>
      </c>
      <c r="E35" s="220">
        <f>'Section 2 data'!$F$83</f>
        <v>15.44</v>
      </c>
      <c r="F35" s="257">
        <f t="shared" si="2"/>
        <v>5.1056900000000001</v>
      </c>
    </row>
    <row r="36" spans="2:6" ht="15" customHeight="1" x14ac:dyDescent="0.2">
      <c r="B36" s="219" t="s">
        <v>372</v>
      </c>
      <c r="C36" s="57">
        <f>'Section 2 data'!$D$84</f>
        <v>0.79025000000000001</v>
      </c>
      <c r="D36" s="256">
        <f>'Section 2 data'!$E$84</f>
        <v>3.5974699999999999</v>
      </c>
      <c r="E36" s="220">
        <f>'Section 2 data'!$F$84</f>
        <v>16.72</v>
      </c>
      <c r="F36" s="257">
        <f t="shared" si="2"/>
        <v>4.3877199999999998</v>
      </c>
    </row>
    <row r="37" spans="2:6" ht="15" customHeight="1" x14ac:dyDescent="0.2">
      <c r="B37" s="219" t="s">
        <v>373</v>
      </c>
      <c r="C37" s="57">
        <f>'Section 2 data'!$D$85</f>
        <v>1.9910000000000001E-2</v>
      </c>
      <c r="D37" s="256">
        <f>'Section 2 data'!$E$85</f>
        <v>1.3014000000000001</v>
      </c>
      <c r="E37" s="220">
        <f>'Section 2 data'!$F$85</f>
        <v>30.96</v>
      </c>
      <c r="F37" s="257">
        <f t="shared" si="2"/>
        <v>1.3213100000000002</v>
      </c>
    </row>
    <row r="38" spans="2:6" ht="15" customHeight="1" x14ac:dyDescent="0.2">
      <c r="B38" s="219" t="s">
        <v>374</v>
      </c>
      <c r="C38" s="57">
        <f>'Section 2 data'!$D$86</f>
        <v>1.2320000000000001E-2</v>
      </c>
      <c r="D38" s="256">
        <f>'Section 2 data'!$E$86</f>
        <v>1.42106</v>
      </c>
      <c r="E38" s="220">
        <f>'Section 2 data'!$F$86</f>
        <v>31.55</v>
      </c>
      <c r="F38" s="257">
        <f t="shared" si="2"/>
        <v>1.4333800000000001</v>
      </c>
    </row>
    <row r="39" spans="2:6" ht="15" customHeight="1" x14ac:dyDescent="0.2">
      <c r="B39" s="225" t="s">
        <v>80</v>
      </c>
      <c r="C39" s="259">
        <f>'Section 2 data'!$D$5</f>
        <v>8.6968199999999989</v>
      </c>
      <c r="D39" s="259">
        <f>'Section 2 data'!$E$5</f>
        <v>38.227789999999999</v>
      </c>
      <c r="E39" s="227">
        <f>'Section 2 data'!$F$5</f>
        <v>1.84</v>
      </c>
      <c r="F39" s="260">
        <f t="shared" si="2"/>
        <v>46.924610000000001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39" t="s">
        <v>76</v>
      </c>
      <c r="C5" s="14" t="s">
        <v>78</v>
      </c>
      <c r="D5" s="845" t="s">
        <v>79</v>
      </c>
      <c r="E5" s="846"/>
      <c r="F5" s="15" t="s">
        <v>80</v>
      </c>
    </row>
    <row r="6" spans="2:6" ht="30" customHeight="1" x14ac:dyDescent="0.2">
      <c r="B6" s="840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50" t="str">
        <f>Index!$B$4</f>
        <v>Lincolnshire and Northamptonshire</v>
      </c>
      <c r="C7" s="251">
        <f>'Section 2 data'!$D$91</f>
        <v>0.19596</v>
      </c>
      <c r="D7" s="251">
        <f>'Section 2 data'!$E$91</f>
        <v>0.19735</v>
      </c>
      <c r="E7" s="252">
        <f>'Section 2 data'!$F$91</f>
        <v>51.52</v>
      </c>
      <c r="F7" s="253">
        <f>SUM(C7,D7)</f>
        <v>0.39330999999999999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751</v>
      </c>
    </row>
    <row r="5" spans="2:4" ht="30" customHeight="1" x14ac:dyDescent="0.2">
      <c r="B5" s="836"/>
      <c r="C5" s="40" t="s">
        <v>677</v>
      </c>
      <c r="D5" s="229" t="s">
        <v>678</v>
      </c>
    </row>
    <row r="6" spans="2:4" ht="30" customHeight="1" x14ac:dyDescent="0.2">
      <c r="B6" s="837"/>
      <c r="C6" s="847" t="s">
        <v>81</v>
      </c>
      <c r="D6" s="848"/>
    </row>
    <row r="7" spans="2:4" ht="15" customHeight="1" x14ac:dyDescent="0.2">
      <c r="B7" s="200" t="str">
        <f>Index!$B$4</f>
        <v>Lincolnshire and Northamptonshire</v>
      </c>
      <c r="C7" s="201"/>
      <c r="D7" s="201"/>
    </row>
    <row r="8" spans="2:4" ht="15" customHeight="1" x14ac:dyDescent="0.2">
      <c r="B8" s="133" t="s">
        <v>19</v>
      </c>
      <c r="C8" s="60">
        <f>'Section 2 data'!$H$96</f>
        <v>34.105669503278776</v>
      </c>
      <c r="D8" s="503">
        <f>'Section 2 data'!$H$7</f>
        <v>38.75761</v>
      </c>
    </row>
    <row r="9" spans="2:4" ht="15" customHeight="1" x14ac:dyDescent="0.2">
      <c r="B9" s="504" t="s">
        <v>20</v>
      </c>
      <c r="C9" s="62">
        <f>'Section 2 data'!$H$97</f>
        <v>9.9661746536692082</v>
      </c>
      <c r="D9" s="505">
        <f>'Section 2 data'!$H$6</f>
        <v>8.10684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6" t="s">
        <v>688</v>
      </c>
      <c r="C3" s="787"/>
      <c r="D3" s="787"/>
      <c r="E3" s="787"/>
      <c r="F3" s="787"/>
      <c r="G3" s="787"/>
      <c r="H3" s="787"/>
    </row>
    <row r="4" spans="1:19" x14ac:dyDescent="0.2">
      <c r="A4" s="149"/>
      <c r="B4" s="283"/>
      <c r="C4" s="283" t="s">
        <v>610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487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1182.7539999999999</v>
      </c>
      <c r="E5" s="431">
        <v>6205.0529999999999</v>
      </c>
      <c r="F5" s="436">
        <v>5.84</v>
      </c>
      <c r="G5" s="443">
        <f>E5*F5/100</f>
        <v>362.37509519999998</v>
      </c>
      <c r="H5" s="444">
        <f>SUM(D5,E5)</f>
        <v>7387.8069999999998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442.911</v>
      </c>
      <c r="E6" s="431">
        <v>730.74099999999999</v>
      </c>
      <c r="F6" s="436">
        <v>12.1</v>
      </c>
      <c r="G6" s="443">
        <f t="shared" ref="G6:G26" si="0">E6*F6/100</f>
        <v>88.419660999999991</v>
      </c>
      <c r="H6" s="444">
        <f>SUM(D6,E6)</f>
        <v>1173.652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739.84299999999996</v>
      </c>
      <c r="E7" s="431">
        <v>5465.5720000000001</v>
      </c>
      <c r="F7" s="436">
        <v>6.69</v>
      </c>
      <c r="G7" s="443">
        <f>E7*F7/100</f>
        <v>365.64676680000002</v>
      </c>
      <c r="H7" s="444">
        <f>SUM(D7,E7)</f>
        <v>6205.415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0.79900000000000004</v>
      </c>
      <c r="E8" s="433">
        <v>1.786</v>
      </c>
      <c r="F8" s="436">
        <v>109.04</v>
      </c>
      <c r="G8" s="443">
        <f t="shared" si="0"/>
        <v>1.9474544</v>
      </c>
      <c r="H8" s="444">
        <f>SUM(D8,E8)</f>
        <v>2.585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156.101</v>
      </c>
      <c r="E9" s="433">
        <v>285.036</v>
      </c>
      <c r="F9" s="436">
        <v>18.399999999999999</v>
      </c>
      <c r="G9" s="443">
        <f t="shared" si="0"/>
        <v>52.446623999999993</v>
      </c>
      <c r="H9" s="444">
        <f t="shared" ref="H9:H26" si="1">SUM(D9,E9)</f>
        <v>441.137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181.721</v>
      </c>
      <c r="E10" s="433">
        <v>97.224000000000004</v>
      </c>
      <c r="F10" s="436">
        <v>35.22</v>
      </c>
      <c r="G10" s="443">
        <f t="shared" si="0"/>
        <v>34.242292800000001</v>
      </c>
      <c r="H10" s="444">
        <f t="shared" si="1"/>
        <v>278.94499999999999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35.411999999999999</v>
      </c>
      <c r="E11" s="433">
        <v>148.46199999999999</v>
      </c>
      <c r="F11" s="436">
        <v>25.38</v>
      </c>
      <c r="G11" s="443">
        <f t="shared" si="0"/>
        <v>37.679655599999997</v>
      </c>
      <c r="H11" s="444">
        <f t="shared" si="1"/>
        <v>183.874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11.06</v>
      </c>
      <c r="E12" s="433">
        <v>111.61499999999999</v>
      </c>
      <c r="F12" s="436">
        <v>28.19</v>
      </c>
      <c r="G12" s="443">
        <f t="shared" si="0"/>
        <v>31.464268499999999</v>
      </c>
      <c r="H12" s="444">
        <f t="shared" si="1"/>
        <v>122.675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13.022</v>
      </c>
      <c r="E13" s="433">
        <v>30.234999999999999</v>
      </c>
      <c r="F13" s="436">
        <v>60.44</v>
      </c>
      <c r="G13" s="443">
        <f t="shared" si="0"/>
        <v>18.274034</v>
      </c>
      <c r="H13" s="444">
        <f t="shared" si="1"/>
        <v>43.256999999999998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0.13700000000000001</v>
      </c>
      <c r="E14" s="433">
        <v>0</v>
      </c>
      <c r="F14" s="436">
        <v>0</v>
      </c>
      <c r="G14" s="443">
        <f t="shared" si="0"/>
        <v>0</v>
      </c>
      <c r="H14" s="444">
        <f t="shared" si="1"/>
        <v>0.13700000000000001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44.658000000000001</v>
      </c>
      <c r="E15" s="433">
        <v>56.384</v>
      </c>
      <c r="F15" s="436">
        <v>48.64</v>
      </c>
      <c r="G15" s="443">
        <f t="shared" si="0"/>
        <v>27.425177600000001</v>
      </c>
      <c r="H15" s="444">
        <f t="shared" si="1"/>
        <v>101.042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440.29599999999999</v>
      </c>
      <c r="E16" s="433">
        <v>1024.0060000000001</v>
      </c>
      <c r="F16" s="436">
        <v>14.68</v>
      </c>
      <c r="G16" s="443">
        <f t="shared" si="0"/>
        <v>150.32408080000002</v>
      </c>
      <c r="H16" s="444">
        <f t="shared" si="1"/>
        <v>1464.3020000000001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38.103999999999999</v>
      </c>
      <c r="E17" s="433">
        <v>193.91499999999999</v>
      </c>
      <c r="F17" s="436">
        <v>31.62</v>
      </c>
      <c r="G17" s="443">
        <f t="shared" si="0"/>
        <v>61.315923000000005</v>
      </c>
      <c r="H17" s="444">
        <f t="shared" si="1"/>
        <v>232.01900000000001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3.327</v>
      </c>
      <c r="E18" s="433">
        <v>923.94899999999996</v>
      </c>
      <c r="F18" s="436">
        <v>24.14</v>
      </c>
      <c r="G18" s="443">
        <f t="shared" si="0"/>
        <v>223.0412886</v>
      </c>
      <c r="H18" s="444">
        <f t="shared" si="1"/>
        <v>927.27599999999995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120.779</v>
      </c>
      <c r="E19" s="433">
        <v>1538.0350000000001</v>
      </c>
      <c r="F19" s="436">
        <v>15.41</v>
      </c>
      <c r="G19" s="443">
        <f t="shared" si="0"/>
        <v>237.01119350000002</v>
      </c>
      <c r="H19" s="444">
        <f t="shared" si="1"/>
        <v>1658.8140000000001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46.725000000000001</v>
      </c>
      <c r="E20" s="433">
        <v>170.32499999999999</v>
      </c>
      <c r="F20" s="436">
        <v>29.96</v>
      </c>
      <c r="G20" s="443">
        <f t="shared" si="0"/>
        <v>51.02937</v>
      </c>
      <c r="H20" s="444">
        <f t="shared" si="1"/>
        <v>217.04999999999998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0.90500000000000003</v>
      </c>
      <c r="E21" s="433">
        <v>12.651</v>
      </c>
      <c r="F21" s="436">
        <v>68.45</v>
      </c>
      <c r="G21" s="443">
        <f t="shared" si="0"/>
        <v>8.6596095000000002</v>
      </c>
      <c r="H21" s="444">
        <f t="shared" si="1"/>
        <v>13.555999999999999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4.24</v>
      </c>
      <c r="E22" s="433">
        <v>114.771</v>
      </c>
      <c r="F22" s="436">
        <v>22.02</v>
      </c>
      <c r="G22" s="443">
        <f t="shared" si="0"/>
        <v>25.272574199999998</v>
      </c>
      <c r="H22" s="444">
        <f t="shared" si="1"/>
        <v>119.011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237.959</v>
      </c>
      <c r="F23" s="436">
        <v>22.71</v>
      </c>
      <c r="G23" s="443">
        <f t="shared" si="0"/>
        <v>54.0404889</v>
      </c>
      <c r="H23" s="444">
        <f t="shared" si="1"/>
        <v>237.959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0.83299999999999996</v>
      </c>
      <c r="E24" s="433">
        <v>50.298000000000002</v>
      </c>
      <c r="F24" s="436">
        <v>56.08</v>
      </c>
      <c r="G24" s="443">
        <f t="shared" si="0"/>
        <v>28.207118399999999</v>
      </c>
      <c r="H24" s="444">
        <f t="shared" si="1"/>
        <v>51.131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4.7E-2</v>
      </c>
      <c r="E25" s="433">
        <v>370.1</v>
      </c>
      <c r="F25" s="436">
        <v>40.020000000000003</v>
      </c>
      <c r="G25" s="443">
        <f t="shared" si="0"/>
        <v>148.11402000000001</v>
      </c>
      <c r="H25" s="444">
        <f t="shared" si="1"/>
        <v>370.14700000000005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84.587000000000003</v>
      </c>
      <c r="E26" s="437">
        <v>837.56899999999996</v>
      </c>
      <c r="F26" s="435">
        <v>19.920000000000002</v>
      </c>
      <c r="G26" s="333">
        <f t="shared" si="0"/>
        <v>166.84374480000002</v>
      </c>
      <c r="H26" s="341">
        <f t="shared" si="1"/>
        <v>922.15599999999995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s="24" customFormat="1" x14ac:dyDescent="0.2">
      <c r="B29" s="786" t="s">
        <v>688</v>
      </c>
      <c r="C29" s="787"/>
      <c r="D29" s="787"/>
      <c r="E29" s="787"/>
      <c r="F29" s="787"/>
      <c r="G29" s="787"/>
      <c r="H29" s="787"/>
    </row>
    <row r="30" spans="1:10" s="24" customFormat="1" x14ac:dyDescent="0.2">
      <c r="B30" s="283"/>
      <c r="C30" s="283" t="s">
        <v>686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487</v>
      </c>
    </row>
    <row r="31" spans="1:10" s="23" customFormat="1" x14ac:dyDescent="0.2">
      <c r="B31" s="438" t="s">
        <v>92</v>
      </c>
      <c r="C31" s="428" t="s">
        <v>119</v>
      </c>
      <c r="D31" s="429"/>
      <c r="E31" s="431"/>
      <c r="F31" s="436"/>
      <c r="G31" s="443">
        <f>E31*F31/100</f>
        <v>0</v>
      </c>
      <c r="H31" s="444">
        <f>SUM(D31,E31)</f>
        <v>0</v>
      </c>
    </row>
    <row r="32" spans="1:10" s="23" customFormat="1" x14ac:dyDescent="0.2">
      <c r="B32" s="438"/>
      <c r="C32" s="428" t="s">
        <v>120</v>
      </c>
      <c r="D32" s="429"/>
      <c r="E32" s="431"/>
      <c r="F32" s="436"/>
      <c r="G32" s="443">
        <f t="shared" ref="G32:G37" si="2">E32*F32/100</f>
        <v>0</v>
      </c>
      <c r="H32" s="444">
        <f t="shared" ref="H32:H37" si="3">SUM(D32,E32)</f>
        <v>0</v>
      </c>
    </row>
    <row r="33" spans="2:8" s="23" customFormat="1" x14ac:dyDescent="0.2">
      <c r="B33" s="438"/>
      <c r="C33" s="428" t="s">
        <v>121</v>
      </c>
      <c r="D33" s="429"/>
      <c r="E33" s="431"/>
      <c r="F33" s="436"/>
      <c r="G33" s="443">
        <f t="shared" si="2"/>
        <v>0</v>
      </c>
      <c r="H33" s="444">
        <f t="shared" si="3"/>
        <v>0</v>
      </c>
    </row>
    <row r="34" spans="2:8" s="23" customFormat="1" x14ac:dyDescent="0.2">
      <c r="B34" s="438"/>
      <c r="C34" s="428" t="s">
        <v>122</v>
      </c>
      <c r="D34" s="429"/>
      <c r="E34" s="431"/>
      <c r="F34" s="436"/>
      <c r="G34" s="443">
        <f t="shared" si="2"/>
        <v>0</v>
      </c>
      <c r="H34" s="444">
        <f t="shared" si="3"/>
        <v>0</v>
      </c>
    </row>
    <row r="35" spans="2:8" s="23" customFormat="1" x14ac:dyDescent="0.2">
      <c r="B35" s="438"/>
      <c r="C35" s="428" t="s">
        <v>123</v>
      </c>
      <c r="D35" s="429"/>
      <c r="E35" s="431"/>
      <c r="F35" s="436"/>
      <c r="G35" s="443">
        <f t="shared" si="2"/>
        <v>0</v>
      </c>
      <c r="H35" s="444">
        <f t="shared" si="3"/>
        <v>0</v>
      </c>
    </row>
    <row r="36" spans="2:8" s="23" customFormat="1" x14ac:dyDescent="0.2">
      <c r="B36" s="438"/>
      <c r="C36" s="428" t="s">
        <v>124</v>
      </c>
      <c r="D36" s="429"/>
      <c r="E36" s="431"/>
      <c r="F36" s="436"/>
      <c r="G36" s="443">
        <f t="shared" si="2"/>
        <v>0</v>
      </c>
      <c r="H36" s="444">
        <f t="shared" si="3"/>
        <v>0</v>
      </c>
    </row>
    <row r="37" spans="2:8" s="23" customFormat="1" x14ac:dyDescent="0.2">
      <c r="B37" s="438"/>
      <c r="C37" s="428" t="s">
        <v>125</v>
      </c>
      <c r="D37" s="429"/>
      <c r="E37" s="431"/>
      <c r="F37" s="436"/>
      <c r="G37" s="443">
        <f t="shared" si="2"/>
        <v>0</v>
      </c>
      <c r="H37" s="444">
        <f t="shared" si="3"/>
        <v>0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/>
      <c r="E39" s="431"/>
      <c r="F39" s="436"/>
      <c r="G39" s="443">
        <f>E39*F39/100</f>
        <v>0</v>
      </c>
      <c r="H39" s="444">
        <f>SUM(D39,E39)</f>
        <v>0</v>
      </c>
    </row>
    <row r="40" spans="2:8" s="23" customFormat="1" x14ac:dyDescent="0.2">
      <c r="B40" s="438"/>
      <c r="C40" s="428" t="s">
        <v>120</v>
      </c>
      <c r="D40" s="429"/>
      <c r="E40" s="431"/>
      <c r="F40" s="436"/>
      <c r="G40" s="443">
        <f t="shared" ref="G40:G45" si="4">E40*F40/100</f>
        <v>0</v>
      </c>
      <c r="H40" s="444">
        <f t="shared" ref="H40:H45" si="5">SUM(D40,E40)</f>
        <v>0</v>
      </c>
    </row>
    <row r="41" spans="2:8" s="23" customFormat="1" x14ac:dyDescent="0.2">
      <c r="B41" s="438"/>
      <c r="C41" s="428" t="s">
        <v>121</v>
      </c>
      <c r="D41" s="429"/>
      <c r="E41" s="431"/>
      <c r="F41" s="436"/>
      <c r="G41" s="443">
        <f t="shared" si="4"/>
        <v>0</v>
      </c>
      <c r="H41" s="444">
        <f t="shared" si="5"/>
        <v>0</v>
      </c>
    </row>
    <row r="42" spans="2:8" s="23" customFormat="1" x14ac:dyDescent="0.2">
      <c r="B42" s="438"/>
      <c r="C42" s="428" t="s">
        <v>122</v>
      </c>
      <c r="D42" s="429"/>
      <c r="E42" s="431"/>
      <c r="F42" s="436"/>
      <c r="G42" s="443">
        <f t="shared" si="4"/>
        <v>0</v>
      </c>
      <c r="H42" s="444">
        <f t="shared" si="5"/>
        <v>0</v>
      </c>
    </row>
    <row r="43" spans="2:8" s="23" customFormat="1" x14ac:dyDescent="0.2">
      <c r="B43" s="438"/>
      <c r="C43" s="428" t="s">
        <v>123</v>
      </c>
      <c r="D43" s="429"/>
      <c r="E43" s="431"/>
      <c r="F43" s="436"/>
      <c r="G43" s="443">
        <f t="shared" si="4"/>
        <v>0</v>
      </c>
      <c r="H43" s="444">
        <f t="shared" si="5"/>
        <v>0</v>
      </c>
    </row>
    <row r="44" spans="2:8" s="23" customFormat="1" x14ac:dyDescent="0.2">
      <c r="B44" s="438"/>
      <c r="C44" s="428" t="s">
        <v>124</v>
      </c>
      <c r="D44" s="429"/>
      <c r="E44" s="431"/>
      <c r="F44" s="436"/>
      <c r="G44" s="443">
        <f t="shared" si="4"/>
        <v>0</v>
      </c>
      <c r="H44" s="444">
        <f t="shared" si="5"/>
        <v>0</v>
      </c>
    </row>
    <row r="45" spans="2:8" s="23" customFormat="1" x14ac:dyDescent="0.2">
      <c r="B45" s="438"/>
      <c r="C45" s="428" t="s">
        <v>125</v>
      </c>
      <c r="D45" s="429"/>
      <c r="E45" s="431"/>
      <c r="F45" s="436"/>
      <c r="G45" s="443">
        <f t="shared" si="4"/>
        <v>0</v>
      </c>
      <c r="H45" s="444">
        <f t="shared" si="5"/>
        <v>0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/>
      <c r="E47" s="431"/>
      <c r="F47" s="436"/>
      <c r="G47" s="443">
        <f>E47*F47/100</f>
        <v>0</v>
      </c>
      <c r="H47" s="444">
        <f>SUM(D47,E47)</f>
        <v>0</v>
      </c>
    </row>
    <row r="48" spans="2:8" s="23" customFormat="1" x14ac:dyDescent="0.2">
      <c r="B48" s="438"/>
      <c r="C48" s="428" t="s">
        <v>120</v>
      </c>
      <c r="D48" s="429"/>
      <c r="E48" s="431"/>
      <c r="F48" s="436"/>
      <c r="G48" s="443">
        <f t="shared" ref="G48:G53" si="6">E48*F48/100</f>
        <v>0</v>
      </c>
      <c r="H48" s="444">
        <f t="shared" ref="H48:H53" si="7">SUM(D48,E48)</f>
        <v>0</v>
      </c>
    </row>
    <row r="49" spans="2:8" s="23" customFormat="1" x14ac:dyDescent="0.2">
      <c r="B49" s="438"/>
      <c r="C49" s="428" t="s">
        <v>121</v>
      </c>
      <c r="D49" s="429"/>
      <c r="E49" s="431"/>
      <c r="F49" s="436"/>
      <c r="G49" s="443">
        <f t="shared" si="6"/>
        <v>0</v>
      </c>
      <c r="H49" s="444">
        <f t="shared" si="7"/>
        <v>0</v>
      </c>
    </row>
    <row r="50" spans="2:8" s="23" customFormat="1" x14ac:dyDescent="0.2">
      <c r="B50" s="438"/>
      <c r="C50" s="428" t="s">
        <v>122</v>
      </c>
      <c r="D50" s="429"/>
      <c r="E50" s="431"/>
      <c r="F50" s="436"/>
      <c r="G50" s="443">
        <f t="shared" si="6"/>
        <v>0</v>
      </c>
      <c r="H50" s="444">
        <f t="shared" si="7"/>
        <v>0</v>
      </c>
    </row>
    <row r="51" spans="2:8" s="23" customFormat="1" x14ac:dyDescent="0.2">
      <c r="B51" s="438"/>
      <c r="C51" s="428" t="s">
        <v>123</v>
      </c>
      <c r="D51" s="429"/>
      <c r="E51" s="431"/>
      <c r="F51" s="436"/>
      <c r="G51" s="443">
        <f t="shared" si="6"/>
        <v>0</v>
      </c>
      <c r="H51" s="444">
        <f t="shared" si="7"/>
        <v>0</v>
      </c>
    </row>
    <row r="52" spans="2:8" s="23" customFormat="1" x14ac:dyDescent="0.2">
      <c r="B52" s="438"/>
      <c r="C52" s="428" t="s">
        <v>124</v>
      </c>
      <c r="D52" s="429"/>
      <c r="E52" s="431"/>
      <c r="F52" s="436"/>
      <c r="G52" s="443">
        <f t="shared" si="6"/>
        <v>0</v>
      </c>
      <c r="H52" s="444">
        <f t="shared" si="7"/>
        <v>0</v>
      </c>
    </row>
    <row r="53" spans="2:8" s="23" customFormat="1" ht="13.5" thickBot="1" x14ac:dyDescent="0.25">
      <c r="B53" s="294"/>
      <c r="C53" s="434" t="s">
        <v>125</v>
      </c>
      <c r="D53" s="437"/>
      <c r="E53" s="437"/>
      <c r="F53" s="435"/>
      <c r="G53" s="333">
        <f t="shared" si="6"/>
        <v>0</v>
      </c>
      <c r="H53" s="341">
        <f t="shared" si="7"/>
        <v>0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6" t="s">
        <v>688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28" t="s">
        <v>687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487</v>
      </c>
    </row>
    <row r="58" spans="2:8" s="23" customFormat="1" x14ac:dyDescent="0.2">
      <c r="B58" s="438" t="s">
        <v>92</v>
      </c>
      <c r="C58" s="428" t="s">
        <v>127</v>
      </c>
      <c r="D58" s="429"/>
      <c r="E58" s="431"/>
      <c r="F58" s="436"/>
      <c r="G58" s="443">
        <f>E58*F58/100</f>
        <v>0</v>
      </c>
      <c r="H58" s="444">
        <f t="shared" ref="H58:H86" si="8">SUM(D58,E58)</f>
        <v>0</v>
      </c>
    </row>
    <row r="59" spans="2:8" s="23" customFormat="1" x14ac:dyDescent="0.2">
      <c r="B59" s="438"/>
      <c r="C59" s="428" t="s">
        <v>128</v>
      </c>
      <c r="D59" s="429"/>
      <c r="E59" s="431"/>
      <c r="F59" s="436"/>
      <c r="G59" s="443">
        <f t="shared" ref="G59:G66" si="9">E59*F59/100</f>
        <v>0</v>
      </c>
      <c r="H59" s="444">
        <f t="shared" si="8"/>
        <v>0</v>
      </c>
    </row>
    <row r="60" spans="2:8" s="23" customFormat="1" x14ac:dyDescent="0.2">
      <c r="B60" s="438"/>
      <c r="C60" s="428" t="s">
        <v>129</v>
      </c>
      <c r="D60" s="429"/>
      <c r="E60" s="431"/>
      <c r="F60" s="436"/>
      <c r="G60" s="443">
        <f t="shared" si="9"/>
        <v>0</v>
      </c>
      <c r="H60" s="444">
        <f t="shared" si="8"/>
        <v>0</v>
      </c>
    </row>
    <row r="61" spans="2:8" s="23" customFormat="1" x14ac:dyDescent="0.2">
      <c r="B61" s="438"/>
      <c r="C61" s="428" t="s">
        <v>130</v>
      </c>
      <c r="D61" s="429"/>
      <c r="E61" s="431"/>
      <c r="F61" s="436"/>
      <c r="G61" s="443">
        <f t="shared" si="9"/>
        <v>0</v>
      </c>
      <c r="H61" s="444">
        <f t="shared" si="8"/>
        <v>0</v>
      </c>
    </row>
    <row r="62" spans="2:8" s="23" customFormat="1" x14ac:dyDescent="0.2">
      <c r="B62" s="438"/>
      <c r="C62" s="428" t="s">
        <v>131</v>
      </c>
      <c r="D62" s="429"/>
      <c r="E62" s="431"/>
      <c r="F62" s="436"/>
      <c r="G62" s="443">
        <f t="shared" si="9"/>
        <v>0</v>
      </c>
      <c r="H62" s="444">
        <f t="shared" si="8"/>
        <v>0</v>
      </c>
    </row>
    <row r="63" spans="2:8" s="23" customFormat="1" x14ac:dyDescent="0.2">
      <c r="B63" s="438"/>
      <c r="C63" s="428" t="s">
        <v>132</v>
      </c>
      <c r="D63" s="429"/>
      <c r="E63" s="431"/>
      <c r="F63" s="436"/>
      <c r="G63" s="443">
        <f t="shared" si="9"/>
        <v>0</v>
      </c>
      <c r="H63" s="444">
        <f t="shared" si="8"/>
        <v>0</v>
      </c>
    </row>
    <row r="64" spans="2:8" s="23" customFormat="1" x14ac:dyDescent="0.2">
      <c r="B64" s="438"/>
      <c r="C64" s="428" t="s">
        <v>133</v>
      </c>
      <c r="D64" s="429"/>
      <c r="E64" s="431"/>
      <c r="F64" s="436"/>
      <c r="G64" s="443">
        <f t="shared" si="9"/>
        <v>0</v>
      </c>
      <c r="H64" s="444">
        <f t="shared" si="8"/>
        <v>0</v>
      </c>
    </row>
    <row r="65" spans="2:8" s="23" customFormat="1" x14ac:dyDescent="0.2">
      <c r="B65" s="438"/>
      <c r="C65" s="428" t="s">
        <v>134</v>
      </c>
      <c r="D65" s="429"/>
      <c r="E65" s="431"/>
      <c r="F65" s="436"/>
      <c r="G65" s="443">
        <f t="shared" si="9"/>
        <v>0</v>
      </c>
      <c r="H65" s="444">
        <f t="shared" si="8"/>
        <v>0</v>
      </c>
    </row>
    <row r="66" spans="2:8" s="23" customFormat="1" x14ac:dyDescent="0.2">
      <c r="B66" s="438"/>
      <c r="C66" s="428" t="s">
        <v>135</v>
      </c>
      <c r="D66" s="429"/>
      <c r="E66" s="431"/>
      <c r="F66" s="436"/>
      <c r="G66" s="443">
        <f t="shared" si="9"/>
        <v>0</v>
      </c>
      <c r="H66" s="444">
        <f t="shared" si="8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/>
      <c r="E68" s="431"/>
      <c r="F68" s="436"/>
      <c r="G68" s="443">
        <f t="shared" ref="G68:G76" si="10">E68*F68/100</f>
        <v>0</v>
      </c>
      <c r="H68" s="444">
        <f t="shared" si="8"/>
        <v>0</v>
      </c>
    </row>
    <row r="69" spans="2:8" s="23" customFormat="1" x14ac:dyDescent="0.2">
      <c r="B69" s="438"/>
      <c r="C69" s="428" t="s">
        <v>128</v>
      </c>
      <c r="D69" s="429"/>
      <c r="E69" s="431"/>
      <c r="F69" s="436"/>
      <c r="G69" s="443">
        <f t="shared" si="10"/>
        <v>0</v>
      </c>
      <c r="H69" s="444">
        <f t="shared" si="8"/>
        <v>0</v>
      </c>
    </row>
    <row r="70" spans="2:8" s="23" customFormat="1" x14ac:dyDescent="0.2">
      <c r="B70" s="438"/>
      <c r="C70" s="428" t="s">
        <v>129</v>
      </c>
      <c r="D70" s="429"/>
      <c r="E70" s="431"/>
      <c r="F70" s="436"/>
      <c r="G70" s="443">
        <f t="shared" si="10"/>
        <v>0</v>
      </c>
      <c r="H70" s="444">
        <f t="shared" si="8"/>
        <v>0</v>
      </c>
    </row>
    <row r="71" spans="2:8" s="23" customFormat="1" x14ac:dyDescent="0.2">
      <c r="B71" s="438"/>
      <c r="C71" s="428" t="s">
        <v>130</v>
      </c>
      <c r="D71" s="429"/>
      <c r="E71" s="431"/>
      <c r="F71" s="436"/>
      <c r="G71" s="443">
        <f t="shared" si="10"/>
        <v>0</v>
      </c>
      <c r="H71" s="444">
        <f t="shared" si="8"/>
        <v>0</v>
      </c>
    </row>
    <row r="72" spans="2:8" s="23" customFormat="1" x14ac:dyDescent="0.2">
      <c r="B72" s="438"/>
      <c r="C72" s="428" t="s">
        <v>131</v>
      </c>
      <c r="D72" s="429"/>
      <c r="E72" s="431"/>
      <c r="F72" s="436"/>
      <c r="G72" s="443">
        <f t="shared" si="10"/>
        <v>0</v>
      </c>
      <c r="H72" s="444">
        <f t="shared" si="8"/>
        <v>0</v>
      </c>
    </row>
    <row r="73" spans="2:8" s="23" customFormat="1" x14ac:dyDescent="0.2">
      <c r="B73" s="438"/>
      <c r="C73" s="428" t="s">
        <v>132</v>
      </c>
      <c r="D73" s="429"/>
      <c r="E73" s="431"/>
      <c r="F73" s="436"/>
      <c r="G73" s="443">
        <f t="shared" si="10"/>
        <v>0</v>
      </c>
      <c r="H73" s="444">
        <f t="shared" si="8"/>
        <v>0</v>
      </c>
    </row>
    <row r="74" spans="2:8" s="23" customFormat="1" x14ac:dyDescent="0.2">
      <c r="B74" s="438"/>
      <c r="C74" s="428" t="s">
        <v>133</v>
      </c>
      <c r="D74" s="429"/>
      <c r="E74" s="431"/>
      <c r="F74" s="436"/>
      <c r="G74" s="443">
        <f t="shared" si="10"/>
        <v>0</v>
      </c>
      <c r="H74" s="444">
        <f t="shared" si="8"/>
        <v>0</v>
      </c>
    </row>
    <row r="75" spans="2:8" s="23" customFormat="1" x14ac:dyDescent="0.2">
      <c r="B75" s="438"/>
      <c r="C75" s="428" t="s">
        <v>134</v>
      </c>
      <c r="D75" s="429"/>
      <c r="E75" s="431"/>
      <c r="F75" s="436"/>
      <c r="G75" s="443">
        <f t="shared" si="10"/>
        <v>0</v>
      </c>
      <c r="H75" s="444">
        <f t="shared" si="8"/>
        <v>0</v>
      </c>
    </row>
    <row r="76" spans="2:8" s="23" customFormat="1" x14ac:dyDescent="0.2">
      <c r="B76" s="438"/>
      <c r="C76" s="428" t="s">
        <v>135</v>
      </c>
      <c r="D76" s="429"/>
      <c r="E76" s="431"/>
      <c r="F76" s="436"/>
      <c r="G76" s="443">
        <f t="shared" si="10"/>
        <v>0</v>
      </c>
      <c r="H76" s="444">
        <f t="shared" si="8"/>
        <v>0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/>
      <c r="E78" s="431"/>
      <c r="F78" s="436"/>
      <c r="G78" s="443">
        <f t="shared" ref="G78:G86" si="11">E78*F78/100</f>
        <v>0</v>
      </c>
      <c r="H78" s="444">
        <f t="shared" si="8"/>
        <v>0</v>
      </c>
    </row>
    <row r="79" spans="2:8" s="23" customFormat="1" x14ac:dyDescent="0.2">
      <c r="B79" s="438"/>
      <c r="C79" s="428" t="s">
        <v>128</v>
      </c>
      <c r="D79" s="429"/>
      <c r="E79" s="431"/>
      <c r="F79" s="436"/>
      <c r="G79" s="443">
        <f t="shared" si="11"/>
        <v>0</v>
      </c>
      <c r="H79" s="444">
        <f t="shared" si="8"/>
        <v>0</v>
      </c>
    </row>
    <row r="80" spans="2:8" s="23" customFormat="1" x14ac:dyDescent="0.2">
      <c r="B80" s="438"/>
      <c r="C80" s="428" t="s">
        <v>129</v>
      </c>
      <c r="D80" s="429"/>
      <c r="E80" s="431"/>
      <c r="F80" s="436"/>
      <c r="G80" s="443">
        <f t="shared" si="11"/>
        <v>0</v>
      </c>
      <c r="H80" s="444">
        <f t="shared" si="8"/>
        <v>0</v>
      </c>
    </row>
    <row r="81" spans="2:8" s="23" customFormat="1" x14ac:dyDescent="0.2">
      <c r="B81" s="438"/>
      <c r="C81" s="428" t="s">
        <v>130</v>
      </c>
      <c r="D81" s="429"/>
      <c r="E81" s="431"/>
      <c r="F81" s="436"/>
      <c r="G81" s="443">
        <f t="shared" si="11"/>
        <v>0</v>
      </c>
      <c r="H81" s="444">
        <f t="shared" si="8"/>
        <v>0</v>
      </c>
    </row>
    <row r="82" spans="2:8" s="23" customFormat="1" x14ac:dyDescent="0.2">
      <c r="B82" s="438"/>
      <c r="C82" s="428" t="s">
        <v>131</v>
      </c>
      <c r="D82" s="429"/>
      <c r="E82" s="431"/>
      <c r="F82" s="436"/>
      <c r="G82" s="443">
        <f t="shared" si="11"/>
        <v>0</v>
      </c>
      <c r="H82" s="444">
        <f t="shared" si="8"/>
        <v>0</v>
      </c>
    </row>
    <row r="83" spans="2:8" s="23" customFormat="1" x14ac:dyDescent="0.2">
      <c r="B83" s="438"/>
      <c r="C83" s="428" t="s">
        <v>132</v>
      </c>
      <c r="D83" s="429"/>
      <c r="E83" s="431"/>
      <c r="F83" s="436"/>
      <c r="G83" s="443">
        <f t="shared" si="11"/>
        <v>0</v>
      </c>
      <c r="H83" s="444">
        <f t="shared" si="8"/>
        <v>0</v>
      </c>
    </row>
    <row r="84" spans="2:8" s="23" customFormat="1" x14ac:dyDescent="0.2">
      <c r="B84" s="438"/>
      <c r="C84" s="428" t="s">
        <v>133</v>
      </c>
      <c r="D84" s="429"/>
      <c r="E84" s="431"/>
      <c r="F84" s="436"/>
      <c r="G84" s="443">
        <f t="shared" si="11"/>
        <v>0</v>
      </c>
      <c r="H84" s="444">
        <f t="shared" si="8"/>
        <v>0</v>
      </c>
    </row>
    <row r="85" spans="2:8" s="23" customFormat="1" x14ac:dyDescent="0.2">
      <c r="B85" s="438"/>
      <c r="C85" s="428" t="s">
        <v>134</v>
      </c>
      <c r="D85" s="429"/>
      <c r="E85" s="431"/>
      <c r="F85" s="436"/>
      <c r="G85" s="443">
        <f t="shared" si="11"/>
        <v>0</v>
      </c>
      <c r="H85" s="444">
        <f t="shared" si="8"/>
        <v>0</v>
      </c>
    </row>
    <row r="86" spans="2:8" ht="13.5" thickBot="1" x14ac:dyDescent="0.25">
      <c r="B86" s="294"/>
      <c r="C86" s="434" t="s">
        <v>135</v>
      </c>
      <c r="D86" s="437"/>
      <c r="E86" s="437"/>
      <c r="F86" s="435"/>
      <c r="G86" s="333">
        <f t="shared" si="11"/>
        <v>0</v>
      </c>
      <c r="H86" s="341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49" t="s">
        <v>77</v>
      </c>
      <c r="C5" s="172" t="s">
        <v>78</v>
      </c>
      <c r="D5" s="851" t="s">
        <v>79</v>
      </c>
      <c r="E5" s="851"/>
      <c r="F5" s="248" t="s">
        <v>80</v>
      </c>
    </row>
    <row r="6" spans="2:6" ht="30" customHeight="1" x14ac:dyDescent="0.2">
      <c r="B6" s="850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17" t="s">
        <v>83</v>
      </c>
      <c r="C7" s="218"/>
      <c r="D7" s="218"/>
      <c r="E7" s="218"/>
      <c r="F7" s="218"/>
    </row>
    <row r="8" spans="2:6" ht="15" customHeight="1" x14ac:dyDescent="0.2">
      <c r="B8" s="219" t="s">
        <v>84</v>
      </c>
      <c r="C8" s="43">
        <f>'Section 3 data'!$D$8</f>
        <v>1.302</v>
      </c>
      <c r="D8" s="44">
        <f>'Section 3 data'!$E$8</f>
        <v>3.2330000000000001</v>
      </c>
      <c r="E8" s="202">
        <f>'Section 3 data'!$F$8</f>
        <v>109.04</v>
      </c>
      <c r="F8" s="203">
        <f>SUM(C8,D8)</f>
        <v>4.5350000000000001</v>
      </c>
    </row>
    <row r="9" spans="2:6" ht="15" customHeight="1" x14ac:dyDescent="0.2">
      <c r="B9" s="219" t="s">
        <v>85</v>
      </c>
      <c r="C9" s="43">
        <f>'Section 3 data'!$D$9</f>
        <v>220.23</v>
      </c>
      <c r="D9" s="44">
        <f>'Section 3 data'!$E$9</f>
        <v>412.90800000000002</v>
      </c>
      <c r="E9" s="202">
        <f>'Section 3 data'!$F$9</f>
        <v>18.329999999999998</v>
      </c>
      <c r="F9" s="203">
        <f t="shared" ref="F9:F16" si="0">SUM(C9,D9)</f>
        <v>633.13800000000003</v>
      </c>
    </row>
    <row r="10" spans="2:6" ht="15" customHeight="1" x14ac:dyDescent="0.2">
      <c r="B10" s="219" t="s">
        <v>86</v>
      </c>
      <c r="C10" s="43">
        <f>'Section 3 data'!$D$10</f>
        <v>302.98700000000002</v>
      </c>
      <c r="D10" s="44">
        <f>'Section 3 data'!$E$10</f>
        <v>166.78100000000001</v>
      </c>
      <c r="E10" s="202">
        <f>'Section 3 data'!$F$10</f>
        <v>36.25</v>
      </c>
      <c r="F10" s="203">
        <f t="shared" si="0"/>
        <v>469.76800000000003</v>
      </c>
    </row>
    <row r="11" spans="2:6" ht="15" customHeight="1" x14ac:dyDescent="0.2">
      <c r="B11" s="219" t="s">
        <v>87</v>
      </c>
      <c r="C11" s="43">
        <f>'Section 3 data'!$D$11</f>
        <v>60.923999999999999</v>
      </c>
      <c r="D11" s="44">
        <f>'Section 3 data'!$E$11</f>
        <v>272.91399999999999</v>
      </c>
      <c r="E11" s="202">
        <f>'Section 3 data'!$F$11</f>
        <v>25.48</v>
      </c>
      <c r="F11" s="203">
        <f t="shared" si="0"/>
        <v>333.83799999999997</v>
      </c>
    </row>
    <row r="12" spans="2:6" ht="15" customHeight="1" x14ac:dyDescent="0.2">
      <c r="B12" s="219" t="s">
        <v>88</v>
      </c>
      <c r="C12" s="43">
        <f>'Section 3 data'!$D$12</f>
        <v>15.483000000000001</v>
      </c>
      <c r="D12" s="44">
        <f>'Section 3 data'!$E$12</f>
        <v>178.524</v>
      </c>
      <c r="E12" s="202">
        <f>'Section 3 data'!$F$12</f>
        <v>28.62</v>
      </c>
      <c r="F12" s="203">
        <f t="shared" si="0"/>
        <v>194.00700000000001</v>
      </c>
    </row>
    <row r="13" spans="2:6" ht="15" customHeight="1" x14ac:dyDescent="0.2">
      <c r="B13" s="219" t="s">
        <v>89</v>
      </c>
      <c r="C13" s="43">
        <f>'Section 3 data'!$D$13</f>
        <v>18.939</v>
      </c>
      <c r="D13" s="44">
        <f>'Section 3 data'!$E$13</f>
        <v>42.387</v>
      </c>
      <c r="E13" s="202">
        <f>'Section 3 data'!$F$13</f>
        <v>63.13</v>
      </c>
      <c r="F13" s="203">
        <f t="shared" si="0"/>
        <v>61.326000000000001</v>
      </c>
    </row>
    <row r="14" spans="2:6" ht="15" customHeight="1" x14ac:dyDescent="0.2">
      <c r="B14" s="219" t="s">
        <v>90</v>
      </c>
      <c r="C14" s="43">
        <f>'Section 3 data'!$D$14</f>
        <v>0.21299999999999999</v>
      </c>
      <c r="D14" s="44">
        <f>'Section 3 data'!$E$14</f>
        <v>0</v>
      </c>
      <c r="E14" s="202">
        <f>'Section 3 data'!$F$14</f>
        <v>0</v>
      </c>
      <c r="F14" s="203">
        <f t="shared" si="0"/>
        <v>0.21299999999999999</v>
      </c>
    </row>
    <row r="15" spans="2:6" ht="15" customHeight="1" x14ac:dyDescent="0.2">
      <c r="B15" s="219" t="s">
        <v>91</v>
      </c>
      <c r="C15" s="43">
        <f>'Section 3 data'!$D$15</f>
        <v>80.926000000000002</v>
      </c>
      <c r="D15" s="44">
        <f>'Section 3 data'!$E$15</f>
        <v>85.638999999999996</v>
      </c>
      <c r="E15" s="202">
        <f>'Section 3 data'!$F$15</f>
        <v>48.27</v>
      </c>
      <c r="F15" s="203">
        <f t="shared" si="0"/>
        <v>166.565</v>
      </c>
    </row>
    <row r="16" spans="2:6" ht="15" customHeight="1" x14ac:dyDescent="0.2">
      <c r="B16" s="223" t="s">
        <v>92</v>
      </c>
      <c r="C16" s="204">
        <f>'Section 3 data'!$D$6</f>
        <v>701.005</v>
      </c>
      <c r="D16" s="205">
        <f>'Section 3 data'!$E$6</f>
        <v>1162.385</v>
      </c>
      <c r="E16" s="206">
        <f>'Section 3 data'!$F$6</f>
        <v>12.31</v>
      </c>
      <c r="F16" s="207">
        <f t="shared" si="0"/>
        <v>1863.3899999999999</v>
      </c>
    </row>
    <row r="17" spans="2:6" ht="15" customHeight="1" x14ac:dyDescent="0.2">
      <c r="B17" s="217" t="s">
        <v>93</v>
      </c>
      <c r="C17" s="201"/>
      <c r="D17" s="201"/>
      <c r="E17" s="706"/>
      <c r="F17" s="201"/>
    </row>
    <row r="18" spans="2:6" ht="15" customHeight="1" x14ac:dyDescent="0.2">
      <c r="B18" s="219" t="s">
        <v>94</v>
      </c>
      <c r="C18" s="43">
        <f>'Section 3 data'!$D$16</f>
        <v>464.238</v>
      </c>
      <c r="D18" s="44">
        <f>'Section 3 data'!$E$16</f>
        <v>1220.462</v>
      </c>
      <c r="E18" s="202">
        <f>'Section 3 data'!$F$16</f>
        <v>15.39</v>
      </c>
      <c r="F18" s="203">
        <f t="shared" ref="F18:F29" si="1">SUM(C18,D18)</f>
        <v>1684.7</v>
      </c>
    </row>
    <row r="19" spans="2:6" ht="15" customHeight="1" x14ac:dyDescent="0.2">
      <c r="B19" s="219" t="s">
        <v>95</v>
      </c>
      <c r="C19" s="43">
        <f>'Section 3 data'!$D$17</f>
        <v>40.950000000000003</v>
      </c>
      <c r="D19" s="44">
        <f>'Section 3 data'!$E$17</f>
        <v>225.733</v>
      </c>
      <c r="E19" s="202">
        <f>'Section 3 data'!$F$17</f>
        <v>32.53</v>
      </c>
      <c r="F19" s="203">
        <f t="shared" si="1"/>
        <v>266.68299999999999</v>
      </c>
    </row>
    <row r="20" spans="2:6" ht="15" customHeight="1" x14ac:dyDescent="0.2">
      <c r="B20" s="219" t="s">
        <v>96</v>
      </c>
      <c r="C20" s="43">
        <f>'Section 3 data'!$D$18</f>
        <v>3.5339999999999998</v>
      </c>
      <c r="D20" s="44">
        <f>'Section 3 data'!$E$18</f>
        <v>1160.393</v>
      </c>
      <c r="E20" s="202">
        <f>'Section 3 data'!$F$18</f>
        <v>24.86</v>
      </c>
      <c r="F20" s="203">
        <f t="shared" si="1"/>
        <v>1163.9270000000001</v>
      </c>
    </row>
    <row r="21" spans="2:6" ht="15" customHeight="1" x14ac:dyDescent="0.2">
      <c r="B21" s="219" t="s">
        <v>97</v>
      </c>
      <c r="C21" s="43">
        <f>'Section 3 data'!$D$19</f>
        <v>130.28399999999999</v>
      </c>
      <c r="D21" s="44">
        <f>'Section 3 data'!$E$19</f>
        <v>1929.934</v>
      </c>
      <c r="E21" s="202">
        <f>'Section 3 data'!$F$19</f>
        <v>16.489999999999998</v>
      </c>
      <c r="F21" s="203">
        <f t="shared" si="1"/>
        <v>2060.2179999999998</v>
      </c>
    </row>
    <row r="22" spans="2:6" ht="15" customHeight="1" x14ac:dyDescent="0.2">
      <c r="B22" s="219" t="s">
        <v>98</v>
      </c>
      <c r="C22" s="43">
        <f>'Section 3 data'!$D$20</f>
        <v>46.313000000000002</v>
      </c>
      <c r="D22" s="44">
        <f>'Section 3 data'!$E$20</f>
        <v>182.06299999999999</v>
      </c>
      <c r="E22" s="202">
        <f>'Section 3 data'!$F$20</f>
        <v>31.43</v>
      </c>
      <c r="F22" s="203">
        <f t="shared" si="1"/>
        <v>228.37599999999998</v>
      </c>
    </row>
    <row r="23" spans="2:6" ht="15" customHeight="1" x14ac:dyDescent="0.2">
      <c r="B23" s="219" t="s">
        <v>99</v>
      </c>
      <c r="C23" s="43">
        <f>'Section 3 data'!$D$21</f>
        <v>1.054</v>
      </c>
      <c r="D23" s="44">
        <f>'Section 3 data'!$E$21</f>
        <v>17.123999999999999</v>
      </c>
      <c r="E23" s="202">
        <f>'Section 3 data'!$F$21</f>
        <v>70.67</v>
      </c>
      <c r="F23" s="203">
        <f t="shared" si="1"/>
        <v>18.177999999999997</v>
      </c>
    </row>
    <row r="24" spans="2:6" ht="15" customHeight="1" x14ac:dyDescent="0.2">
      <c r="B24" s="219" t="s">
        <v>100</v>
      </c>
      <c r="C24" s="43">
        <f>'Section 3 data'!$D$22</f>
        <v>4.242</v>
      </c>
      <c r="D24" s="44">
        <f>'Section 3 data'!$E$22</f>
        <v>112.43899999999999</v>
      </c>
      <c r="E24" s="202">
        <f>'Section 3 data'!$F$22</f>
        <v>23.57</v>
      </c>
      <c r="F24" s="203">
        <f t="shared" si="1"/>
        <v>116.681</v>
      </c>
    </row>
    <row r="25" spans="2:6" ht="15" customHeight="1" x14ac:dyDescent="0.2">
      <c r="B25" s="219" t="s">
        <v>101</v>
      </c>
      <c r="C25" s="43">
        <f>'Section 3 data'!$D$23</f>
        <v>0</v>
      </c>
      <c r="D25" s="44">
        <f>'Section 3 data'!$E$23</f>
        <v>202.64099999999999</v>
      </c>
      <c r="E25" s="202">
        <f>'Section 3 data'!$F$23</f>
        <v>24.47</v>
      </c>
      <c r="F25" s="203">
        <f t="shared" si="1"/>
        <v>202.64099999999999</v>
      </c>
    </row>
    <row r="26" spans="2:6" ht="15" customHeight="1" x14ac:dyDescent="0.2">
      <c r="B26" s="219" t="s">
        <v>102</v>
      </c>
      <c r="C26" s="43">
        <f>'Section 3 data'!$D$24</f>
        <v>0.96799999999999997</v>
      </c>
      <c r="D26" s="44">
        <f>'Section 3 data'!$E$24</f>
        <v>68.378</v>
      </c>
      <c r="E26" s="202">
        <f>'Section 3 data'!$F$24</f>
        <v>59.65</v>
      </c>
      <c r="F26" s="203">
        <f t="shared" si="1"/>
        <v>69.346000000000004</v>
      </c>
    </row>
    <row r="27" spans="2:6" ht="15" customHeight="1" x14ac:dyDescent="0.2">
      <c r="B27" s="219" t="s">
        <v>103</v>
      </c>
      <c r="C27" s="43">
        <f>'Section 3 data'!$D$25</f>
        <v>1.7999999999999999E-2</v>
      </c>
      <c r="D27" s="44">
        <f>'Section 3 data'!$E$25</f>
        <v>396.02100000000002</v>
      </c>
      <c r="E27" s="202">
        <f>'Section 3 data'!$F$25</f>
        <v>41.1</v>
      </c>
      <c r="F27" s="203">
        <f t="shared" si="1"/>
        <v>396.03899999999999</v>
      </c>
    </row>
    <row r="28" spans="2:6" ht="15" customHeight="1" x14ac:dyDescent="0.2">
      <c r="B28" s="219" t="s">
        <v>104</v>
      </c>
      <c r="C28" s="43">
        <f>'Section 3 data'!$D$26</f>
        <v>92.477999999999994</v>
      </c>
      <c r="D28" s="44">
        <f>'Section 3 data'!$E$26</f>
        <v>1110.4849999999999</v>
      </c>
      <c r="E28" s="202">
        <f>'Section 3 data'!$F$26</f>
        <v>22.22</v>
      </c>
      <c r="F28" s="203">
        <f t="shared" si="1"/>
        <v>1202.963</v>
      </c>
    </row>
    <row r="29" spans="2:6" ht="15" customHeight="1" x14ac:dyDescent="0.2">
      <c r="B29" s="223" t="s">
        <v>105</v>
      </c>
      <c r="C29" s="204">
        <f>'Section 3 data'!$D$7</f>
        <v>784.07899999999995</v>
      </c>
      <c r="D29" s="205">
        <f>'Section 3 data'!$E$7</f>
        <v>6620.7129999999997</v>
      </c>
      <c r="E29" s="206">
        <f>'Section 3 data'!$F$7</f>
        <v>7.47</v>
      </c>
      <c r="F29" s="207">
        <f t="shared" si="1"/>
        <v>7404.7919999999995</v>
      </c>
    </row>
    <row r="30" spans="2:6" ht="15" customHeight="1" x14ac:dyDescent="0.2">
      <c r="B30" s="217" t="s">
        <v>106</v>
      </c>
      <c r="C30" s="208"/>
      <c r="D30" s="208"/>
      <c r="E30" s="5"/>
      <c r="F30" s="208"/>
    </row>
    <row r="31" spans="2:6" ht="15" customHeight="1" x14ac:dyDescent="0.2">
      <c r="B31" s="223" t="s">
        <v>106</v>
      </c>
      <c r="C31" s="204">
        <f>'Section 3 data'!$D$5</f>
        <v>1485.0840000000001</v>
      </c>
      <c r="D31" s="205">
        <f>'Section 3 data'!$E$5</f>
        <v>7796.9870000000001</v>
      </c>
      <c r="E31" s="206">
        <f>'Section 3 data'!$F$5</f>
        <v>6.37</v>
      </c>
      <c r="F31" s="207">
        <f>SUM(C31,D31)</f>
        <v>9282.0709999999999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49" t="s">
        <v>267</v>
      </c>
      <c r="C5" s="172" t="s">
        <v>78</v>
      </c>
      <c r="D5" s="851" t="s">
        <v>79</v>
      </c>
      <c r="E5" s="851"/>
      <c r="F5" s="248" t="s">
        <v>80</v>
      </c>
    </row>
    <row r="6" spans="2:6" ht="30" customHeight="1" x14ac:dyDescent="0.2">
      <c r="B6" s="850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359</v>
      </c>
      <c r="C8" s="43">
        <f>'Section 3 data'!$D$31</f>
        <v>0</v>
      </c>
      <c r="D8" s="44">
        <f>'Section 3 data'!$E$31</f>
        <v>0</v>
      </c>
      <c r="E8" s="202">
        <f>'Section 3 data'!$F$31</f>
        <v>0</v>
      </c>
      <c r="F8" s="203">
        <f>SUM(C8,D8)</f>
        <v>0</v>
      </c>
    </row>
    <row r="9" spans="2:6" ht="15" customHeight="1" x14ac:dyDescent="0.2">
      <c r="B9" s="222" t="s">
        <v>360</v>
      </c>
      <c r="C9" s="43">
        <f>'Section 3 data'!$D$32</f>
        <v>7.9020000000000001</v>
      </c>
      <c r="D9" s="246">
        <f>'Section 3 data'!$E$32</f>
        <v>19.309000000000001</v>
      </c>
      <c r="E9" s="202">
        <f>'Section 3 data'!$F$32</f>
        <v>83</v>
      </c>
      <c r="F9" s="203">
        <f t="shared" ref="F9:F15" si="0">SUM(C9,D9)</f>
        <v>27.211000000000002</v>
      </c>
    </row>
    <row r="10" spans="2:6" ht="15" customHeight="1" x14ac:dyDescent="0.2">
      <c r="B10" s="219" t="s">
        <v>361</v>
      </c>
      <c r="C10" s="43">
        <f>'Section 3 data'!$D$33</f>
        <v>85.960999999999999</v>
      </c>
      <c r="D10" s="44">
        <f>'Section 3 data'!$E$33</f>
        <v>315.30399999999997</v>
      </c>
      <c r="E10" s="202">
        <f>'Section 3 data'!$F$33</f>
        <v>27.653608745793505</v>
      </c>
      <c r="F10" s="203">
        <f t="shared" si="0"/>
        <v>401.26499999999999</v>
      </c>
    </row>
    <row r="11" spans="2:6" ht="15" customHeight="1" x14ac:dyDescent="0.2">
      <c r="B11" s="219" t="s">
        <v>362</v>
      </c>
      <c r="C11" s="43">
        <f>'Section 3 data'!$D$34</f>
        <v>388.52699999999999</v>
      </c>
      <c r="D11" s="44">
        <f>'Section 3 data'!$E$34</f>
        <v>648.61</v>
      </c>
      <c r="E11" s="247">
        <f>'Section 3 data'!$F$34</f>
        <v>17.153996459474531</v>
      </c>
      <c r="F11" s="203">
        <f t="shared" si="0"/>
        <v>1037.1369999999999</v>
      </c>
    </row>
    <row r="12" spans="2:6" ht="15" customHeight="1" x14ac:dyDescent="0.2">
      <c r="B12" s="219" t="s">
        <v>363</v>
      </c>
      <c r="C12" s="43">
        <f>'Section 3 data'!$D$35</f>
        <v>190.55500000000001</v>
      </c>
      <c r="D12" s="44">
        <f>'Section 3 data'!$E$35</f>
        <v>104.393</v>
      </c>
      <c r="E12" s="247">
        <f>'Section 3 data'!$F$35</f>
        <v>40</v>
      </c>
      <c r="F12" s="203">
        <f t="shared" si="0"/>
        <v>294.94799999999998</v>
      </c>
    </row>
    <row r="13" spans="2:6" ht="15" customHeight="1" x14ac:dyDescent="0.2">
      <c r="B13" s="219" t="s">
        <v>364</v>
      </c>
      <c r="C13" s="43">
        <f>'Section 3 data'!$D$36</f>
        <v>26.091000000000001</v>
      </c>
      <c r="D13" s="44">
        <f>'Section 3 data'!$E$36</f>
        <v>18.02</v>
      </c>
      <c r="E13" s="202">
        <f>'Section 3 data'!$F$36</f>
        <v>96.59</v>
      </c>
      <c r="F13" s="203">
        <f t="shared" si="0"/>
        <v>44.111000000000004</v>
      </c>
    </row>
    <row r="14" spans="2:6" ht="15" customHeight="1" x14ac:dyDescent="0.2">
      <c r="B14" s="219" t="s">
        <v>365</v>
      </c>
      <c r="C14" s="43">
        <f>'Section 3 data'!$D$37</f>
        <v>1.968</v>
      </c>
      <c r="D14" s="44">
        <f>'Section 3 data'!$E$37</f>
        <v>56.75</v>
      </c>
      <c r="E14" s="202">
        <f>'Section 3 data'!$F$37</f>
        <v>60.51</v>
      </c>
      <c r="F14" s="203">
        <f t="shared" si="0"/>
        <v>58.718000000000004</v>
      </c>
    </row>
    <row r="15" spans="2:6" ht="15" customHeight="1" x14ac:dyDescent="0.2">
      <c r="B15" s="223" t="s">
        <v>80</v>
      </c>
      <c r="C15" s="66">
        <f>'Section 3 data'!$D$6</f>
        <v>701.005</v>
      </c>
      <c r="D15" s="66">
        <f>'Section 3 data'!$E$6</f>
        <v>1162.385</v>
      </c>
      <c r="E15" s="206">
        <f>'Section 3 data'!$F$6</f>
        <v>12.31</v>
      </c>
      <c r="F15" s="235">
        <f t="shared" si="0"/>
        <v>1863.3899999999999</v>
      </c>
    </row>
    <row r="16" spans="2:6" ht="15" customHeight="1" x14ac:dyDescent="0.2">
      <c r="B16" s="217" t="s">
        <v>105</v>
      </c>
      <c r="C16" s="241"/>
      <c r="D16" s="241"/>
      <c r="E16" s="241"/>
      <c r="F16" s="241"/>
    </row>
    <row r="17" spans="2:6" ht="15" customHeight="1" x14ac:dyDescent="0.2">
      <c r="B17" s="219" t="s">
        <v>359</v>
      </c>
      <c r="C17" s="43">
        <f>'Section 3 data'!D39</f>
        <v>0</v>
      </c>
      <c r="D17" s="43">
        <f>'Section 3 data'!E39</f>
        <v>1.2110000000000001</v>
      </c>
      <c r="E17" s="202">
        <f>'Section 3 data'!F39</f>
        <v>46.88</v>
      </c>
      <c r="F17" s="203">
        <f>C17+D17</f>
        <v>1.2110000000000001</v>
      </c>
    </row>
    <row r="18" spans="2:6" ht="15" customHeight="1" x14ac:dyDescent="0.2">
      <c r="B18" s="222" t="s">
        <v>360</v>
      </c>
      <c r="C18" s="43">
        <f>'Section 3 data'!D40</f>
        <v>9.17</v>
      </c>
      <c r="D18" s="246">
        <f>'Section 3 data'!E40</f>
        <v>183.886</v>
      </c>
      <c r="E18" s="202">
        <f>'Section 3 data'!F40</f>
        <v>19.46</v>
      </c>
      <c r="F18" s="203">
        <f t="shared" ref="F18:F24" si="1">C18+D18</f>
        <v>193.05599999999998</v>
      </c>
    </row>
    <row r="19" spans="2:6" ht="15" customHeight="1" x14ac:dyDescent="0.2">
      <c r="B19" s="219" t="s">
        <v>361</v>
      </c>
      <c r="C19" s="43">
        <f>'Section 3 data'!D41</f>
        <v>30.282</v>
      </c>
      <c r="D19" s="44">
        <f>'Section 3 data'!E41</f>
        <v>853.28499999999997</v>
      </c>
      <c r="E19" s="202">
        <f>'Section 3 data'!F41</f>
        <v>13.779523364713754</v>
      </c>
      <c r="F19" s="203">
        <f t="shared" si="1"/>
        <v>883.56700000000001</v>
      </c>
    </row>
    <row r="20" spans="2:6" ht="15" customHeight="1" x14ac:dyDescent="0.2">
      <c r="B20" s="219" t="s">
        <v>362</v>
      </c>
      <c r="C20" s="43">
        <f>'Section 3 data'!D42</f>
        <v>165.05199999999999</v>
      </c>
      <c r="D20" s="44">
        <f>'Section 3 data'!E42</f>
        <v>1528.847</v>
      </c>
      <c r="E20" s="247">
        <f>'Section 3 data'!F42</f>
        <v>15.674188015340853</v>
      </c>
      <c r="F20" s="203">
        <f t="shared" si="1"/>
        <v>1693.8989999999999</v>
      </c>
    </row>
    <row r="21" spans="2:6" ht="15" customHeight="1" x14ac:dyDescent="0.2">
      <c r="B21" s="219" t="s">
        <v>363</v>
      </c>
      <c r="C21" s="43">
        <f>'Section 3 data'!D43</f>
        <v>363.40199999999999</v>
      </c>
      <c r="D21" s="44">
        <f>'Section 3 data'!E43</f>
        <v>1756.7070000000001</v>
      </c>
      <c r="E21" s="247">
        <f>'Section 3 data'!F43</f>
        <v>19.53</v>
      </c>
      <c r="F21" s="203">
        <f t="shared" si="1"/>
        <v>2120.1089999999999</v>
      </c>
    </row>
    <row r="22" spans="2:6" ht="15" customHeight="1" x14ac:dyDescent="0.2">
      <c r="B22" s="219" t="s">
        <v>364</v>
      </c>
      <c r="C22" s="43">
        <f>'Section 3 data'!D44</f>
        <v>150.35499999999999</v>
      </c>
      <c r="D22" s="44">
        <f>'Section 3 data'!E44</f>
        <v>1183.914</v>
      </c>
      <c r="E22" s="247">
        <f>'Section 3 data'!F44</f>
        <v>28.31</v>
      </c>
      <c r="F22" s="203">
        <f t="shared" si="1"/>
        <v>1334.269</v>
      </c>
    </row>
    <row r="23" spans="2:6" ht="15" customHeight="1" x14ac:dyDescent="0.2">
      <c r="B23" s="219" t="s">
        <v>365</v>
      </c>
      <c r="C23" s="43">
        <f>'Section 3 data'!D45</f>
        <v>65.819000000000003</v>
      </c>
      <c r="D23" s="44">
        <f>'Section 3 data'!E45</f>
        <v>1112.8630000000001</v>
      </c>
      <c r="E23" s="202">
        <f>'Section 3 data'!F45</f>
        <v>27.294469075347049</v>
      </c>
      <c r="F23" s="203">
        <f t="shared" si="1"/>
        <v>1178.682</v>
      </c>
    </row>
    <row r="24" spans="2:6" ht="15" customHeight="1" x14ac:dyDescent="0.2">
      <c r="B24" s="223" t="s">
        <v>80</v>
      </c>
      <c r="C24" s="66">
        <f>'Section 3 data'!$D$7</f>
        <v>784.07899999999995</v>
      </c>
      <c r="D24" s="66">
        <f>'Section 3 data'!$E$7</f>
        <v>6620.7129999999997</v>
      </c>
      <c r="E24" s="206">
        <f>'Section 3 data'!$F$7</f>
        <v>7.47</v>
      </c>
      <c r="F24" s="235">
        <f t="shared" si="1"/>
        <v>7404.7919999999995</v>
      </c>
    </row>
    <row r="25" spans="2:6" ht="15" customHeight="1" x14ac:dyDescent="0.2">
      <c r="B25" s="217" t="s">
        <v>106</v>
      </c>
      <c r="C25" s="241"/>
      <c r="D25" s="241"/>
      <c r="E25" s="241"/>
      <c r="F25" s="241"/>
    </row>
    <row r="26" spans="2:6" ht="15" customHeight="1" x14ac:dyDescent="0.2">
      <c r="B26" s="219" t="s">
        <v>359</v>
      </c>
      <c r="C26" s="43">
        <f>'Section 3 data'!$D$47</f>
        <v>0</v>
      </c>
      <c r="D26" s="44">
        <f>'Section 3 data'!$E$47</f>
        <v>1.2110000000000001</v>
      </c>
      <c r="E26" s="202">
        <f>'Section 3 data'!$F$47</f>
        <v>46.88</v>
      </c>
      <c r="F26" s="203">
        <f t="shared" ref="F26:F33" si="2">SUM(C26,D26)</f>
        <v>1.2110000000000001</v>
      </c>
    </row>
    <row r="27" spans="2:6" ht="15" customHeight="1" x14ac:dyDescent="0.2">
      <c r="B27" s="222" t="s">
        <v>360</v>
      </c>
      <c r="C27" s="43">
        <f>'Section 3 data'!$D$48</f>
        <v>17.071999999999999</v>
      </c>
      <c r="D27" s="246">
        <f>'Section 3 data'!$E$48</f>
        <v>203.19499999999999</v>
      </c>
      <c r="E27" s="202">
        <f>'Section 3 data'!$F$48</f>
        <v>21.04</v>
      </c>
      <c r="F27" s="203">
        <f t="shared" si="2"/>
        <v>220.267</v>
      </c>
    </row>
    <row r="28" spans="2:6" ht="15" customHeight="1" x14ac:dyDescent="0.2">
      <c r="B28" s="219" t="s">
        <v>361</v>
      </c>
      <c r="C28" s="43">
        <f>'Section 3 data'!$D$49</f>
        <v>116.242</v>
      </c>
      <c r="D28" s="44">
        <f>'Section 3 data'!$E$49</f>
        <v>1173.672</v>
      </c>
      <c r="E28" s="202">
        <f>'Section 3 data'!$F$49</f>
        <v>13.022587885428747</v>
      </c>
      <c r="F28" s="203">
        <f t="shared" si="2"/>
        <v>1289.914</v>
      </c>
    </row>
    <row r="29" spans="2:6" ht="15" customHeight="1" x14ac:dyDescent="0.2">
      <c r="B29" s="219" t="s">
        <v>362</v>
      </c>
      <c r="C29" s="43">
        <f>'Section 3 data'!$D$50</f>
        <v>553.57899999999995</v>
      </c>
      <c r="D29" s="44">
        <f>'Section 3 data'!$E$50</f>
        <v>2185.0140000000001</v>
      </c>
      <c r="E29" s="247">
        <f>'Section 3 data'!$F$50</f>
        <v>12.481366595295196</v>
      </c>
      <c r="F29" s="203">
        <f t="shared" si="2"/>
        <v>2738.5929999999998</v>
      </c>
    </row>
    <row r="30" spans="2:6" ht="15" customHeight="1" x14ac:dyDescent="0.2">
      <c r="B30" s="219" t="s">
        <v>363</v>
      </c>
      <c r="C30" s="43">
        <f>'Section 3 data'!$D$51</f>
        <v>553.95699999999999</v>
      </c>
      <c r="D30" s="44">
        <f>'Section 3 data'!$E$51</f>
        <v>1862.258</v>
      </c>
      <c r="E30" s="247">
        <f>'Section 3 data'!$F$51</f>
        <v>18.68</v>
      </c>
      <c r="F30" s="203">
        <f t="shared" si="2"/>
        <v>2416.2150000000001</v>
      </c>
    </row>
    <row r="31" spans="2:6" ht="15" customHeight="1" x14ac:dyDescent="0.2">
      <c r="B31" s="219" t="s">
        <v>364</v>
      </c>
      <c r="C31" s="43">
        <f>'Section 3 data'!$D$52</f>
        <v>176.44499999999999</v>
      </c>
      <c r="D31" s="44">
        <f>'Section 3 data'!$E$52</f>
        <v>1201.934</v>
      </c>
      <c r="E31" s="247">
        <f>'Section 3 data'!$F$52</f>
        <v>28.02</v>
      </c>
      <c r="F31" s="203">
        <f t="shared" si="2"/>
        <v>1378.3789999999999</v>
      </c>
    </row>
    <row r="32" spans="2:6" ht="15" customHeight="1" x14ac:dyDescent="0.2">
      <c r="B32" s="219" t="s">
        <v>365</v>
      </c>
      <c r="C32" s="43">
        <f>'Section 3 data'!$D$53</f>
        <v>67.787000000000006</v>
      </c>
      <c r="D32" s="44">
        <f>'Section 3 data'!$E$53</f>
        <v>1169.702</v>
      </c>
      <c r="E32" s="202">
        <f>'Section 3 data'!$F$53</f>
        <v>26.165616085425057</v>
      </c>
      <c r="F32" s="203">
        <f t="shared" si="2"/>
        <v>1237.489</v>
      </c>
    </row>
    <row r="33" spans="2:6" ht="15" customHeight="1" x14ac:dyDescent="0.2">
      <c r="B33" s="225" t="s">
        <v>80</v>
      </c>
      <c r="C33" s="237">
        <f>'Section 3 data'!$D$5</f>
        <v>1485.0840000000001</v>
      </c>
      <c r="D33" s="237">
        <f>'Section 3 data'!$E$5</f>
        <v>7796.9870000000001</v>
      </c>
      <c r="E33" s="210">
        <f>'Section 3 data'!$F$5</f>
        <v>6.37</v>
      </c>
      <c r="F33" s="239">
        <f t="shared" si="2"/>
        <v>9282.0709999999999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49" t="s">
        <v>269</v>
      </c>
      <c r="C5" s="172" t="s">
        <v>78</v>
      </c>
      <c r="D5" s="851" t="s">
        <v>79</v>
      </c>
      <c r="E5" s="851"/>
      <c r="F5" s="248" t="s">
        <v>80</v>
      </c>
    </row>
    <row r="6" spans="2:6" ht="30" customHeight="1" x14ac:dyDescent="0.2">
      <c r="B6" s="850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366</v>
      </c>
      <c r="C8" s="43">
        <f>'Section 3 data'!$D$58</f>
        <v>0.33300000000000002</v>
      </c>
      <c r="D8" s="44">
        <f>'Section 3 data'!$E$58</f>
        <v>1.9630000000000001</v>
      </c>
      <c r="E8" s="202">
        <f>'Section 3 data'!$F$58</f>
        <v>71.63</v>
      </c>
      <c r="F8" s="203">
        <f>SUM(C8,D8)</f>
        <v>2.2960000000000003</v>
      </c>
    </row>
    <row r="9" spans="2:6" ht="15" customHeight="1" x14ac:dyDescent="0.2">
      <c r="B9" s="231" t="s">
        <v>367</v>
      </c>
      <c r="C9" s="43">
        <f>'Section 3 data'!$D$59</f>
        <v>3.19</v>
      </c>
      <c r="D9" s="44">
        <f>'Section 3 data'!$E$59</f>
        <v>5.3760000000000003</v>
      </c>
      <c r="E9" s="202">
        <f>'Section 3 data'!$F$59</f>
        <v>43.67</v>
      </c>
      <c r="F9" s="203">
        <f t="shared" ref="F9:F17" si="0">SUM(C9,D9)</f>
        <v>8.5660000000000007</v>
      </c>
    </row>
    <row r="10" spans="2:6" ht="15" customHeight="1" x14ac:dyDescent="0.2">
      <c r="B10" s="232" t="s">
        <v>368</v>
      </c>
      <c r="C10" s="43">
        <f>'Section 3 data'!$D$60</f>
        <v>19.353000000000002</v>
      </c>
      <c r="D10" s="44">
        <f>'Section 3 data'!$E$60</f>
        <v>20.427</v>
      </c>
      <c r="E10" s="202">
        <f>'Section 3 data'!$F$60</f>
        <v>78.56</v>
      </c>
      <c r="F10" s="203">
        <f t="shared" si="0"/>
        <v>39.78</v>
      </c>
    </row>
    <row r="11" spans="2:6" ht="15" customHeight="1" x14ac:dyDescent="0.2">
      <c r="B11" s="230" t="s">
        <v>369</v>
      </c>
      <c r="C11" s="43">
        <f>'Section 3 data'!$D$61</f>
        <v>60.466999999999999</v>
      </c>
      <c r="D11" s="44">
        <f>'Section 3 data'!$E$61</f>
        <v>222.958</v>
      </c>
      <c r="E11" s="202">
        <f>'Section 3 data'!$F$61</f>
        <v>31.02</v>
      </c>
      <c r="F11" s="203">
        <f t="shared" si="0"/>
        <v>283.42500000000001</v>
      </c>
    </row>
    <row r="12" spans="2:6" ht="15" customHeight="1" x14ac:dyDescent="0.2">
      <c r="B12" s="230" t="s">
        <v>370</v>
      </c>
      <c r="C12" s="43">
        <f>'Section 3 data'!$D$62</f>
        <v>238.715</v>
      </c>
      <c r="D12" s="44">
        <f>'Section 3 data'!$E$62</f>
        <v>349.22399999999999</v>
      </c>
      <c r="E12" s="202">
        <f>'Section 3 data'!$F$62</f>
        <v>23.6</v>
      </c>
      <c r="F12" s="203">
        <f t="shared" si="0"/>
        <v>587.93899999999996</v>
      </c>
    </row>
    <row r="13" spans="2:6" ht="15" customHeight="1" x14ac:dyDescent="0.2">
      <c r="B13" s="230" t="s">
        <v>371</v>
      </c>
      <c r="C13" s="43">
        <f>'Section 3 data'!$D$63</f>
        <v>176.227</v>
      </c>
      <c r="D13" s="44">
        <f>'Section 3 data'!$E$63</f>
        <v>344.89699999999999</v>
      </c>
      <c r="E13" s="202">
        <f>'Section 3 data'!$F$63</f>
        <v>24.5</v>
      </c>
      <c r="F13" s="203">
        <f t="shared" si="0"/>
        <v>521.12400000000002</v>
      </c>
    </row>
    <row r="14" spans="2:6" ht="15" customHeight="1" x14ac:dyDescent="0.2">
      <c r="B14" s="230" t="s">
        <v>372</v>
      </c>
      <c r="C14" s="43">
        <f>'Section 3 data'!$D$64</f>
        <v>198.50800000000001</v>
      </c>
      <c r="D14" s="44">
        <f>'Section 3 data'!$E$64</f>
        <v>127.815</v>
      </c>
      <c r="E14" s="202">
        <f>'Section 3 data'!$F$64</f>
        <v>37.840000000000003</v>
      </c>
      <c r="F14" s="203">
        <f t="shared" si="0"/>
        <v>326.32299999999998</v>
      </c>
    </row>
    <row r="15" spans="2:6" ht="15" customHeight="1" x14ac:dyDescent="0.2">
      <c r="B15" s="230" t="s">
        <v>373</v>
      </c>
      <c r="C15" s="43">
        <f>'Section 3 data'!$D$65</f>
        <v>0.67400000000000004</v>
      </c>
      <c r="D15" s="44">
        <f>'Section 3 data'!$E$65</f>
        <v>65.144999999999996</v>
      </c>
      <c r="E15" s="202">
        <f>'Section 3 data'!$F$65</f>
        <v>64.94</v>
      </c>
      <c r="F15" s="203">
        <f t="shared" si="0"/>
        <v>65.819000000000003</v>
      </c>
    </row>
    <row r="16" spans="2:6" ht="15" customHeight="1" x14ac:dyDescent="0.2">
      <c r="B16" s="230" t="s">
        <v>374</v>
      </c>
      <c r="C16" s="43">
        <f>'Section 3 data'!$D$66</f>
        <v>3.5369999999999999</v>
      </c>
      <c r="D16" s="44">
        <f>'Section 3 data'!$E$66</f>
        <v>24.58</v>
      </c>
      <c r="E16" s="202">
        <f>'Section 3 data'!$F$66</f>
        <v>93.66</v>
      </c>
      <c r="F16" s="203">
        <f t="shared" si="0"/>
        <v>28.116999999999997</v>
      </c>
    </row>
    <row r="17" spans="2:6" ht="15" customHeight="1" x14ac:dyDescent="0.2">
      <c r="B17" s="233" t="s">
        <v>80</v>
      </c>
      <c r="C17" s="66">
        <f>'Section 3 data'!$D$6</f>
        <v>701.005</v>
      </c>
      <c r="D17" s="66">
        <f>'Section 3 data'!$E$6</f>
        <v>1162.385</v>
      </c>
      <c r="E17" s="234">
        <f>'Section 3 data'!$F$6</f>
        <v>12.31</v>
      </c>
      <c r="F17" s="235">
        <f t="shared" si="0"/>
        <v>1863.3899999999999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366</v>
      </c>
      <c r="C19" s="43">
        <f>'Section 3 data'!$D$68</f>
        <v>1.07</v>
      </c>
      <c r="D19" s="44">
        <f>'Section 3 data'!$E$68</f>
        <v>37.837000000000003</v>
      </c>
      <c r="E19" s="202">
        <f>'Section 3 data'!$F$68</f>
        <v>26.02</v>
      </c>
      <c r="F19" s="203">
        <f t="shared" ref="F19:F28" si="1">SUM(C19,D19)</f>
        <v>38.907000000000004</v>
      </c>
    </row>
    <row r="20" spans="2:6" ht="15" customHeight="1" x14ac:dyDescent="0.2">
      <c r="B20" s="231" t="s">
        <v>367</v>
      </c>
      <c r="C20" s="43">
        <f>'Section 3 data'!$D$69</f>
        <v>21.981999999999999</v>
      </c>
      <c r="D20" s="44">
        <f>'Section 3 data'!$E$69</f>
        <v>200.239</v>
      </c>
      <c r="E20" s="202">
        <f>'Section 3 data'!$F$69</f>
        <v>10.69</v>
      </c>
      <c r="F20" s="203">
        <f t="shared" si="1"/>
        <v>222.221</v>
      </c>
    </row>
    <row r="21" spans="2:6" ht="15" customHeight="1" x14ac:dyDescent="0.2">
      <c r="B21" s="232" t="s">
        <v>368</v>
      </c>
      <c r="C21" s="43">
        <f>'Section 3 data'!$D$70</f>
        <v>121.676</v>
      </c>
      <c r="D21" s="44">
        <f>'Section 3 data'!$E$70</f>
        <v>444.12400000000002</v>
      </c>
      <c r="E21" s="202">
        <f>'Section 3 data'!$F$70</f>
        <v>14.48</v>
      </c>
      <c r="F21" s="203">
        <f t="shared" si="1"/>
        <v>565.80000000000007</v>
      </c>
    </row>
    <row r="22" spans="2:6" ht="15" customHeight="1" x14ac:dyDescent="0.2">
      <c r="B22" s="230" t="s">
        <v>369</v>
      </c>
      <c r="C22" s="43">
        <f>'Section 3 data'!$D$71</f>
        <v>287.29899999999998</v>
      </c>
      <c r="D22" s="44">
        <f>'Section 3 data'!$E$71</f>
        <v>353.91</v>
      </c>
      <c r="E22" s="202">
        <f>'Section 3 data'!$F$71</f>
        <v>15.87</v>
      </c>
      <c r="F22" s="203">
        <f t="shared" si="1"/>
        <v>641.20900000000006</v>
      </c>
    </row>
    <row r="23" spans="2:6" ht="15" customHeight="1" x14ac:dyDescent="0.2">
      <c r="B23" s="230" t="s">
        <v>370</v>
      </c>
      <c r="C23" s="43">
        <f>'Section 3 data'!$D$72</f>
        <v>230.98099999999999</v>
      </c>
      <c r="D23" s="44">
        <f>'Section 3 data'!$E$72</f>
        <v>1567.9580000000001</v>
      </c>
      <c r="E23" s="202">
        <f>'Section 3 data'!$F$72</f>
        <v>15.12</v>
      </c>
      <c r="F23" s="203">
        <f t="shared" si="1"/>
        <v>1798.9390000000001</v>
      </c>
    </row>
    <row r="24" spans="2:6" ht="15" customHeight="1" x14ac:dyDescent="0.2">
      <c r="B24" s="230" t="s">
        <v>371</v>
      </c>
      <c r="C24" s="43">
        <f>'Section 3 data'!$D$73</f>
        <v>87.483000000000004</v>
      </c>
      <c r="D24" s="44">
        <f>'Section 3 data'!$E$73</f>
        <v>1046.192</v>
      </c>
      <c r="E24" s="202">
        <f>'Section 3 data'!$F$73</f>
        <v>19.07</v>
      </c>
      <c r="F24" s="203">
        <f t="shared" si="1"/>
        <v>1133.675</v>
      </c>
    </row>
    <row r="25" spans="2:6" ht="15" customHeight="1" x14ac:dyDescent="0.2">
      <c r="B25" s="230" t="s">
        <v>372</v>
      </c>
      <c r="C25" s="43">
        <f>'Section 3 data'!$D$74</f>
        <v>30.677</v>
      </c>
      <c r="D25" s="44">
        <f>'Section 3 data'!$E$74</f>
        <v>1383.597</v>
      </c>
      <c r="E25" s="202">
        <f>'Section 3 data'!$F$74</f>
        <v>22.92</v>
      </c>
      <c r="F25" s="203">
        <f t="shared" si="1"/>
        <v>1414.2739999999999</v>
      </c>
    </row>
    <row r="26" spans="2:6" ht="15" customHeight="1" x14ac:dyDescent="0.2">
      <c r="B26" s="230" t="s">
        <v>373</v>
      </c>
      <c r="C26" s="43">
        <f>'Section 3 data'!$D$75</f>
        <v>2.1629999999999998</v>
      </c>
      <c r="D26" s="44">
        <f>'Section 3 data'!$E$75</f>
        <v>673.99699999999996</v>
      </c>
      <c r="E26" s="202">
        <f>'Section 3 data'!$F$75</f>
        <v>38.590000000000003</v>
      </c>
      <c r="F26" s="203">
        <f t="shared" si="1"/>
        <v>676.16</v>
      </c>
    </row>
    <row r="27" spans="2:6" ht="15" customHeight="1" x14ac:dyDescent="0.2">
      <c r="B27" s="230" t="s">
        <v>374</v>
      </c>
      <c r="C27" s="43">
        <f>'Section 3 data'!$D$76</f>
        <v>0.748</v>
      </c>
      <c r="D27" s="44">
        <f>'Section 3 data'!$E$76</f>
        <v>912.85799999999995</v>
      </c>
      <c r="E27" s="202">
        <f>'Section 3 data'!$F$76</f>
        <v>37.94</v>
      </c>
      <c r="F27" s="203">
        <f t="shared" si="1"/>
        <v>913.60599999999999</v>
      </c>
    </row>
    <row r="28" spans="2:6" ht="15" customHeight="1" x14ac:dyDescent="0.2">
      <c r="B28" s="233" t="s">
        <v>80</v>
      </c>
      <c r="C28" s="66">
        <f>'Section 3 data'!$D$7</f>
        <v>784.07899999999995</v>
      </c>
      <c r="D28" s="66">
        <f>'Section 3 data'!$E$7</f>
        <v>6620.7129999999997</v>
      </c>
      <c r="E28" s="234">
        <f>'Section 3 data'!$F$7</f>
        <v>7.47</v>
      </c>
      <c r="F28" s="235">
        <f t="shared" si="1"/>
        <v>7404.7919999999995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366</v>
      </c>
      <c r="C30" s="43">
        <f>'Section 3 data'!$D$78</f>
        <v>1.4019999999999999</v>
      </c>
      <c r="D30" s="44">
        <f>'Section 3 data'!$E$78</f>
        <v>39.828000000000003</v>
      </c>
      <c r="E30" s="202">
        <f>'Section 3 data'!$F$78</f>
        <v>24.81</v>
      </c>
      <c r="F30" s="203">
        <f t="shared" ref="F30:F39" si="2">SUM(C30,D30)</f>
        <v>41.230000000000004</v>
      </c>
    </row>
    <row r="31" spans="2:6" ht="15" customHeight="1" x14ac:dyDescent="0.2">
      <c r="B31" s="231" t="s">
        <v>367</v>
      </c>
      <c r="C31" s="43">
        <f>'Section 3 data'!$D$79</f>
        <v>25.172000000000001</v>
      </c>
      <c r="D31" s="44">
        <f>'Section 3 data'!$E$79</f>
        <v>205.68600000000001</v>
      </c>
      <c r="E31" s="202">
        <f>'Section 3 data'!$F$79</f>
        <v>10.56</v>
      </c>
      <c r="F31" s="203">
        <f t="shared" si="2"/>
        <v>230.858</v>
      </c>
    </row>
    <row r="32" spans="2:6" ht="15" customHeight="1" x14ac:dyDescent="0.2">
      <c r="B32" s="232" t="s">
        <v>368</v>
      </c>
      <c r="C32" s="43">
        <f>'Section 3 data'!$D$80</f>
        <v>141.029</v>
      </c>
      <c r="D32" s="44">
        <f>'Section 3 data'!$E$80</f>
        <v>464.58499999999998</v>
      </c>
      <c r="E32" s="202">
        <f>'Section 3 data'!$F$80</f>
        <v>14.42</v>
      </c>
      <c r="F32" s="203">
        <f t="shared" si="2"/>
        <v>605.61400000000003</v>
      </c>
    </row>
    <row r="33" spans="2:6" ht="15" customHeight="1" x14ac:dyDescent="0.2">
      <c r="B33" s="230" t="s">
        <v>369</v>
      </c>
      <c r="C33" s="43">
        <f>'Section 3 data'!$D$81</f>
        <v>347.76600000000002</v>
      </c>
      <c r="D33" s="44">
        <f>'Section 3 data'!$E$81</f>
        <v>581.01599999999996</v>
      </c>
      <c r="E33" s="202">
        <f>'Section 3 data'!$F$81</f>
        <v>15.54</v>
      </c>
      <c r="F33" s="203">
        <f t="shared" si="2"/>
        <v>928.78199999999993</v>
      </c>
    </row>
    <row r="34" spans="2:6" ht="15" customHeight="1" x14ac:dyDescent="0.2">
      <c r="B34" s="230" t="s">
        <v>370</v>
      </c>
      <c r="C34" s="43">
        <f>'Section 3 data'!$D$82</f>
        <v>469.69600000000003</v>
      </c>
      <c r="D34" s="44">
        <f>'Section 3 data'!$E$82</f>
        <v>1920.9749999999999</v>
      </c>
      <c r="E34" s="202">
        <f>'Section 3 data'!$F$82</f>
        <v>13.1</v>
      </c>
      <c r="F34" s="203">
        <f t="shared" si="2"/>
        <v>2390.6709999999998</v>
      </c>
    </row>
    <row r="35" spans="2:6" ht="15" customHeight="1" x14ac:dyDescent="0.2">
      <c r="B35" s="230" t="s">
        <v>371</v>
      </c>
      <c r="C35" s="43">
        <f>'Section 3 data'!$D$83</f>
        <v>263.71100000000001</v>
      </c>
      <c r="D35" s="44">
        <f>'Section 3 data'!$E$83</f>
        <v>1395.5340000000001</v>
      </c>
      <c r="E35" s="202">
        <f>'Section 3 data'!$F$83</f>
        <v>15.66</v>
      </c>
      <c r="F35" s="203">
        <f t="shared" si="2"/>
        <v>1659.2450000000001</v>
      </c>
    </row>
    <row r="36" spans="2:6" ht="15" customHeight="1" x14ac:dyDescent="0.2">
      <c r="B36" s="230" t="s">
        <v>372</v>
      </c>
      <c r="C36" s="43">
        <f>'Section 3 data'!$D$84</f>
        <v>229.185</v>
      </c>
      <c r="D36" s="44">
        <f>'Section 3 data'!$E$84</f>
        <v>1512.7840000000001</v>
      </c>
      <c r="E36" s="202">
        <f>'Section 3 data'!$F$84</f>
        <v>21.04</v>
      </c>
      <c r="F36" s="203">
        <f t="shared" si="2"/>
        <v>1741.9690000000001</v>
      </c>
    </row>
    <row r="37" spans="2:6" ht="15" customHeight="1" x14ac:dyDescent="0.2">
      <c r="B37" s="230" t="s">
        <v>373</v>
      </c>
      <c r="C37" s="43">
        <f>'Section 3 data'!$D$85</f>
        <v>2.8370000000000002</v>
      </c>
      <c r="D37" s="44">
        <f>'Section 3 data'!$E$85</f>
        <v>739.14200000000005</v>
      </c>
      <c r="E37" s="202">
        <f>'Section 3 data'!$F$85</f>
        <v>36.020000000000003</v>
      </c>
      <c r="F37" s="203">
        <f t="shared" si="2"/>
        <v>741.97900000000004</v>
      </c>
    </row>
    <row r="38" spans="2:6" ht="15" customHeight="1" x14ac:dyDescent="0.2">
      <c r="B38" s="230" t="s">
        <v>374</v>
      </c>
      <c r="C38" s="43">
        <f>'Section 3 data'!$D$86</f>
        <v>4.2850000000000001</v>
      </c>
      <c r="D38" s="44">
        <f>'Section 3 data'!$E$86</f>
        <v>937.43799999999999</v>
      </c>
      <c r="E38" s="202">
        <f>'Section 3 data'!$F$86</f>
        <v>37.03</v>
      </c>
      <c r="F38" s="203">
        <f t="shared" si="2"/>
        <v>941.72299999999996</v>
      </c>
    </row>
    <row r="39" spans="2:6" ht="15" customHeight="1" x14ac:dyDescent="0.2">
      <c r="B39" s="236" t="s">
        <v>80</v>
      </c>
      <c r="C39" s="237">
        <f>'Section 3 data'!$D$5</f>
        <v>1485.0840000000001</v>
      </c>
      <c r="D39" s="237">
        <f>'Section 3 data'!$E$5</f>
        <v>7796.9870000000001</v>
      </c>
      <c r="E39" s="238">
        <f>'Section 3 data'!$F$5</f>
        <v>6.37</v>
      </c>
      <c r="F39" s="239">
        <f t="shared" si="2"/>
        <v>9282.0709999999999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771</v>
      </c>
    </row>
    <row r="5" spans="2:6" ht="15" customHeight="1" x14ac:dyDescent="0.2">
      <c r="B5" s="836" t="s">
        <v>77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837"/>
      <c r="C6" s="36" t="s">
        <v>272</v>
      </c>
      <c r="D6" s="36" t="s">
        <v>272</v>
      </c>
      <c r="E6" s="3" t="s">
        <v>82</v>
      </c>
      <c r="F6" s="209" t="s">
        <v>272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43">
        <f>'Section 4 data'!$D$8</f>
        <v>3.81</v>
      </c>
      <c r="D8" s="44">
        <f>'Section 4 data'!$E$8</f>
        <v>3.94</v>
      </c>
      <c r="E8" s="202">
        <f>'Section 4 data'!$F$8</f>
        <v>109.04</v>
      </c>
      <c r="F8" s="203">
        <f>SUM(C8,D8)</f>
        <v>7.75</v>
      </c>
    </row>
    <row r="9" spans="2:6" ht="15" customHeight="1" x14ac:dyDescent="0.2">
      <c r="B9" s="133" t="s">
        <v>85</v>
      </c>
      <c r="C9" s="43">
        <f>'Section 4 data'!$D$9</f>
        <v>504.19400000000002</v>
      </c>
      <c r="D9" s="44">
        <f>'Section 4 data'!$E$9</f>
        <v>1180.748</v>
      </c>
      <c r="E9" s="202">
        <f>'Section 4 data'!$F$9</f>
        <v>22.99</v>
      </c>
      <c r="F9" s="203">
        <f t="shared" ref="F9:F16" si="0">SUM(C9,D9)</f>
        <v>1684.942</v>
      </c>
    </row>
    <row r="10" spans="2:6" ht="15" customHeight="1" x14ac:dyDescent="0.2">
      <c r="B10" s="133" t="s">
        <v>86</v>
      </c>
      <c r="C10" s="43">
        <f>'Section 4 data'!$D$10</f>
        <v>1224.0350000000001</v>
      </c>
      <c r="D10" s="44">
        <f>'Section 4 data'!$E$10</f>
        <v>751.28899999999999</v>
      </c>
      <c r="E10" s="202">
        <f>'Section 4 data'!$F$10</f>
        <v>44.44</v>
      </c>
      <c r="F10" s="203">
        <f t="shared" si="0"/>
        <v>1975.3240000000001</v>
      </c>
    </row>
    <row r="11" spans="2:6" ht="15" customHeight="1" x14ac:dyDescent="0.2">
      <c r="B11" s="133" t="s">
        <v>87</v>
      </c>
      <c r="C11" s="43">
        <f>'Section 4 data'!$D$11</f>
        <v>351.67500000000001</v>
      </c>
      <c r="D11" s="44">
        <f>'Section 4 data'!$E$11</f>
        <v>1143.415</v>
      </c>
      <c r="E11" s="202">
        <f>'Section 4 data'!$F$11</f>
        <v>28.76</v>
      </c>
      <c r="F11" s="203">
        <f t="shared" si="0"/>
        <v>1495.09</v>
      </c>
    </row>
    <row r="12" spans="2:6" ht="15" customHeight="1" x14ac:dyDescent="0.2">
      <c r="B12" s="133" t="s">
        <v>88</v>
      </c>
      <c r="C12" s="43">
        <f>'Section 4 data'!$D$12</f>
        <v>117.40600000000001</v>
      </c>
      <c r="D12" s="44">
        <f>'Section 4 data'!$E$12</f>
        <v>411.88200000000001</v>
      </c>
      <c r="E12" s="202">
        <f>'Section 4 data'!$F$12</f>
        <v>30.62</v>
      </c>
      <c r="F12" s="203">
        <f t="shared" si="0"/>
        <v>529.28800000000001</v>
      </c>
    </row>
    <row r="13" spans="2:6" ht="15" customHeight="1" x14ac:dyDescent="0.2">
      <c r="B13" s="133" t="s">
        <v>89</v>
      </c>
      <c r="C13" s="43">
        <f>'Section 4 data'!$D$13</f>
        <v>60.579000000000001</v>
      </c>
      <c r="D13" s="44">
        <f>'Section 4 data'!$E$13</f>
        <v>57.311999999999998</v>
      </c>
      <c r="E13" s="202">
        <f>'Section 4 data'!$F$13</f>
        <v>64.430000000000007</v>
      </c>
      <c r="F13" s="203">
        <f t="shared" si="0"/>
        <v>117.89099999999999</v>
      </c>
    </row>
    <row r="14" spans="2:6" ht="15" customHeight="1" x14ac:dyDescent="0.2">
      <c r="B14" s="133" t="s">
        <v>90</v>
      </c>
      <c r="C14" s="43">
        <f>'Section 4 data'!$D$14</f>
        <v>0.60799999999999998</v>
      </c>
      <c r="D14" s="44">
        <f>'Section 4 data'!$E$14</f>
        <v>0</v>
      </c>
      <c r="E14" s="202">
        <f>'Section 4 data'!$F$14</f>
        <v>0</v>
      </c>
      <c r="F14" s="203">
        <f t="shared" si="0"/>
        <v>0.60799999999999998</v>
      </c>
    </row>
    <row r="15" spans="2:6" ht="15" customHeight="1" x14ac:dyDescent="0.2">
      <c r="B15" s="133" t="s">
        <v>91</v>
      </c>
      <c r="C15" s="43">
        <f>'Section 4 data'!$D$15</f>
        <v>199.666</v>
      </c>
      <c r="D15" s="44">
        <f>'Section 4 data'!$E$15</f>
        <v>489.38200000000001</v>
      </c>
      <c r="E15" s="202">
        <f>'Section 4 data'!$F$15</f>
        <v>64.94</v>
      </c>
      <c r="F15" s="203">
        <f t="shared" si="0"/>
        <v>689.048</v>
      </c>
    </row>
    <row r="16" spans="2:6" ht="15" customHeight="1" x14ac:dyDescent="0.2">
      <c r="B16" s="132" t="s">
        <v>92</v>
      </c>
      <c r="C16" s="204">
        <f>'Section 4 data'!$D$6</f>
        <v>2461.973</v>
      </c>
      <c r="D16" s="205">
        <f>'Section 4 data'!$E$6</f>
        <v>4037.9679999999998</v>
      </c>
      <c r="E16" s="206">
        <f>'Section 4 data'!$F$6</f>
        <v>18.18</v>
      </c>
      <c r="F16" s="207">
        <f t="shared" si="0"/>
        <v>6499.9409999999998</v>
      </c>
    </row>
    <row r="17" spans="2:6" ht="15" customHeight="1" x14ac:dyDescent="0.2">
      <c r="B17" s="200" t="s">
        <v>93</v>
      </c>
      <c r="C17" s="201"/>
      <c r="D17" s="201"/>
      <c r="E17" s="706"/>
      <c r="F17" s="201"/>
    </row>
    <row r="18" spans="2:6" ht="15" customHeight="1" x14ac:dyDescent="0.2">
      <c r="B18" s="133" t="s">
        <v>94</v>
      </c>
      <c r="C18" s="43">
        <f>'Section 4 data'!$D$16</f>
        <v>4049.8879999999999</v>
      </c>
      <c r="D18" s="44">
        <f>'Section 4 data'!$E$16</f>
        <v>4660.0330000000004</v>
      </c>
      <c r="E18" s="202">
        <f>'Section 4 data'!$F$16</f>
        <v>17.100000000000001</v>
      </c>
      <c r="F18" s="203">
        <f t="shared" ref="F18:F29" si="1">SUM(C18,D18)</f>
        <v>8709.9210000000003</v>
      </c>
    </row>
    <row r="19" spans="2:6" ht="15" customHeight="1" x14ac:dyDescent="0.2">
      <c r="B19" s="133" t="s">
        <v>95</v>
      </c>
      <c r="C19" s="43">
        <f>'Section 4 data'!$D$17</f>
        <v>310.57900000000001</v>
      </c>
      <c r="D19" s="44">
        <f>'Section 4 data'!$E$17</f>
        <v>964.79300000000001</v>
      </c>
      <c r="E19" s="202">
        <f>'Section 4 data'!$F$17</f>
        <v>27.59</v>
      </c>
      <c r="F19" s="203">
        <f t="shared" si="1"/>
        <v>1275.3720000000001</v>
      </c>
    </row>
    <row r="20" spans="2:6" ht="15" customHeight="1" x14ac:dyDescent="0.2">
      <c r="B20" s="133" t="s">
        <v>96</v>
      </c>
      <c r="C20" s="43">
        <f>'Section 4 data'!$D$18</f>
        <v>42.103000000000002</v>
      </c>
      <c r="D20" s="44">
        <f>'Section 4 data'!$E$18</f>
        <v>4273.7619999999997</v>
      </c>
      <c r="E20" s="202">
        <f>'Section 4 data'!$F$18</f>
        <v>15.89</v>
      </c>
      <c r="F20" s="203">
        <f t="shared" si="1"/>
        <v>4315.8649999999998</v>
      </c>
    </row>
    <row r="21" spans="2:6" ht="15" customHeight="1" x14ac:dyDescent="0.2">
      <c r="B21" s="133" t="s">
        <v>97</v>
      </c>
      <c r="C21" s="43">
        <f>'Section 4 data'!$D$19</f>
        <v>939.745</v>
      </c>
      <c r="D21" s="44">
        <f>'Section 4 data'!$E$19</f>
        <v>5801.4470000000001</v>
      </c>
      <c r="E21" s="202">
        <f>'Section 4 data'!$F$19</f>
        <v>11.84</v>
      </c>
      <c r="F21" s="203">
        <f t="shared" si="1"/>
        <v>6741.192</v>
      </c>
    </row>
    <row r="22" spans="2:6" ht="15" customHeight="1" x14ac:dyDescent="0.2">
      <c r="B22" s="133" t="s">
        <v>98</v>
      </c>
      <c r="C22" s="43">
        <f>'Section 4 data'!$D$20</f>
        <v>808.21299999999997</v>
      </c>
      <c r="D22" s="44">
        <f>'Section 4 data'!$E$20</f>
        <v>2348.3150000000001</v>
      </c>
      <c r="E22" s="202">
        <f>'Section 4 data'!$F$20</f>
        <v>19.760000000000002</v>
      </c>
      <c r="F22" s="203">
        <f t="shared" si="1"/>
        <v>3156.5280000000002</v>
      </c>
    </row>
    <row r="23" spans="2:6" ht="15" customHeight="1" x14ac:dyDescent="0.2">
      <c r="B23" s="133" t="s">
        <v>99</v>
      </c>
      <c r="C23" s="43">
        <f>'Section 4 data'!$D$21</f>
        <v>6.851</v>
      </c>
      <c r="D23" s="44">
        <f>'Section 4 data'!$E$21</f>
        <v>60.845999999999997</v>
      </c>
      <c r="E23" s="202">
        <f>'Section 4 data'!$F$21</f>
        <v>75.58</v>
      </c>
      <c r="F23" s="203">
        <f t="shared" si="1"/>
        <v>67.697000000000003</v>
      </c>
    </row>
    <row r="24" spans="2:6" ht="15" customHeight="1" x14ac:dyDescent="0.2">
      <c r="B24" s="133" t="s">
        <v>100</v>
      </c>
      <c r="C24" s="43">
        <f>'Section 4 data'!$D$22</f>
        <v>99.507000000000005</v>
      </c>
      <c r="D24" s="44">
        <f>'Section 4 data'!$E$22</f>
        <v>3742.357</v>
      </c>
      <c r="E24" s="202">
        <f>'Section 4 data'!$F$22</f>
        <v>19.190000000000001</v>
      </c>
      <c r="F24" s="203">
        <f t="shared" si="1"/>
        <v>3841.864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7177.8680000000004</v>
      </c>
      <c r="E25" s="202">
        <f>'Section 4 data'!$F$23</f>
        <v>22.23</v>
      </c>
      <c r="F25" s="203">
        <f t="shared" si="1"/>
        <v>7177.8680000000004</v>
      </c>
    </row>
    <row r="26" spans="2:6" ht="15" customHeight="1" x14ac:dyDescent="0.2">
      <c r="B26" s="133" t="s">
        <v>102</v>
      </c>
      <c r="C26" s="43">
        <f>'Section 4 data'!$D$24</f>
        <v>15.635</v>
      </c>
      <c r="D26" s="44">
        <f>'Section 4 data'!$E$24</f>
        <v>377.39600000000002</v>
      </c>
      <c r="E26" s="202">
        <f>'Section 4 data'!$F$24</f>
        <v>40.06</v>
      </c>
      <c r="F26" s="203">
        <f t="shared" si="1"/>
        <v>393.03100000000001</v>
      </c>
    </row>
    <row r="27" spans="2:6" ht="15" customHeight="1" x14ac:dyDescent="0.2">
      <c r="B27" s="133" t="s">
        <v>103</v>
      </c>
      <c r="C27" s="43">
        <f>'Section 4 data'!$D$25</f>
        <v>4.7830000000000004</v>
      </c>
      <c r="D27" s="44">
        <f>'Section 4 data'!$E$25</f>
        <v>1200.7180000000001</v>
      </c>
      <c r="E27" s="202">
        <f>'Section 4 data'!$F$25</f>
        <v>33.81</v>
      </c>
      <c r="F27" s="203">
        <f t="shared" si="1"/>
        <v>1205.501</v>
      </c>
    </row>
    <row r="28" spans="2:6" ht="15" customHeight="1" x14ac:dyDescent="0.2">
      <c r="B28" s="133" t="s">
        <v>104</v>
      </c>
      <c r="C28" s="43">
        <f>'Section 4 data'!$D$26</f>
        <v>1312.692</v>
      </c>
      <c r="D28" s="44">
        <f>'Section 4 data'!$E$26</f>
        <v>8388.7559999999994</v>
      </c>
      <c r="E28" s="202">
        <f>'Section 4 data'!$F$26</f>
        <v>16.22</v>
      </c>
      <c r="F28" s="203">
        <f t="shared" si="1"/>
        <v>9701.4480000000003</v>
      </c>
    </row>
    <row r="29" spans="2:6" ht="15" customHeight="1" x14ac:dyDescent="0.2">
      <c r="B29" s="132" t="s">
        <v>105</v>
      </c>
      <c r="C29" s="204">
        <f>'Section 4 data'!$D$7</f>
        <v>7589.9960000000001</v>
      </c>
      <c r="D29" s="205">
        <f>'Section 4 data'!$E$7</f>
        <v>38591.752999999997</v>
      </c>
      <c r="E29" s="206">
        <f>'Section 4 data'!$F$7</f>
        <v>6.45</v>
      </c>
      <c r="F29" s="207">
        <f t="shared" si="1"/>
        <v>46181.748999999996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04">
        <f>'Section 4 data'!$D$5</f>
        <v>10051.968999999999</v>
      </c>
      <c r="D31" s="205">
        <f>'Section 4 data'!$E$5</f>
        <v>42679.970999999998</v>
      </c>
      <c r="E31" s="206">
        <f>'Section 4 data'!$F$5</f>
        <v>5.85</v>
      </c>
      <c r="F31" s="207">
        <f>SUM(C31,D31)</f>
        <v>52731.939999999995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773</v>
      </c>
    </row>
    <row r="5" spans="2:6" ht="15" customHeight="1" x14ac:dyDescent="0.2">
      <c r="B5" s="836" t="s">
        <v>267</v>
      </c>
      <c r="C5" s="40" t="s">
        <v>78</v>
      </c>
      <c r="D5" s="838" t="s">
        <v>79</v>
      </c>
      <c r="E5" s="838"/>
      <c r="F5" s="229" t="s">
        <v>80</v>
      </c>
    </row>
    <row r="6" spans="2:6" ht="30" customHeight="1" x14ac:dyDescent="0.2">
      <c r="B6" s="852"/>
      <c r="C6" s="36" t="s">
        <v>271</v>
      </c>
      <c r="D6" s="36" t="s">
        <v>271</v>
      </c>
      <c r="E6" s="3" t="s">
        <v>82</v>
      </c>
      <c r="F6" s="209" t="s">
        <v>271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359</v>
      </c>
      <c r="C8" s="43">
        <f>'Section 4 data'!$D$31</f>
        <v>0</v>
      </c>
      <c r="D8" s="44">
        <f>'Section 4 data'!$E$31</f>
        <v>0</v>
      </c>
      <c r="E8" s="202">
        <f>'Section 4 data'!$F$31</f>
        <v>0</v>
      </c>
      <c r="F8" s="203">
        <f>SUM(C8,D8)</f>
        <v>0</v>
      </c>
    </row>
    <row r="9" spans="2:6" ht="15" customHeight="1" x14ac:dyDescent="0.2">
      <c r="B9" s="232" t="s">
        <v>360</v>
      </c>
      <c r="C9" s="43">
        <f>'Section 4 data'!$D$32</f>
        <v>581.55100000000004</v>
      </c>
      <c r="D9" s="246">
        <f>'Section 4 data'!$E$32</f>
        <v>428.45800000000003</v>
      </c>
      <c r="E9" s="202">
        <f>'Section 4 data'!$F$32</f>
        <v>73.62</v>
      </c>
      <c r="F9" s="203">
        <f t="shared" ref="F9:F15" si="0">SUM(C9,D9)</f>
        <v>1010.009</v>
      </c>
    </row>
    <row r="10" spans="2:6" ht="15" customHeight="1" x14ac:dyDescent="0.2">
      <c r="B10" s="230" t="s">
        <v>361</v>
      </c>
      <c r="C10" s="43">
        <f>'Section 4 data'!$D$33</f>
        <v>746.97299999999996</v>
      </c>
      <c r="D10" s="44">
        <f>'Section 4 data'!$E$33</f>
        <v>2393.3090000000002</v>
      </c>
      <c r="E10" s="202">
        <f>'Section 4 data'!$F$33</f>
        <v>27.837710383482229</v>
      </c>
      <c r="F10" s="203">
        <f t="shared" si="0"/>
        <v>3140.2820000000002</v>
      </c>
    </row>
    <row r="11" spans="2:6" ht="15" customHeight="1" x14ac:dyDescent="0.2">
      <c r="B11" s="230" t="s">
        <v>362</v>
      </c>
      <c r="C11" s="43">
        <f>'Section 4 data'!$D$34</f>
        <v>891.26400000000001</v>
      </c>
      <c r="D11" s="44">
        <f>'Section 4 data'!$E$34</f>
        <v>1043.364</v>
      </c>
      <c r="E11" s="247">
        <f>'Section 4 data'!$F$34</f>
        <v>18.576829024270857</v>
      </c>
      <c r="F11" s="203">
        <f t="shared" si="0"/>
        <v>1934.6280000000002</v>
      </c>
    </row>
    <row r="12" spans="2:6" ht="15" customHeight="1" x14ac:dyDescent="0.2">
      <c r="B12" s="230" t="s">
        <v>363</v>
      </c>
      <c r="C12" s="43">
        <f>'Section 4 data'!$D$35</f>
        <v>190.726</v>
      </c>
      <c r="D12" s="44">
        <f>'Section 4 data'!$E$35</f>
        <v>125.39400000000001</v>
      </c>
      <c r="E12" s="247">
        <f>'Section 4 data'!$F$35</f>
        <v>40.69</v>
      </c>
      <c r="F12" s="203">
        <f t="shared" si="0"/>
        <v>316.12</v>
      </c>
    </row>
    <row r="13" spans="2:6" ht="15" customHeight="1" x14ac:dyDescent="0.2">
      <c r="B13" s="230" t="s">
        <v>364</v>
      </c>
      <c r="C13" s="43">
        <f>'Section 4 data'!$D$36</f>
        <v>48.793999999999997</v>
      </c>
      <c r="D13" s="44">
        <f>'Section 4 data'!$E$36</f>
        <v>16.018000000000001</v>
      </c>
      <c r="E13" s="202">
        <f>'Section 4 data'!$F$36</f>
        <v>96.59</v>
      </c>
      <c r="F13" s="203">
        <f t="shared" si="0"/>
        <v>64.811999999999998</v>
      </c>
    </row>
    <row r="14" spans="2:6" ht="15" customHeight="1" x14ac:dyDescent="0.2">
      <c r="B14" s="230" t="s">
        <v>365</v>
      </c>
      <c r="C14" s="43">
        <f>'Section 4 data'!$D$37</f>
        <v>2.665</v>
      </c>
      <c r="D14" s="44">
        <f>'Section 4 data'!$E$37</f>
        <v>31.423999999999999</v>
      </c>
      <c r="E14" s="202">
        <f>'Section 4 data'!$F$37</f>
        <v>51.82</v>
      </c>
      <c r="F14" s="203">
        <f t="shared" si="0"/>
        <v>34.088999999999999</v>
      </c>
    </row>
    <row r="15" spans="2:6" ht="15" customHeight="1" x14ac:dyDescent="0.2">
      <c r="B15" s="233" t="s">
        <v>80</v>
      </c>
      <c r="C15" s="66">
        <f>'Section 4 data'!$D$6</f>
        <v>2461.973</v>
      </c>
      <c r="D15" s="66">
        <f>'Section 4 data'!$E$6</f>
        <v>4037.9679999999998</v>
      </c>
      <c r="E15" s="206">
        <f>'Section 4 data'!$F$6</f>
        <v>18.18</v>
      </c>
      <c r="F15" s="235">
        <f t="shared" si="0"/>
        <v>6499.9409999999998</v>
      </c>
    </row>
    <row r="16" spans="2:6" ht="15" customHeight="1" x14ac:dyDescent="0.2">
      <c r="B16" s="240" t="s">
        <v>105</v>
      </c>
      <c r="C16" s="241"/>
      <c r="D16" s="241"/>
      <c r="E16" s="241"/>
      <c r="F16" s="241"/>
    </row>
    <row r="17" spans="2:6" ht="15" customHeight="1" x14ac:dyDescent="0.2">
      <c r="B17" s="230" t="s">
        <v>359</v>
      </c>
      <c r="C17" s="43">
        <f>'Section 4 data'!$D$39</f>
        <v>26.611000000000001</v>
      </c>
      <c r="D17" s="44">
        <f>'Section 4 data'!$E$39</f>
        <v>337.8</v>
      </c>
      <c r="E17" s="202">
        <f>'Section 4 data'!$F$39</f>
        <v>50.2</v>
      </c>
      <c r="F17" s="203">
        <f t="shared" ref="F17:F24" si="1">SUM(C17,D17)</f>
        <v>364.411</v>
      </c>
    </row>
    <row r="18" spans="2:6" ht="15" customHeight="1" x14ac:dyDescent="0.2">
      <c r="B18" s="232" t="s">
        <v>360</v>
      </c>
      <c r="C18" s="43">
        <f>'Section 4 data'!$D$40</f>
        <v>949.33699999999999</v>
      </c>
      <c r="D18" s="246">
        <f>'Section 4 data'!$E$40</f>
        <v>12796.031999999999</v>
      </c>
      <c r="E18" s="202">
        <f>'Section 4 data'!$F$40</f>
        <v>14.95</v>
      </c>
      <c r="F18" s="203">
        <f t="shared" si="1"/>
        <v>13745.368999999999</v>
      </c>
    </row>
    <row r="19" spans="2:6" ht="15" customHeight="1" x14ac:dyDescent="0.2">
      <c r="B19" s="230" t="s">
        <v>361</v>
      </c>
      <c r="C19" s="43">
        <f>'Section 4 data'!$D$41</f>
        <v>1843.367</v>
      </c>
      <c r="D19" s="44">
        <f>'Section 4 data'!$E$41</f>
        <v>14757.522999999999</v>
      </c>
      <c r="E19" s="202">
        <f>'Section 4 data'!$F$41</f>
        <v>12.34581959894178</v>
      </c>
      <c r="F19" s="203">
        <f t="shared" si="1"/>
        <v>16600.89</v>
      </c>
    </row>
    <row r="20" spans="2:6" ht="15" customHeight="1" x14ac:dyDescent="0.2">
      <c r="B20" s="230" t="s">
        <v>362</v>
      </c>
      <c r="C20" s="43">
        <f>'Section 4 data'!$D$42</f>
        <v>1795.829</v>
      </c>
      <c r="D20" s="44">
        <f>'Section 4 data'!$E$42</f>
        <v>6355.4359999999997</v>
      </c>
      <c r="E20" s="247">
        <f>'Section 4 data'!$F$42</f>
        <v>17.51568353263789</v>
      </c>
      <c r="F20" s="203">
        <f t="shared" si="1"/>
        <v>8151.2649999999994</v>
      </c>
    </row>
    <row r="21" spans="2:6" ht="15" customHeight="1" x14ac:dyDescent="0.2">
      <c r="B21" s="230" t="s">
        <v>363</v>
      </c>
      <c r="C21" s="43">
        <f>'Section 4 data'!$D$43</f>
        <v>2098.3319999999999</v>
      </c>
      <c r="D21" s="44">
        <f>'Section 4 data'!$E$43</f>
        <v>2976.3440000000001</v>
      </c>
      <c r="E21" s="247">
        <f>'Section 4 data'!$F$43</f>
        <v>24.28</v>
      </c>
      <c r="F21" s="203">
        <f t="shared" si="1"/>
        <v>5074.6759999999995</v>
      </c>
    </row>
    <row r="22" spans="2:6" ht="15" customHeight="1" x14ac:dyDescent="0.2">
      <c r="B22" s="230" t="s">
        <v>364</v>
      </c>
      <c r="C22" s="43">
        <f>'Section 4 data'!$D$44</f>
        <v>672.995</v>
      </c>
      <c r="D22" s="44">
        <f>'Section 4 data'!$E$44</f>
        <v>660.87599999999998</v>
      </c>
      <c r="E22" s="247">
        <f>'Section 4 data'!$F$44</f>
        <v>28.27</v>
      </c>
      <c r="F22" s="203">
        <f t="shared" si="1"/>
        <v>1333.8710000000001</v>
      </c>
    </row>
    <row r="23" spans="2:6" ht="15" customHeight="1" x14ac:dyDescent="0.2">
      <c r="B23" s="230" t="s">
        <v>365</v>
      </c>
      <c r="C23" s="43">
        <f>'Section 4 data'!$D$45</f>
        <v>203.52500000000001</v>
      </c>
      <c r="D23" s="44">
        <f>'Section 4 data'!$E$45</f>
        <v>707.74199999999996</v>
      </c>
      <c r="E23" s="202">
        <f>'Section 4 data'!$F$45</f>
        <v>38.340360664604638</v>
      </c>
      <c r="F23" s="203">
        <f t="shared" si="1"/>
        <v>911.26699999999994</v>
      </c>
    </row>
    <row r="24" spans="2:6" ht="15" customHeight="1" x14ac:dyDescent="0.2">
      <c r="B24" s="233" t="s">
        <v>80</v>
      </c>
      <c r="C24" s="66">
        <f>'Section 4 data'!$D$7</f>
        <v>7589.9960000000001</v>
      </c>
      <c r="D24" s="66">
        <f>'Section 4 data'!$E$7</f>
        <v>38591.752999999997</v>
      </c>
      <c r="E24" s="206">
        <f>'Section 4 data'!$F$7</f>
        <v>6.45</v>
      </c>
      <c r="F24" s="235">
        <f t="shared" si="1"/>
        <v>46181.748999999996</v>
      </c>
    </row>
    <row r="25" spans="2:6" ht="15" customHeight="1" x14ac:dyDescent="0.2">
      <c r="B25" s="240" t="s">
        <v>106</v>
      </c>
      <c r="C25" s="241"/>
      <c r="D25" s="241"/>
      <c r="E25" s="241"/>
      <c r="F25" s="241"/>
    </row>
    <row r="26" spans="2:6" ht="15" customHeight="1" x14ac:dyDescent="0.2">
      <c r="B26" s="230" t="s">
        <v>359</v>
      </c>
      <c r="C26" s="43">
        <f>'Section 4 data'!$D$47</f>
        <v>26.611000000000001</v>
      </c>
      <c r="D26" s="44">
        <f>'Section 4 data'!$E$47</f>
        <v>337.8</v>
      </c>
      <c r="E26" s="202">
        <f>'Section 4 data'!$F$47</f>
        <v>50.2</v>
      </c>
      <c r="F26" s="203">
        <f t="shared" ref="F26:F33" si="2">SUM(C26,D26)</f>
        <v>364.411</v>
      </c>
    </row>
    <row r="27" spans="2:6" ht="15" customHeight="1" x14ac:dyDescent="0.2">
      <c r="B27" s="232" t="s">
        <v>360</v>
      </c>
      <c r="C27" s="43">
        <f>'Section 4 data'!$D$48</f>
        <v>1530.8879999999999</v>
      </c>
      <c r="D27" s="246">
        <f>'Section 4 data'!$E$48</f>
        <v>13224.49</v>
      </c>
      <c r="E27" s="202">
        <f>'Section 4 data'!$F$48</f>
        <v>14.95</v>
      </c>
      <c r="F27" s="203">
        <f t="shared" si="2"/>
        <v>14755.378000000001</v>
      </c>
    </row>
    <row r="28" spans="2:6" ht="15" customHeight="1" x14ac:dyDescent="0.2">
      <c r="B28" s="230" t="s">
        <v>361</v>
      </c>
      <c r="C28" s="43">
        <f>'Section 4 data'!$D$49</f>
        <v>2590.34</v>
      </c>
      <c r="D28" s="44">
        <f>'Section 4 data'!$E$49</f>
        <v>17186.29</v>
      </c>
      <c r="E28" s="202">
        <f>'Section 4 data'!$F$49</f>
        <v>11.712725846995028</v>
      </c>
      <c r="F28" s="203">
        <f t="shared" si="2"/>
        <v>19776.63</v>
      </c>
    </row>
    <row r="29" spans="2:6" ht="15" customHeight="1" x14ac:dyDescent="0.2">
      <c r="B29" s="230" t="s">
        <v>362</v>
      </c>
      <c r="C29" s="43">
        <f>'Section 4 data'!$D$50</f>
        <v>2687.0929999999998</v>
      </c>
      <c r="D29" s="44">
        <f>'Section 4 data'!$E$50</f>
        <v>7411.8950000000004</v>
      </c>
      <c r="E29" s="247">
        <f>'Section 4 data'!$F$50</f>
        <v>15.311766051031261</v>
      </c>
      <c r="F29" s="203">
        <f t="shared" si="2"/>
        <v>10098.988000000001</v>
      </c>
    </row>
    <row r="30" spans="2:6" ht="15" customHeight="1" x14ac:dyDescent="0.2">
      <c r="B30" s="230" t="s">
        <v>363</v>
      </c>
      <c r="C30" s="43">
        <f>'Section 4 data'!$D$51</f>
        <v>2289.058</v>
      </c>
      <c r="D30" s="44">
        <f>'Section 4 data'!$E$51</f>
        <v>3103.335</v>
      </c>
      <c r="E30" s="247">
        <f>'Section 4 data'!$F$51</f>
        <v>23.34</v>
      </c>
      <c r="F30" s="203">
        <f t="shared" si="2"/>
        <v>5392.393</v>
      </c>
    </row>
    <row r="31" spans="2:6" ht="15" customHeight="1" x14ac:dyDescent="0.2">
      <c r="B31" s="230" t="s">
        <v>364</v>
      </c>
      <c r="C31" s="43">
        <f>'Section 4 data'!$D$52</f>
        <v>721.78899999999999</v>
      </c>
      <c r="D31" s="44">
        <f>'Section 4 data'!$E$52</f>
        <v>676.89499999999998</v>
      </c>
      <c r="E31" s="247">
        <f>'Section 4 data'!$F$52</f>
        <v>27.77</v>
      </c>
      <c r="F31" s="203">
        <f t="shared" si="2"/>
        <v>1398.684</v>
      </c>
    </row>
    <row r="32" spans="2:6" ht="15" customHeight="1" x14ac:dyDescent="0.2">
      <c r="B32" s="230" t="s">
        <v>365</v>
      </c>
      <c r="C32" s="43">
        <f>'Section 4 data'!$D$53</f>
        <v>206.191</v>
      </c>
      <c r="D32" s="44">
        <f>'Section 4 data'!$E$53</f>
        <v>739.26599999999996</v>
      </c>
      <c r="E32" s="202">
        <f>'Section 4 data'!$F$53</f>
        <v>36.900941465926422</v>
      </c>
      <c r="F32" s="203">
        <f t="shared" si="2"/>
        <v>945.45699999999999</v>
      </c>
    </row>
    <row r="33" spans="2:6" ht="15" customHeight="1" x14ac:dyDescent="0.2">
      <c r="B33" s="236" t="s">
        <v>80</v>
      </c>
      <c r="C33" s="237">
        <f>'Section 4 data'!$D$5</f>
        <v>10051.968999999999</v>
      </c>
      <c r="D33" s="237">
        <f>'Section 4 data'!$E$5</f>
        <v>42679.970999999998</v>
      </c>
      <c r="E33" s="210">
        <f>'Section 4 data'!$F$5</f>
        <v>5.85</v>
      </c>
      <c r="F33" s="239">
        <f t="shared" si="2"/>
        <v>52731.939999999995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772</v>
      </c>
    </row>
    <row r="5" spans="2:6" ht="15" customHeight="1" x14ac:dyDescent="0.2">
      <c r="B5" s="853" t="s">
        <v>126</v>
      </c>
      <c r="C5" s="40" t="s">
        <v>78</v>
      </c>
      <c r="D5" s="838" t="s">
        <v>79</v>
      </c>
      <c r="E5" s="838"/>
      <c r="F5" s="229" t="s">
        <v>80</v>
      </c>
    </row>
    <row r="6" spans="2:6" ht="30" customHeight="1" x14ac:dyDescent="0.2">
      <c r="B6" s="854"/>
      <c r="C6" s="36" t="s">
        <v>271</v>
      </c>
      <c r="D6" s="36" t="s">
        <v>271</v>
      </c>
      <c r="E6" s="3" t="s">
        <v>82</v>
      </c>
      <c r="F6" s="209" t="s">
        <v>271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127</v>
      </c>
      <c r="C8" s="43">
        <f>'Section 4 data'!$D$58</f>
        <v>63.887999999999998</v>
      </c>
      <c r="D8" s="44">
        <f>'Section 4 data'!$E$58</f>
        <v>230.96199999999999</v>
      </c>
      <c r="E8" s="202">
        <f>'Section 4 data'!$F$58</f>
        <v>71.67</v>
      </c>
      <c r="F8" s="203">
        <f>SUM(C8,D8)</f>
        <v>294.84999999999997</v>
      </c>
    </row>
    <row r="9" spans="2:6" ht="15" customHeight="1" x14ac:dyDescent="0.2">
      <c r="B9" s="231" t="s">
        <v>128</v>
      </c>
      <c r="C9" s="43">
        <f>'Section 4 data'!$D$59</f>
        <v>361.637</v>
      </c>
      <c r="D9" s="44">
        <f>'Section 4 data'!$E$59</f>
        <v>421.88400000000001</v>
      </c>
      <c r="E9" s="202">
        <f>'Section 4 data'!$F$59</f>
        <v>45.55</v>
      </c>
      <c r="F9" s="203">
        <f t="shared" ref="F9:F17" si="0">SUM(C9,D9)</f>
        <v>783.52099999999996</v>
      </c>
    </row>
    <row r="10" spans="2:6" ht="15" customHeight="1" x14ac:dyDescent="0.2">
      <c r="B10" s="232" t="s">
        <v>129</v>
      </c>
      <c r="C10" s="43">
        <f>'Section 4 data'!$D$60</f>
        <v>455.51</v>
      </c>
      <c r="D10" s="44">
        <f>'Section 4 data'!$E$60</f>
        <v>419.25400000000002</v>
      </c>
      <c r="E10" s="202">
        <f>'Section 4 data'!$F$60</f>
        <v>74.930000000000007</v>
      </c>
      <c r="F10" s="203">
        <f t="shared" si="0"/>
        <v>874.76400000000001</v>
      </c>
    </row>
    <row r="11" spans="2:6" ht="15" customHeight="1" x14ac:dyDescent="0.2">
      <c r="B11" s="230" t="s">
        <v>130</v>
      </c>
      <c r="C11" s="43">
        <f>'Section 4 data'!$D$61</f>
        <v>483.37200000000001</v>
      </c>
      <c r="D11" s="44">
        <f>'Section 4 data'!$E$61</f>
        <v>1630.865</v>
      </c>
      <c r="E11" s="202">
        <f>'Section 4 data'!$F$61</f>
        <v>36.549999999999997</v>
      </c>
      <c r="F11" s="203">
        <f t="shared" si="0"/>
        <v>2114.2370000000001</v>
      </c>
    </row>
    <row r="12" spans="2:6" ht="15" customHeight="1" x14ac:dyDescent="0.2">
      <c r="B12" s="230" t="s">
        <v>131</v>
      </c>
      <c r="C12" s="43">
        <f>'Section 4 data'!$D$62</f>
        <v>748.99800000000005</v>
      </c>
      <c r="D12" s="44">
        <f>'Section 4 data'!$E$62</f>
        <v>824.64400000000001</v>
      </c>
      <c r="E12" s="202">
        <f>'Section 4 data'!$F$62</f>
        <v>24.12</v>
      </c>
      <c r="F12" s="203">
        <f t="shared" si="0"/>
        <v>1573.6420000000001</v>
      </c>
    </row>
    <row r="13" spans="2:6" ht="15" customHeight="1" x14ac:dyDescent="0.2">
      <c r="B13" s="230" t="s">
        <v>132</v>
      </c>
      <c r="C13" s="43">
        <f>'Section 4 data'!$D$63</f>
        <v>222.684</v>
      </c>
      <c r="D13" s="44">
        <f>'Section 4 data'!$E$63</f>
        <v>385.71800000000002</v>
      </c>
      <c r="E13" s="202">
        <f>'Section 4 data'!$F$63</f>
        <v>24.78</v>
      </c>
      <c r="F13" s="203">
        <f t="shared" si="0"/>
        <v>608.40200000000004</v>
      </c>
    </row>
    <row r="14" spans="2:6" ht="15" customHeight="1" x14ac:dyDescent="0.2">
      <c r="B14" s="230" t="s">
        <v>133</v>
      </c>
      <c r="C14" s="43">
        <f>'Section 4 data'!$D$64</f>
        <v>125.205</v>
      </c>
      <c r="D14" s="44">
        <f>'Section 4 data'!$E$64</f>
        <v>98.061000000000007</v>
      </c>
      <c r="E14" s="202">
        <f>'Section 4 data'!$F$64</f>
        <v>38.53</v>
      </c>
      <c r="F14" s="203">
        <f t="shared" si="0"/>
        <v>223.26600000000002</v>
      </c>
    </row>
    <row r="15" spans="2:6" ht="15" customHeight="1" x14ac:dyDescent="0.2">
      <c r="B15" s="230" t="s">
        <v>134</v>
      </c>
      <c r="C15" s="43">
        <f>'Section 4 data'!$D$65</f>
        <v>0.26300000000000001</v>
      </c>
      <c r="D15" s="44">
        <f>'Section 4 data'!$E$65</f>
        <v>19.228999999999999</v>
      </c>
      <c r="E15" s="202">
        <f>'Section 4 data'!$F$65</f>
        <v>68.569999999999993</v>
      </c>
      <c r="F15" s="203">
        <f t="shared" si="0"/>
        <v>19.492000000000001</v>
      </c>
    </row>
    <row r="16" spans="2:6" ht="15" customHeight="1" x14ac:dyDescent="0.2">
      <c r="B16" s="230" t="s">
        <v>135</v>
      </c>
      <c r="C16" s="43">
        <f>'Section 4 data'!$D$66</f>
        <v>0.41699999999999998</v>
      </c>
      <c r="D16" s="44">
        <f>'Section 4 data'!$E$66</f>
        <v>7.3520000000000003</v>
      </c>
      <c r="E16" s="202">
        <f>'Section 4 data'!$F$66</f>
        <v>93.66</v>
      </c>
      <c r="F16" s="203">
        <f t="shared" si="0"/>
        <v>7.7690000000000001</v>
      </c>
    </row>
    <row r="17" spans="2:6" ht="15" customHeight="1" x14ac:dyDescent="0.2">
      <c r="B17" s="233" t="s">
        <v>80</v>
      </c>
      <c r="C17" s="66">
        <f>'Section 4 data'!$D$6</f>
        <v>2461.973</v>
      </c>
      <c r="D17" s="66">
        <f>'Section 4 data'!$E$6</f>
        <v>4037.9679999999998</v>
      </c>
      <c r="E17" s="234">
        <f>'Section 4 data'!$F$6</f>
        <v>18.18</v>
      </c>
      <c r="F17" s="235">
        <f t="shared" si="0"/>
        <v>6499.9409999999998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127</v>
      </c>
      <c r="C19" s="43">
        <f>'Section 4 data'!$D$68</f>
        <v>250.095</v>
      </c>
      <c r="D19" s="44">
        <f>'Section 4 data'!$E$68</f>
        <v>5777.6090000000004</v>
      </c>
      <c r="E19" s="202">
        <f>'Section 4 data'!$F$68</f>
        <v>23.86</v>
      </c>
      <c r="F19" s="203">
        <f t="shared" ref="F19:F28" si="1">SUM(C19,D19)</f>
        <v>6027.7040000000006</v>
      </c>
    </row>
    <row r="20" spans="2:6" ht="15" customHeight="1" x14ac:dyDescent="0.2">
      <c r="B20" s="231" t="s">
        <v>128</v>
      </c>
      <c r="C20" s="43">
        <f>'Section 4 data'!$D$69</f>
        <v>2284.0459999999998</v>
      </c>
      <c r="D20" s="44">
        <f>'Section 4 data'!$E$69</f>
        <v>16364.269</v>
      </c>
      <c r="E20" s="202">
        <f>'Section 4 data'!$F$69</f>
        <v>11</v>
      </c>
      <c r="F20" s="203">
        <f t="shared" si="1"/>
        <v>18648.314999999999</v>
      </c>
    </row>
    <row r="21" spans="2:6" ht="15" customHeight="1" x14ac:dyDescent="0.2">
      <c r="B21" s="232" t="s">
        <v>129</v>
      </c>
      <c r="C21" s="43">
        <f>'Section 4 data'!$D$70</f>
        <v>1949.6659999999999</v>
      </c>
      <c r="D21" s="44">
        <f>'Section 4 data'!$E$70</f>
        <v>8283.2569999999996</v>
      </c>
      <c r="E21" s="202">
        <f>'Section 4 data'!$F$70</f>
        <v>15.04</v>
      </c>
      <c r="F21" s="203">
        <f t="shared" si="1"/>
        <v>10232.922999999999</v>
      </c>
    </row>
    <row r="22" spans="2:6" ht="15" customHeight="1" x14ac:dyDescent="0.2">
      <c r="B22" s="230" t="s">
        <v>130</v>
      </c>
      <c r="C22" s="43">
        <f>'Section 4 data'!$D$71</f>
        <v>2166.9549999999999</v>
      </c>
      <c r="D22" s="44">
        <f>'Section 4 data'!$E$71</f>
        <v>2487.0349999999999</v>
      </c>
      <c r="E22" s="202">
        <f>'Section 4 data'!$F$71</f>
        <v>16.34</v>
      </c>
      <c r="F22" s="203">
        <f t="shared" si="1"/>
        <v>4653.99</v>
      </c>
    </row>
    <row r="23" spans="2:6" ht="15" customHeight="1" x14ac:dyDescent="0.2">
      <c r="B23" s="230" t="s">
        <v>131</v>
      </c>
      <c r="C23" s="43">
        <f>'Section 4 data'!$D$72</f>
        <v>784.96900000000005</v>
      </c>
      <c r="D23" s="44">
        <f>'Section 4 data'!$E$72</f>
        <v>3639.308</v>
      </c>
      <c r="E23" s="202">
        <f>'Section 4 data'!$F$72</f>
        <v>14</v>
      </c>
      <c r="F23" s="203">
        <f t="shared" si="1"/>
        <v>4424.277</v>
      </c>
    </row>
    <row r="24" spans="2:6" ht="15" customHeight="1" x14ac:dyDescent="0.2">
      <c r="B24" s="230" t="s">
        <v>132</v>
      </c>
      <c r="C24" s="43">
        <f>'Section 4 data'!$D$73</f>
        <v>133.489</v>
      </c>
      <c r="D24" s="44">
        <f>'Section 4 data'!$E$73</f>
        <v>1054.5250000000001</v>
      </c>
      <c r="E24" s="202">
        <f>'Section 4 data'!$F$73</f>
        <v>18.11</v>
      </c>
      <c r="F24" s="203">
        <f t="shared" si="1"/>
        <v>1188.0140000000001</v>
      </c>
    </row>
    <row r="25" spans="2:6" ht="15" customHeight="1" x14ac:dyDescent="0.2">
      <c r="B25" s="230" t="s">
        <v>133</v>
      </c>
      <c r="C25" s="43">
        <f>'Section 4 data'!$D$74</f>
        <v>19.585999999999999</v>
      </c>
      <c r="D25" s="44">
        <f>'Section 4 data'!$E$74</f>
        <v>685.91499999999996</v>
      </c>
      <c r="E25" s="202">
        <f>'Section 4 data'!$F$74</f>
        <v>19.940000000000001</v>
      </c>
      <c r="F25" s="203">
        <f t="shared" si="1"/>
        <v>705.50099999999998</v>
      </c>
    </row>
    <row r="26" spans="2:6" ht="15" customHeight="1" x14ac:dyDescent="0.2">
      <c r="B26" s="230" t="s">
        <v>134</v>
      </c>
      <c r="C26" s="43">
        <f>'Section 4 data'!$D$75</f>
        <v>1.026</v>
      </c>
      <c r="D26" s="44">
        <f>'Section 4 data'!$E$75</f>
        <v>181.20500000000001</v>
      </c>
      <c r="E26" s="202">
        <f>'Section 4 data'!$F$75</f>
        <v>39.090000000000003</v>
      </c>
      <c r="F26" s="203">
        <f t="shared" si="1"/>
        <v>182.23100000000002</v>
      </c>
    </row>
    <row r="27" spans="2:6" ht="15" customHeight="1" x14ac:dyDescent="0.2">
      <c r="B27" s="230" t="s">
        <v>135</v>
      </c>
      <c r="C27" s="43">
        <f>'Section 4 data'!$D$76</f>
        <v>0.16400000000000001</v>
      </c>
      <c r="D27" s="44">
        <f>'Section 4 data'!$E$76</f>
        <v>118.63200000000001</v>
      </c>
      <c r="E27" s="202">
        <f>'Section 4 data'!$F$76</f>
        <v>36.51</v>
      </c>
      <c r="F27" s="203">
        <f t="shared" si="1"/>
        <v>118.79600000000001</v>
      </c>
    </row>
    <row r="28" spans="2:6" ht="15" customHeight="1" x14ac:dyDescent="0.2">
      <c r="B28" s="233" t="s">
        <v>80</v>
      </c>
      <c r="C28" s="66">
        <f>'Section 4 data'!$D$7</f>
        <v>7589.9960000000001</v>
      </c>
      <c r="D28" s="66">
        <f>'Section 4 data'!$E$7</f>
        <v>38591.752999999997</v>
      </c>
      <c r="E28" s="234">
        <f>'Section 4 data'!$F$7</f>
        <v>6.45</v>
      </c>
      <c r="F28" s="235">
        <f t="shared" si="1"/>
        <v>46181.748999999996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127</v>
      </c>
      <c r="C30" s="43">
        <f>'Section 4 data'!$D$78</f>
        <v>313.983</v>
      </c>
      <c r="D30" s="44">
        <f>'Section 4 data'!$E$78</f>
        <v>6011.7870000000003</v>
      </c>
      <c r="E30" s="202">
        <f>'Section 4 data'!$F$78</f>
        <v>23.11</v>
      </c>
      <c r="F30" s="203">
        <f t="shared" ref="F30:F39" si="2">SUM(C30,D30)</f>
        <v>6325.77</v>
      </c>
    </row>
    <row r="31" spans="2:6" ht="15" customHeight="1" x14ac:dyDescent="0.2">
      <c r="B31" s="231" t="s">
        <v>128</v>
      </c>
      <c r="C31" s="43">
        <f>'Section 4 data'!$D$79</f>
        <v>2645.683</v>
      </c>
      <c r="D31" s="44">
        <f>'Section 4 data'!$E$79</f>
        <v>16789.823</v>
      </c>
      <c r="E31" s="202">
        <f>'Section 4 data'!$F$79</f>
        <v>10.96</v>
      </c>
      <c r="F31" s="203">
        <f t="shared" si="2"/>
        <v>19435.506000000001</v>
      </c>
    </row>
    <row r="32" spans="2:6" ht="15" customHeight="1" x14ac:dyDescent="0.2">
      <c r="B32" s="232" t="s">
        <v>129</v>
      </c>
      <c r="C32" s="43">
        <f>'Section 4 data'!$D$80</f>
        <v>2405.1759999999999</v>
      </c>
      <c r="D32" s="44">
        <f>'Section 4 data'!$E$80</f>
        <v>8702.9619999999995</v>
      </c>
      <c r="E32" s="202">
        <f>'Section 4 data'!$F$80</f>
        <v>15.02</v>
      </c>
      <c r="F32" s="203">
        <f t="shared" si="2"/>
        <v>11108.137999999999</v>
      </c>
    </row>
    <row r="33" spans="2:6" ht="15" customHeight="1" x14ac:dyDescent="0.2">
      <c r="B33" s="230" t="s">
        <v>130</v>
      </c>
      <c r="C33" s="43">
        <f>'Section 4 data'!$D$81</f>
        <v>2650.326</v>
      </c>
      <c r="D33" s="44">
        <f>'Section 4 data'!$E$81</f>
        <v>4145.9369999999999</v>
      </c>
      <c r="E33" s="202">
        <f>'Section 4 data'!$F$81</f>
        <v>17.27</v>
      </c>
      <c r="F33" s="203">
        <f t="shared" si="2"/>
        <v>6796.2629999999999</v>
      </c>
    </row>
    <row r="34" spans="2:6" ht="15" customHeight="1" x14ac:dyDescent="0.2">
      <c r="B34" s="230" t="s">
        <v>131</v>
      </c>
      <c r="C34" s="43">
        <f>'Section 4 data'!$D$82</f>
        <v>1533.9680000000001</v>
      </c>
      <c r="D34" s="44">
        <f>'Section 4 data'!$E$82</f>
        <v>4472.6530000000002</v>
      </c>
      <c r="E34" s="202">
        <f>'Section 4 data'!$F$82</f>
        <v>12.34</v>
      </c>
      <c r="F34" s="203">
        <f t="shared" si="2"/>
        <v>6006.6210000000001</v>
      </c>
    </row>
    <row r="35" spans="2:6" ht="15" customHeight="1" x14ac:dyDescent="0.2">
      <c r="B35" s="230" t="s">
        <v>132</v>
      </c>
      <c r="C35" s="43">
        <f>'Section 4 data'!$D$83</f>
        <v>356.173</v>
      </c>
      <c r="D35" s="44">
        <f>'Section 4 data'!$E$83</f>
        <v>1445.539</v>
      </c>
      <c r="E35" s="202">
        <f>'Section 4 data'!$F$83</f>
        <v>15.08</v>
      </c>
      <c r="F35" s="203">
        <f t="shared" si="2"/>
        <v>1801.712</v>
      </c>
    </row>
    <row r="36" spans="2:6" ht="15" customHeight="1" x14ac:dyDescent="0.2">
      <c r="B36" s="230" t="s">
        <v>133</v>
      </c>
      <c r="C36" s="43">
        <f>'Section 4 data'!$D$84</f>
        <v>144.791</v>
      </c>
      <c r="D36" s="44">
        <f>'Section 4 data'!$E$84</f>
        <v>784.85199999999998</v>
      </c>
      <c r="E36" s="202">
        <f>'Section 4 data'!$F$84</f>
        <v>17.84</v>
      </c>
      <c r="F36" s="203">
        <f t="shared" si="2"/>
        <v>929.64300000000003</v>
      </c>
    </row>
    <row r="37" spans="2:6" ht="15" customHeight="1" x14ac:dyDescent="0.2">
      <c r="B37" s="230" t="s">
        <v>134</v>
      </c>
      <c r="C37" s="43">
        <f>'Section 4 data'!$D$85</f>
        <v>1.2889999999999999</v>
      </c>
      <c r="D37" s="44">
        <f>'Section 4 data'!$E$85</f>
        <v>200.434</v>
      </c>
      <c r="E37" s="202">
        <f>'Section 4 data'!$F$85</f>
        <v>36.11</v>
      </c>
      <c r="F37" s="203">
        <f t="shared" si="2"/>
        <v>201.72299999999998</v>
      </c>
    </row>
    <row r="38" spans="2:6" ht="15" customHeight="1" x14ac:dyDescent="0.2">
      <c r="B38" s="230" t="s">
        <v>135</v>
      </c>
      <c r="C38" s="43">
        <f>'Section 4 data'!$D$86</f>
        <v>0.57999999999999996</v>
      </c>
      <c r="D38" s="44">
        <f>'Section 4 data'!$E$86</f>
        <v>125.98399999999999</v>
      </c>
      <c r="E38" s="202">
        <f>'Section 4 data'!$F$86</f>
        <v>34.81</v>
      </c>
      <c r="F38" s="203">
        <f t="shared" si="2"/>
        <v>126.56399999999999</v>
      </c>
    </row>
    <row r="39" spans="2:6" ht="15" customHeight="1" x14ac:dyDescent="0.2">
      <c r="B39" s="236" t="s">
        <v>80</v>
      </c>
      <c r="C39" s="237">
        <f>'Section 4 data'!$D$5</f>
        <v>10051.968999999999</v>
      </c>
      <c r="D39" s="237">
        <f>'Section 4 data'!$E$5</f>
        <v>42679.970999999998</v>
      </c>
      <c r="E39" s="238">
        <f>'Section 4 data'!$F$5</f>
        <v>5.85</v>
      </c>
      <c r="F39" s="239">
        <f t="shared" si="2"/>
        <v>52731.939999999995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Index!$E$37</f>
        <v>Biomass stocks in live woodland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438</v>
      </c>
    </row>
    <row r="5" spans="2:6" ht="15" customHeight="1" x14ac:dyDescent="0.2">
      <c r="B5" s="855" t="s">
        <v>77</v>
      </c>
      <c r="C5" s="172" t="s">
        <v>78</v>
      </c>
      <c r="D5" s="851" t="s">
        <v>79</v>
      </c>
      <c r="E5" s="851"/>
      <c r="F5" s="213" t="s">
        <v>80</v>
      </c>
    </row>
    <row r="6" spans="2:6" ht="30" customHeight="1" x14ac:dyDescent="0.2">
      <c r="B6" s="856"/>
      <c r="C6" s="178" t="s">
        <v>153</v>
      </c>
      <c r="D6" s="178" t="s">
        <v>153</v>
      </c>
      <c r="E6" s="214" t="s">
        <v>82</v>
      </c>
      <c r="F6" s="215" t="s">
        <v>153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5">
        <f>'Section 5 data'!$D$8</f>
        <v>0.79900000000000004</v>
      </c>
      <c r="D8" s="656">
        <f>'Section 5 data'!$E$8</f>
        <v>1.786</v>
      </c>
      <c r="E8" s="211">
        <f>'Section 5 data'!$F$8</f>
        <v>109.04</v>
      </c>
      <c r="F8" s="654">
        <f>SUM(C8,D8)</f>
        <v>2.585</v>
      </c>
    </row>
    <row r="9" spans="2:6" ht="15" customHeight="1" x14ac:dyDescent="0.2">
      <c r="B9" s="159" t="s">
        <v>85</v>
      </c>
      <c r="C9" s="655">
        <f>'Section 5 data'!$D$9</f>
        <v>156.101</v>
      </c>
      <c r="D9" s="656">
        <f>'Section 5 data'!$E$9</f>
        <v>285.036</v>
      </c>
      <c r="E9" s="211">
        <f>'Section 5 data'!$F$9</f>
        <v>18.399999999999999</v>
      </c>
      <c r="F9" s="654">
        <f t="shared" ref="F9:F16" si="0">SUM(C9,D9)</f>
        <v>441.137</v>
      </c>
    </row>
    <row r="10" spans="2:6" ht="15" customHeight="1" x14ac:dyDescent="0.2">
      <c r="B10" s="159" t="s">
        <v>86</v>
      </c>
      <c r="C10" s="655">
        <f>'Section 5 data'!$D$10</f>
        <v>181.721</v>
      </c>
      <c r="D10" s="656">
        <f>'Section 5 data'!$E$10</f>
        <v>97.224000000000004</v>
      </c>
      <c r="E10" s="211">
        <f>'Section 5 data'!$F$10</f>
        <v>35.22</v>
      </c>
      <c r="F10" s="654">
        <f t="shared" si="0"/>
        <v>278.94499999999999</v>
      </c>
    </row>
    <row r="11" spans="2:6" ht="15" customHeight="1" x14ac:dyDescent="0.2">
      <c r="B11" s="159" t="s">
        <v>87</v>
      </c>
      <c r="C11" s="655">
        <f>'Section 5 data'!$D$11</f>
        <v>35.411999999999999</v>
      </c>
      <c r="D11" s="656">
        <f>'Section 5 data'!$E$11</f>
        <v>148.46199999999999</v>
      </c>
      <c r="E11" s="211">
        <f>'Section 5 data'!$F$11</f>
        <v>25.38</v>
      </c>
      <c r="F11" s="654">
        <f t="shared" si="0"/>
        <v>183.874</v>
      </c>
    </row>
    <row r="12" spans="2:6" ht="15" customHeight="1" x14ac:dyDescent="0.2">
      <c r="B12" s="159" t="s">
        <v>88</v>
      </c>
      <c r="C12" s="655">
        <f>'Section 5 data'!$D$12</f>
        <v>11.06</v>
      </c>
      <c r="D12" s="656">
        <f>'Section 5 data'!$E$12</f>
        <v>111.61499999999999</v>
      </c>
      <c r="E12" s="211">
        <f>'Section 5 data'!$F$12</f>
        <v>28.19</v>
      </c>
      <c r="F12" s="654">
        <f t="shared" si="0"/>
        <v>122.675</v>
      </c>
    </row>
    <row r="13" spans="2:6" ht="15" customHeight="1" x14ac:dyDescent="0.2">
      <c r="B13" s="159" t="s">
        <v>89</v>
      </c>
      <c r="C13" s="655">
        <f>'Section 5 data'!$D$13</f>
        <v>13.022</v>
      </c>
      <c r="D13" s="656">
        <f>'Section 5 data'!$E$13</f>
        <v>30.234999999999999</v>
      </c>
      <c r="E13" s="211">
        <f>'Section 5 data'!$F$13</f>
        <v>60.44</v>
      </c>
      <c r="F13" s="654">
        <f t="shared" si="0"/>
        <v>43.256999999999998</v>
      </c>
    </row>
    <row r="14" spans="2:6" ht="15" customHeight="1" x14ac:dyDescent="0.2">
      <c r="B14" s="159" t="s">
        <v>90</v>
      </c>
      <c r="C14" s="655">
        <f>'Section 5 data'!$D$14</f>
        <v>0.13700000000000001</v>
      </c>
      <c r="D14" s="656">
        <f>'Section 5 data'!$E$14</f>
        <v>0</v>
      </c>
      <c r="E14" s="211">
        <f>'Section 5 data'!$F$14</f>
        <v>0</v>
      </c>
      <c r="F14" s="654">
        <f t="shared" si="0"/>
        <v>0.13700000000000001</v>
      </c>
    </row>
    <row r="15" spans="2:6" ht="15" customHeight="1" x14ac:dyDescent="0.2">
      <c r="B15" s="159" t="s">
        <v>91</v>
      </c>
      <c r="C15" s="655">
        <f>'Section 5 data'!$D$15</f>
        <v>44.658000000000001</v>
      </c>
      <c r="D15" s="656">
        <f>'Section 5 data'!$E$15</f>
        <v>56.384</v>
      </c>
      <c r="E15" s="211">
        <f>'Section 5 data'!$F$15</f>
        <v>48.64</v>
      </c>
      <c r="F15" s="654">
        <f t="shared" si="0"/>
        <v>101.042</v>
      </c>
    </row>
    <row r="16" spans="2:6" ht="15" customHeight="1" x14ac:dyDescent="0.2">
      <c r="B16" s="157" t="s">
        <v>92</v>
      </c>
      <c r="C16" s="212">
        <f>'Section 5 data'!$D$6</f>
        <v>442.911</v>
      </c>
      <c r="D16" s="657">
        <f>'Section 5 data'!$E$6</f>
        <v>730.74099999999999</v>
      </c>
      <c r="E16" s="705">
        <f>'Section 5 data'!$F$6</f>
        <v>12.1</v>
      </c>
      <c r="F16" s="658">
        <f t="shared" si="0"/>
        <v>1173.652</v>
      </c>
    </row>
    <row r="17" spans="2:6" ht="15" customHeight="1" x14ac:dyDescent="0.2">
      <c r="B17" s="200" t="s">
        <v>93</v>
      </c>
      <c r="C17" s="659"/>
      <c r="D17" s="659"/>
      <c r="E17" s="706"/>
      <c r="F17" s="659"/>
    </row>
    <row r="18" spans="2:6" ht="15" customHeight="1" x14ac:dyDescent="0.2">
      <c r="B18" s="159" t="s">
        <v>94</v>
      </c>
      <c r="C18" s="655">
        <f>'Section 5 data'!$D$16</f>
        <v>440.29599999999999</v>
      </c>
      <c r="D18" s="656">
        <f>'Section 5 data'!$E$16</f>
        <v>1024.0060000000001</v>
      </c>
      <c r="E18" s="211">
        <f>'Section 5 data'!$F$16</f>
        <v>14.68</v>
      </c>
      <c r="F18" s="654">
        <f t="shared" ref="F18:F29" si="1">SUM(C18,D18)</f>
        <v>1464.3020000000001</v>
      </c>
    </row>
    <row r="19" spans="2:6" ht="15" customHeight="1" x14ac:dyDescent="0.2">
      <c r="B19" s="159" t="s">
        <v>95</v>
      </c>
      <c r="C19" s="655">
        <f>'Section 5 data'!$D$17</f>
        <v>38.103999999999999</v>
      </c>
      <c r="D19" s="656">
        <f>'Section 5 data'!$E$17</f>
        <v>193.91499999999999</v>
      </c>
      <c r="E19" s="211">
        <f>'Section 5 data'!$F$17</f>
        <v>31.62</v>
      </c>
      <c r="F19" s="654">
        <f t="shared" si="1"/>
        <v>232.01900000000001</v>
      </c>
    </row>
    <row r="20" spans="2:6" ht="15" customHeight="1" x14ac:dyDescent="0.2">
      <c r="B20" s="159" t="s">
        <v>96</v>
      </c>
      <c r="C20" s="655">
        <f>'Section 5 data'!$D$18</f>
        <v>3.327</v>
      </c>
      <c r="D20" s="656">
        <f>'Section 5 data'!$E$18</f>
        <v>923.94899999999996</v>
      </c>
      <c r="E20" s="211">
        <f>'Section 5 data'!$F$18</f>
        <v>24.14</v>
      </c>
      <c r="F20" s="654">
        <f t="shared" si="1"/>
        <v>927.27599999999995</v>
      </c>
    </row>
    <row r="21" spans="2:6" ht="15" customHeight="1" x14ac:dyDescent="0.2">
      <c r="B21" s="159" t="s">
        <v>97</v>
      </c>
      <c r="C21" s="655">
        <f>'Section 5 data'!$D$19</f>
        <v>120.779</v>
      </c>
      <c r="D21" s="656">
        <f>'Section 5 data'!$E$19</f>
        <v>1538.0350000000001</v>
      </c>
      <c r="E21" s="211">
        <f>'Section 5 data'!$F$19</f>
        <v>15.41</v>
      </c>
      <c r="F21" s="654">
        <f t="shared" si="1"/>
        <v>1658.8140000000001</v>
      </c>
    </row>
    <row r="22" spans="2:6" ht="15" customHeight="1" x14ac:dyDescent="0.2">
      <c r="B22" s="159" t="s">
        <v>98</v>
      </c>
      <c r="C22" s="655">
        <f>'Section 5 data'!$D$20</f>
        <v>46.725000000000001</v>
      </c>
      <c r="D22" s="656">
        <f>'Section 5 data'!$E$20</f>
        <v>170.32499999999999</v>
      </c>
      <c r="E22" s="211">
        <f>'Section 5 data'!$F$20</f>
        <v>29.96</v>
      </c>
      <c r="F22" s="654">
        <f t="shared" si="1"/>
        <v>217.04999999999998</v>
      </c>
    </row>
    <row r="23" spans="2:6" ht="15" customHeight="1" x14ac:dyDescent="0.2">
      <c r="B23" s="159" t="s">
        <v>99</v>
      </c>
      <c r="C23" s="655">
        <f>'Section 5 data'!$D$21</f>
        <v>0.90500000000000003</v>
      </c>
      <c r="D23" s="656">
        <f>'Section 5 data'!$E$21</f>
        <v>12.651</v>
      </c>
      <c r="E23" s="211">
        <f>'Section 5 data'!$F$21</f>
        <v>68.45</v>
      </c>
      <c r="F23" s="654">
        <f t="shared" si="1"/>
        <v>13.555999999999999</v>
      </c>
    </row>
    <row r="24" spans="2:6" ht="15" customHeight="1" x14ac:dyDescent="0.2">
      <c r="B24" s="159" t="s">
        <v>100</v>
      </c>
      <c r="C24" s="655">
        <f>'Section 5 data'!$D$22</f>
        <v>4.24</v>
      </c>
      <c r="D24" s="656">
        <f>'Section 5 data'!$E$22</f>
        <v>114.771</v>
      </c>
      <c r="E24" s="211">
        <f>'Section 5 data'!$F$22</f>
        <v>22.02</v>
      </c>
      <c r="F24" s="654">
        <f t="shared" si="1"/>
        <v>119.011</v>
      </c>
    </row>
    <row r="25" spans="2:6" ht="15" customHeight="1" x14ac:dyDescent="0.2">
      <c r="B25" s="159" t="s">
        <v>101</v>
      </c>
      <c r="C25" s="655">
        <f>'Section 5 data'!$D$23</f>
        <v>0</v>
      </c>
      <c r="D25" s="656">
        <f>'Section 5 data'!$E$23</f>
        <v>237.959</v>
      </c>
      <c r="E25" s="211">
        <f>'Section 5 data'!$F$23</f>
        <v>22.71</v>
      </c>
      <c r="F25" s="654">
        <f t="shared" si="1"/>
        <v>237.959</v>
      </c>
    </row>
    <row r="26" spans="2:6" ht="15" customHeight="1" x14ac:dyDescent="0.2">
      <c r="B26" s="159" t="s">
        <v>102</v>
      </c>
      <c r="C26" s="655">
        <f>'Section 5 data'!$D$24</f>
        <v>0.83299999999999996</v>
      </c>
      <c r="D26" s="656">
        <f>'Section 5 data'!$E$24</f>
        <v>50.298000000000002</v>
      </c>
      <c r="E26" s="211">
        <f>'Section 5 data'!$F$24</f>
        <v>56.08</v>
      </c>
      <c r="F26" s="654">
        <f t="shared" si="1"/>
        <v>51.131</v>
      </c>
    </row>
    <row r="27" spans="2:6" ht="15" customHeight="1" x14ac:dyDescent="0.2">
      <c r="B27" s="159" t="s">
        <v>103</v>
      </c>
      <c r="C27" s="655">
        <f>'Section 5 data'!$D$25</f>
        <v>4.7E-2</v>
      </c>
      <c r="D27" s="656">
        <f>'Section 5 data'!$E$25</f>
        <v>370.1</v>
      </c>
      <c r="E27" s="211">
        <f>'Section 5 data'!$F$25</f>
        <v>40.020000000000003</v>
      </c>
      <c r="F27" s="654">
        <f t="shared" si="1"/>
        <v>370.14700000000005</v>
      </c>
    </row>
    <row r="28" spans="2:6" ht="15" customHeight="1" x14ac:dyDescent="0.2">
      <c r="B28" s="159" t="s">
        <v>104</v>
      </c>
      <c r="C28" s="655">
        <f>'Section 5 data'!$D$26</f>
        <v>84.587000000000003</v>
      </c>
      <c r="D28" s="656">
        <f>'Section 5 data'!$E$26</f>
        <v>837.56899999999996</v>
      </c>
      <c r="E28" s="211">
        <f>'Section 5 data'!$F$26</f>
        <v>19.920000000000002</v>
      </c>
      <c r="F28" s="654">
        <f t="shared" si="1"/>
        <v>922.15599999999995</v>
      </c>
    </row>
    <row r="29" spans="2:6" ht="15" customHeight="1" x14ac:dyDescent="0.2">
      <c r="B29" s="157" t="s">
        <v>105</v>
      </c>
      <c r="C29" s="212">
        <f>'Section 5 data'!$D$7</f>
        <v>739.84299999999996</v>
      </c>
      <c r="D29" s="657">
        <f>'Section 5 data'!$E$7</f>
        <v>5465.5720000000001</v>
      </c>
      <c r="E29" s="705">
        <f>'Section 5 data'!$F$7</f>
        <v>6.69</v>
      </c>
      <c r="F29" s="658">
        <f t="shared" si="1"/>
        <v>6205.415</v>
      </c>
    </row>
    <row r="30" spans="2:6" ht="15" customHeight="1" x14ac:dyDescent="0.2">
      <c r="B30" s="200" t="s">
        <v>106</v>
      </c>
      <c r="C30" s="660"/>
      <c r="D30" s="660"/>
      <c r="E30" s="5"/>
      <c r="F30" s="660"/>
    </row>
    <row r="31" spans="2:6" ht="15" customHeight="1" x14ac:dyDescent="0.2">
      <c r="B31" s="195" t="s">
        <v>106</v>
      </c>
      <c r="C31" s="661">
        <f>'Section 5 data'!$D$5</f>
        <v>1182.7539999999999</v>
      </c>
      <c r="D31" s="662">
        <f>'Section 5 data'!$E$5</f>
        <v>6205.0529999999999</v>
      </c>
      <c r="E31" s="707">
        <f>'Section 5 data'!$F$5</f>
        <v>5.84</v>
      </c>
      <c r="F31" s="663">
        <f>SUM(C31,D31)</f>
        <v>7387.8069999999998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6" t="s">
        <v>689</v>
      </c>
      <c r="C3" s="787"/>
      <c r="D3" s="787"/>
      <c r="E3" s="787"/>
      <c r="F3" s="787"/>
      <c r="G3" s="787"/>
      <c r="H3" s="787"/>
    </row>
    <row r="4" spans="1:19" x14ac:dyDescent="0.2">
      <c r="A4" s="149"/>
      <c r="B4" s="283"/>
      <c r="C4" s="283" t="s">
        <v>610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487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591.37699999999995</v>
      </c>
      <c r="E5" s="431">
        <v>3102.527</v>
      </c>
      <c r="F5" s="436">
        <v>5.84</v>
      </c>
      <c r="G5" s="443">
        <f>E5*F5/100</f>
        <v>181.18757679999999</v>
      </c>
      <c r="H5" s="444">
        <f>SUM(D5,E5)</f>
        <v>3693.904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221.45500000000001</v>
      </c>
      <c r="E6" s="431">
        <v>365.37099999999998</v>
      </c>
      <c r="F6" s="436">
        <v>12.1</v>
      </c>
      <c r="G6" s="443">
        <f t="shared" ref="G6:G26" si="0">E6*F6/100</f>
        <v>44.209890999999999</v>
      </c>
      <c r="H6" s="444">
        <f>SUM(D6,E6)</f>
        <v>586.82600000000002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369.92200000000003</v>
      </c>
      <c r="E7" s="431">
        <v>2732.7860000000001</v>
      </c>
      <c r="F7" s="436">
        <v>6.69</v>
      </c>
      <c r="G7" s="443">
        <f>E7*F7/100</f>
        <v>182.82338340000001</v>
      </c>
      <c r="H7" s="444">
        <f>SUM(D7,E7)</f>
        <v>3102.7080000000001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0.39900000000000002</v>
      </c>
      <c r="E8" s="433">
        <v>0.89300000000000002</v>
      </c>
      <c r="F8" s="436">
        <v>109.04</v>
      </c>
      <c r="G8" s="443">
        <f t="shared" si="0"/>
        <v>0.97372720000000001</v>
      </c>
      <c r="H8" s="444">
        <f>SUM(D8,E8)</f>
        <v>1.292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78.051000000000002</v>
      </c>
      <c r="E9" s="433">
        <v>142.518</v>
      </c>
      <c r="F9" s="436">
        <v>18.399999999999999</v>
      </c>
      <c r="G9" s="443">
        <f t="shared" si="0"/>
        <v>26.223311999999996</v>
      </c>
      <c r="H9" s="444">
        <f t="shared" ref="H9:H26" si="1">SUM(D9,E9)</f>
        <v>220.56900000000002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90.861000000000004</v>
      </c>
      <c r="E10" s="433">
        <v>48.612000000000002</v>
      </c>
      <c r="F10" s="436">
        <v>35.22</v>
      </c>
      <c r="G10" s="443">
        <f t="shared" si="0"/>
        <v>17.121146400000001</v>
      </c>
      <c r="H10" s="444">
        <f t="shared" si="1"/>
        <v>139.47300000000001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17.706</v>
      </c>
      <c r="E11" s="433">
        <v>74.230999999999995</v>
      </c>
      <c r="F11" s="436">
        <v>25.38</v>
      </c>
      <c r="G11" s="443">
        <f t="shared" si="0"/>
        <v>18.839827799999998</v>
      </c>
      <c r="H11" s="444">
        <f t="shared" si="1"/>
        <v>91.936999999999998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5.53</v>
      </c>
      <c r="E12" s="433">
        <v>55.807000000000002</v>
      </c>
      <c r="F12" s="436">
        <v>28.19</v>
      </c>
      <c r="G12" s="443">
        <f t="shared" si="0"/>
        <v>15.731993300000001</v>
      </c>
      <c r="H12" s="444">
        <f t="shared" si="1"/>
        <v>61.337000000000003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6.5110000000000001</v>
      </c>
      <c r="E13" s="433">
        <v>15.117000000000001</v>
      </c>
      <c r="F13" s="436">
        <v>60.44</v>
      </c>
      <c r="G13" s="443">
        <f t="shared" si="0"/>
        <v>9.1367148</v>
      </c>
      <c r="H13" s="444">
        <f t="shared" si="1"/>
        <v>21.628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6.9000000000000006E-2</v>
      </c>
      <c r="E14" s="433">
        <v>0</v>
      </c>
      <c r="F14" s="436">
        <v>0</v>
      </c>
      <c r="G14" s="443">
        <f t="shared" si="0"/>
        <v>0</v>
      </c>
      <c r="H14" s="444">
        <f t="shared" si="1"/>
        <v>6.9000000000000006E-2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22.329000000000001</v>
      </c>
      <c r="E15" s="433">
        <v>28.192</v>
      </c>
      <c r="F15" s="436">
        <v>48.64</v>
      </c>
      <c r="G15" s="443">
        <f t="shared" si="0"/>
        <v>13.712588800000001</v>
      </c>
      <c r="H15" s="444">
        <f t="shared" si="1"/>
        <v>50.521000000000001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220.148</v>
      </c>
      <c r="E16" s="433">
        <v>512.00300000000004</v>
      </c>
      <c r="F16" s="436">
        <v>14.68</v>
      </c>
      <c r="G16" s="443">
        <f t="shared" si="0"/>
        <v>75.162040400000009</v>
      </c>
      <c r="H16" s="444">
        <f t="shared" si="1"/>
        <v>732.15100000000007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19.052</v>
      </c>
      <c r="E17" s="433">
        <v>96.957999999999998</v>
      </c>
      <c r="F17" s="436">
        <v>31.62</v>
      </c>
      <c r="G17" s="443">
        <f t="shared" si="0"/>
        <v>30.658119599999999</v>
      </c>
      <c r="H17" s="444">
        <f t="shared" si="1"/>
        <v>116.00999999999999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1.663</v>
      </c>
      <c r="E18" s="433">
        <v>461.97500000000002</v>
      </c>
      <c r="F18" s="436">
        <v>24.14</v>
      </c>
      <c r="G18" s="443">
        <f t="shared" si="0"/>
        <v>111.52076500000001</v>
      </c>
      <c r="H18" s="444">
        <f t="shared" si="1"/>
        <v>463.63800000000003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60.39</v>
      </c>
      <c r="E19" s="433">
        <v>769.01800000000003</v>
      </c>
      <c r="F19" s="436">
        <v>15.41</v>
      </c>
      <c r="G19" s="443">
        <f t="shared" si="0"/>
        <v>118.50567380000001</v>
      </c>
      <c r="H19" s="444">
        <f t="shared" si="1"/>
        <v>829.40800000000002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23.361999999999998</v>
      </c>
      <c r="E20" s="433">
        <v>85.162999999999997</v>
      </c>
      <c r="F20" s="436">
        <v>29.96</v>
      </c>
      <c r="G20" s="443">
        <f t="shared" si="0"/>
        <v>25.514834799999999</v>
      </c>
      <c r="H20" s="444">
        <f t="shared" si="1"/>
        <v>108.52499999999999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0.45200000000000001</v>
      </c>
      <c r="E21" s="433">
        <v>6.3250000000000002</v>
      </c>
      <c r="F21" s="436">
        <v>68.45</v>
      </c>
      <c r="G21" s="443">
        <f t="shared" si="0"/>
        <v>4.3294625</v>
      </c>
      <c r="H21" s="444">
        <f t="shared" si="1"/>
        <v>6.7770000000000001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2.12</v>
      </c>
      <c r="E22" s="433">
        <v>57.384999999999998</v>
      </c>
      <c r="F22" s="436">
        <v>22.02</v>
      </c>
      <c r="G22" s="443">
        <f t="shared" si="0"/>
        <v>12.636177</v>
      </c>
      <c r="H22" s="444">
        <f t="shared" si="1"/>
        <v>59.504999999999995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118.98</v>
      </c>
      <c r="F23" s="436">
        <v>22.71</v>
      </c>
      <c r="G23" s="443">
        <f t="shared" si="0"/>
        <v>27.020358000000002</v>
      </c>
      <c r="H23" s="444">
        <f t="shared" si="1"/>
        <v>118.98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0.41599999999999998</v>
      </c>
      <c r="E24" s="433">
        <v>25.149000000000001</v>
      </c>
      <c r="F24" s="436">
        <v>56.08</v>
      </c>
      <c r="G24" s="443">
        <f t="shared" si="0"/>
        <v>14.103559199999999</v>
      </c>
      <c r="H24" s="444">
        <f t="shared" si="1"/>
        <v>25.565000000000001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2.4E-2</v>
      </c>
      <c r="E25" s="433">
        <v>185.05</v>
      </c>
      <c r="F25" s="436">
        <v>40.020000000000003</v>
      </c>
      <c r="G25" s="443">
        <f t="shared" si="0"/>
        <v>74.057010000000005</v>
      </c>
      <c r="H25" s="444">
        <f t="shared" si="1"/>
        <v>185.07400000000001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42.293999999999997</v>
      </c>
      <c r="E26" s="437">
        <v>418.78500000000003</v>
      </c>
      <c r="F26" s="435">
        <v>19.920000000000002</v>
      </c>
      <c r="G26" s="333">
        <f t="shared" si="0"/>
        <v>83.421972000000011</v>
      </c>
      <c r="H26" s="341">
        <f t="shared" si="1"/>
        <v>461.07900000000001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s="24" customFormat="1" x14ac:dyDescent="0.2">
      <c r="B29" s="786" t="s">
        <v>689</v>
      </c>
      <c r="C29" s="787"/>
      <c r="D29" s="787"/>
      <c r="E29" s="787"/>
      <c r="F29" s="787"/>
      <c r="G29" s="787"/>
      <c r="H29" s="787"/>
    </row>
    <row r="30" spans="1:10" s="24" customFormat="1" x14ac:dyDescent="0.2">
      <c r="B30" s="283"/>
      <c r="C30" s="283" t="s">
        <v>686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487</v>
      </c>
    </row>
    <row r="31" spans="1:10" s="23" customFormat="1" x14ac:dyDescent="0.2">
      <c r="B31" s="438" t="s">
        <v>92</v>
      </c>
      <c r="C31" s="428" t="s">
        <v>119</v>
      </c>
      <c r="D31" s="429"/>
      <c r="E31" s="431"/>
      <c r="F31" s="436"/>
      <c r="G31" s="443">
        <f>E31*F31/100</f>
        <v>0</v>
      </c>
      <c r="H31" s="444">
        <f>SUM(D31,E31)</f>
        <v>0</v>
      </c>
    </row>
    <row r="32" spans="1:10" s="23" customFormat="1" x14ac:dyDescent="0.2">
      <c r="B32" s="438"/>
      <c r="C32" s="428" t="s">
        <v>120</v>
      </c>
      <c r="D32" s="429"/>
      <c r="E32" s="431"/>
      <c r="F32" s="436"/>
      <c r="G32" s="443">
        <f t="shared" ref="G32:G37" si="2">E32*F32/100</f>
        <v>0</v>
      </c>
      <c r="H32" s="444">
        <f t="shared" ref="H32:H37" si="3">SUM(D32,E32)</f>
        <v>0</v>
      </c>
    </row>
    <row r="33" spans="2:8" s="23" customFormat="1" x14ac:dyDescent="0.2">
      <c r="B33" s="438"/>
      <c r="C33" s="428" t="s">
        <v>121</v>
      </c>
      <c r="D33" s="429"/>
      <c r="E33" s="431"/>
      <c r="F33" s="436"/>
      <c r="G33" s="443">
        <f t="shared" si="2"/>
        <v>0</v>
      </c>
      <c r="H33" s="444">
        <f t="shared" si="3"/>
        <v>0</v>
      </c>
    </row>
    <row r="34" spans="2:8" s="23" customFormat="1" x14ac:dyDescent="0.2">
      <c r="B34" s="438"/>
      <c r="C34" s="428" t="s">
        <v>122</v>
      </c>
      <c r="D34" s="429"/>
      <c r="E34" s="431"/>
      <c r="F34" s="436"/>
      <c r="G34" s="443">
        <f t="shared" si="2"/>
        <v>0</v>
      </c>
      <c r="H34" s="444">
        <f t="shared" si="3"/>
        <v>0</v>
      </c>
    </row>
    <row r="35" spans="2:8" s="23" customFormat="1" x14ac:dyDescent="0.2">
      <c r="B35" s="438"/>
      <c r="C35" s="428" t="s">
        <v>123</v>
      </c>
      <c r="D35" s="429"/>
      <c r="E35" s="431"/>
      <c r="F35" s="436"/>
      <c r="G35" s="443">
        <f t="shared" si="2"/>
        <v>0</v>
      </c>
      <c r="H35" s="444">
        <f t="shared" si="3"/>
        <v>0</v>
      </c>
    </row>
    <row r="36" spans="2:8" s="23" customFormat="1" x14ac:dyDescent="0.2">
      <c r="B36" s="438"/>
      <c r="C36" s="428" t="s">
        <v>124</v>
      </c>
      <c r="D36" s="429"/>
      <c r="E36" s="431"/>
      <c r="F36" s="436"/>
      <c r="G36" s="443">
        <f t="shared" si="2"/>
        <v>0</v>
      </c>
      <c r="H36" s="444">
        <f t="shared" si="3"/>
        <v>0</v>
      </c>
    </row>
    <row r="37" spans="2:8" s="23" customFormat="1" x14ac:dyDescent="0.2">
      <c r="B37" s="438"/>
      <c r="C37" s="428" t="s">
        <v>125</v>
      </c>
      <c r="D37" s="429"/>
      <c r="E37" s="431"/>
      <c r="F37" s="436"/>
      <c r="G37" s="443">
        <f t="shared" si="2"/>
        <v>0</v>
      </c>
      <c r="H37" s="444">
        <f t="shared" si="3"/>
        <v>0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/>
      <c r="E39" s="431"/>
      <c r="F39" s="436"/>
      <c r="G39" s="443">
        <f>E39*F39/100</f>
        <v>0</v>
      </c>
      <c r="H39" s="444">
        <f>SUM(D39,E39)</f>
        <v>0</v>
      </c>
    </row>
    <row r="40" spans="2:8" s="23" customFormat="1" x14ac:dyDescent="0.2">
      <c r="B40" s="438"/>
      <c r="C40" s="428" t="s">
        <v>120</v>
      </c>
      <c r="D40" s="429"/>
      <c r="E40" s="431"/>
      <c r="F40" s="436"/>
      <c r="G40" s="443">
        <f t="shared" ref="G40:G45" si="4">E40*F40/100</f>
        <v>0</v>
      </c>
      <c r="H40" s="444">
        <f t="shared" ref="H40:H45" si="5">SUM(D40,E40)</f>
        <v>0</v>
      </c>
    </row>
    <row r="41" spans="2:8" s="23" customFormat="1" x14ac:dyDescent="0.2">
      <c r="B41" s="438"/>
      <c r="C41" s="428" t="s">
        <v>121</v>
      </c>
      <c r="D41" s="429"/>
      <c r="E41" s="431"/>
      <c r="F41" s="436"/>
      <c r="G41" s="443">
        <f t="shared" si="4"/>
        <v>0</v>
      </c>
      <c r="H41" s="444">
        <f t="shared" si="5"/>
        <v>0</v>
      </c>
    </row>
    <row r="42" spans="2:8" s="23" customFormat="1" x14ac:dyDescent="0.2">
      <c r="B42" s="438"/>
      <c r="C42" s="428" t="s">
        <v>122</v>
      </c>
      <c r="D42" s="429"/>
      <c r="E42" s="431"/>
      <c r="F42" s="436"/>
      <c r="G42" s="443">
        <f t="shared" si="4"/>
        <v>0</v>
      </c>
      <c r="H42" s="444">
        <f t="shared" si="5"/>
        <v>0</v>
      </c>
    </row>
    <row r="43" spans="2:8" s="23" customFormat="1" x14ac:dyDescent="0.2">
      <c r="B43" s="438"/>
      <c r="C43" s="428" t="s">
        <v>123</v>
      </c>
      <c r="D43" s="429"/>
      <c r="E43" s="431"/>
      <c r="F43" s="436"/>
      <c r="G43" s="443">
        <f t="shared" si="4"/>
        <v>0</v>
      </c>
      <c r="H43" s="444">
        <f t="shared" si="5"/>
        <v>0</v>
      </c>
    </row>
    <row r="44" spans="2:8" s="23" customFormat="1" x14ac:dyDescent="0.2">
      <c r="B44" s="438"/>
      <c r="C44" s="428" t="s">
        <v>124</v>
      </c>
      <c r="D44" s="429"/>
      <c r="E44" s="431"/>
      <c r="F44" s="436"/>
      <c r="G44" s="443">
        <f t="shared" si="4"/>
        <v>0</v>
      </c>
      <c r="H44" s="444">
        <f t="shared" si="5"/>
        <v>0</v>
      </c>
    </row>
    <row r="45" spans="2:8" s="23" customFormat="1" x14ac:dyDescent="0.2">
      <c r="B45" s="438"/>
      <c r="C45" s="428" t="s">
        <v>125</v>
      </c>
      <c r="D45" s="429"/>
      <c r="E45" s="431"/>
      <c r="F45" s="436"/>
      <c r="G45" s="443">
        <f t="shared" si="4"/>
        <v>0</v>
      </c>
      <c r="H45" s="444">
        <f t="shared" si="5"/>
        <v>0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/>
      <c r="E47" s="431"/>
      <c r="F47" s="436"/>
      <c r="G47" s="443">
        <f>E47*F47/100</f>
        <v>0</v>
      </c>
      <c r="H47" s="444">
        <f>SUM(D47,E47)</f>
        <v>0</v>
      </c>
    </row>
    <row r="48" spans="2:8" s="23" customFormat="1" x14ac:dyDescent="0.2">
      <c r="B48" s="438"/>
      <c r="C48" s="428" t="s">
        <v>120</v>
      </c>
      <c r="D48" s="429"/>
      <c r="E48" s="431"/>
      <c r="F48" s="436"/>
      <c r="G48" s="443">
        <f t="shared" ref="G48:G53" si="6">E48*F48/100</f>
        <v>0</v>
      </c>
      <c r="H48" s="444">
        <f t="shared" ref="H48:H53" si="7">SUM(D48,E48)</f>
        <v>0</v>
      </c>
    </row>
    <row r="49" spans="2:8" s="23" customFormat="1" x14ac:dyDescent="0.2">
      <c r="B49" s="438"/>
      <c r="C49" s="428" t="s">
        <v>121</v>
      </c>
      <c r="D49" s="429"/>
      <c r="E49" s="431"/>
      <c r="F49" s="436"/>
      <c r="G49" s="443">
        <f t="shared" si="6"/>
        <v>0</v>
      </c>
      <c r="H49" s="444">
        <f t="shared" si="7"/>
        <v>0</v>
      </c>
    </row>
    <row r="50" spans="2:8" s="23" customFormat="1" x14ac:dyDescent="0.2">
      <c r="B50" s="438"/>
      <c r="C50" s="428" t="s">
        <v>122</v>
      </c>
      <c r="D50" s="429"/>
      <c r="E50" s="431"/>
      <c r="F50" s="436"/>
      <c r="G50" s="443">
        <f t="shared" si="6"/>
        <v>0</v>
      </c>
      <c r="H50" s="444">
        <f t="shared" si="7"/>
        <v>0</v>
      </c>
    </row>
    <row r="51" spans="2:8" s="23" customFormat="1" x14ac:dyDescent="0.2">
      <c r="B51" s="438"/>
      <c r="C51" s="428" t="s">
        <v>123</v>
      </c>
      <c r="D51" s="429"/>
      <c r="E51" s="431"/>
      <c r="F51" s="436"/>
      <c r="G51" s="443">
        <f t="shared" si="6"/>
        <v>0</v>
      </c>
      <c r="H51" s="444">
        <f t="shared" si="7"/>
        <v>0</v>
      </c>
    </row>
    <row r="52" spans="2:8" s="23" customFormat="1" x14ac:dyDescent="0.2">
      <c r="B52" s="438"/>
      <c r="C52" s="428" t="s">
        <v>124</v>
      </c>
      <c r="D52" s="429"/>
      <c r="E52" s="431"/>
      <c r="F52" s="436"/>
      <c r="G52" s="443">
        <f t="shared" si="6"/>
        <v>0</v>
      </c>
      <c r="H52" s="444">
        <f t="shared" si="7"/>
        <v>0</v>
      </c>
    </row>
    <row r="53" spans="2:8" s="23" customFormat="1" ht="13.5" thickBot="1" x14ac:dyDescent="0.25">
      <c r="B53" s="294"/>
      <c r="C53" s="434" t="s">
        <v>125</v>
      </c>
      <c r="D53" s="437"/>
      <c r="E53" s="437"/>
      <c r="F53" s="435"/>
      <c r="G53" s="333">
        <f t="shared" si="6"/>
        <v>0</v>
      </c>
      <c r="H53" s="341">
        <f t="shared" si="7"/>
        <v>0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6" t="s">
        <v>689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28" t="s">
        <v>687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487</v>
      </c>
    </row>
    <row r="58" spans="2:8" s="23" customFormat="1" x14ac:dyDescent="0.2">
      <c r="B58" s="438" t="s">
        <v>92</v>
      </c>
      <c r="C58" s="428" t="s">
        <v>127</v>
      </c>
      <c r="D58" s="429"/>
      <c r="E58" s="431"/>
      <c r="F58" s="436"/>
      <c r="G58" s="443">
        <f>E58*F58/100</f>
        <v>0</v>
      </c>
      <c r="H58" s="444">
        <f t="shared" ref="H58:H86" si="8">SUM(D58,E58)</f>
        <v>0</v>
      </c>
    </row>
    <row r="59" spans="2:8" s="23" customFormat="1" x14ac:dyDescent="0.2">
      <c r="B59" s="438"/>
      <c r="C59" s="428" t="s">
        <v>128</v>
      </c>
      <c r="D59" s="429"/>
      <c r="E59" s="431"/>
      <c r="F59" s="436"/>
      <c r="G59" s="443">
        <f t="shared" ref="G59:G66" si="9">E59*F59/100</f>
        <v>0</v>
      </c>
      <c r="H59" s="444">
        <f t="shared" si="8"/>
        <v>0</v>
      </c>
    </row>
    <row r="60" spans="2:8" s="23" customFormat="1" x14ac:dyDescent="0.2">
      <c r="B60" s="438"/>
      <c r="C60" s="428" t="s">
        <v>129</v>
      </c>
      <c r="D60" s="429"/>
      <c r="E60" s="431"/>
      <c r="F60" s="436"/>
      <c r="G60" s="443">
        <f t="shared" si="9"/>
        <v>0</v>
      </c>
      <c r="H60" s="444">
        <f t="shared" si="8"/>
        <v>0</v>
      </c>
    </row>
    <row r="61" spans="2:8" s="23" customFormat="1" x14ac:dyDescent="0.2">
      <c r="B61" s="438"/>
      <c r="C61" s="428" t="s">
        <v>130</v>
      </c>
      <c r="D61" s="429"/>
      <c r="E61" s="431"/>
      <c r="F61" s="436"/>
      <c r="G61" s="443">
        <f t="shared" si="9"/>
        <v>0</v>
      </c>
      <c r="H61" s="444">
        <f t="shared" si="8"/>
        <v>0</v>
      </c>
    </row>
    <row r="62" spans="2:8" s="23" customFormat="1" x14ac:dyDescent="0.2">
      <c r="B62" s="438"/>
      <c r="C62" s="428" t="s">
        <v>131</v>
      </c>
      <c r="D62" s="429"/>
      <c r="E62" s="431"/>
      <c r="F62" s="436"/>
      <c r="G62" s="443">
        <f t="shared" si="9"/>
        <v>0</v>
      </c>
      <c r="H62" s="444">
        <f t="shared" si="8"/>
        <v>0</v>
      </c>
    </row>
    <row r="63" spans="2:8" s="23" customFormat="1" x14ac:dyDescent="0.2">
      <c r="B63" s="438"/>
      <c r="C63" s="428" t="s">
        <v>132</v>
      </c>
      <c r="D63" s="429"/>
      <c r="E63" s="431"/>
      <c r="F63" s="436"/>
      <c r="G63" s="443">
        <f t="shared" si="9"/>
        <v>0</v>
      </c>
      <c r="H63" s="444">
        <f t="shared" si="8"/>
        <v>0</v>
      </c>
    </row>
    <row r="64" spans="2:8" s="23" customFormat="1" x14ac:dyDescent="0.2">
      <c r="B64" s="438"/>
      <c r="C64" s="428" t="s">
        <v>133</v>
      </c>
      <c r="D64" s="429"/>
      <c r="E64" s="431"/>
      <c r="F64" s="436"/>
      <c r="G64" s="443">
        <f t="shared" si="9"/>
        <v>0</v>
      </c>
      <c r="H64" s="444">
        <f t="shared" si="8"/>
        <v>0</v>
      </c>
    </row>
    <row r="65" spans="2:8" s="23" customFormat="1" x14ac:dyDescent="0.2">
      <c r="B65" s="438"/>
      <c r="C65" s="428" t="s">
        <v>134</v>
      </c>
      <c r="D65" s="429"/>
      <c r="E65" s="431"/>
      <c r="F65" s="436"/>
      <c r="G65" s="443">
        <f t="shared" si="9"/>
        <v>0</v>
      </c>
      <c r="H65" s="444">
        <f t="shared" si="8"/>
        <v>0</v>
      </c>
    </row>
    <row r="66" spans="2:8" s="23" customFormat="1" x14ac:dyDescent="0.2">
      <c r="B66" s="438"/>
      <c r="C66" s="428" t="s">
        <v>135</v>
      </c>
      <c r="D66" s="429"/>
      <c r="E66" s="431"/>
      <c r="F66" s="436"/>
      <c r="G66" s="443">
        <f t="shared" si="9"/>
        <v>0</v>
      </c>
      <c r="H66" s="444">
        <f t="shared" si="8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/>
      <c r="E68" s="431"/>
      <c r="F68" s="436"/>
      <c r="G68" s="443">
        <f t="shared" ref="G68:G76" si="10">E68*F68/100</f>
        <v>0</v>
      </c>
      <c r="H68" s="444">
        <f t="shared" si="8"/>
        <v>0</v>
      </c>
    </row>
    <row r="69" spans="2:8" s="23" customFormat="1" x14ac:dyDescent="0.2">
      <c r="B69" s="438"/>
      <c r="C69" s="428" t="s">
        <v>128</v>
      </c>
      <c r="D69" s="429"/>
      <c r="E69" s="431"/>
      <c r="F69" s="436"/>
      <c r="G69" s="443">
        <f t="shared" si="10"/>
        <v>0</v>
      </c>
      <c r="H69" s="444">
        <f t="shared" si="8"/>
        <v>0</v>
      </c>
    </row>
    <row r="70" spans="2:8" s="23" customFormat="1" x14ac:dyDescent="0.2">
      <c r="B70" s="438"/>
      <c r="C70" s="428" t="s">
        <v>129</v>
      </c>
      <c r="D70" s="429"/>
      <c r="E70" s="431"/>
      <c r="F70" s="436"/>
      <c r="G70" s="443">
        <f t="shared" si="10"/>
        <v>0</v>
      </c>
      <c r="H70" s="444">
        <f t="shared" si="8"/>
        <v>0</v>
      </c>
    </row>
    <row r="71" spans="2:8" s="23" customFormat="1" x14ac:dyDescent="0.2">
      <c r="B71" s="438"/>
      <c r="C71" s="428" t="s">
        <v>130</v>
      </c>
      <c r="D71" s="429"/>
      <c r="E71" s="431"/>
      <c r="F71" s="436"/>
      <c r="G71" s="443">
        <f t="shared" si="10"/>
        <v>0</v>
      </c>
      <c r="H71" s="444">
        <f t="shared" si="8"/>
        <v>0</v>
      </c>
    </row>
    <row r="72" spans="2:8" s="23" customFormat="1" x14ac:dyDescent="0.2">
      <c r="B72" s="438"/>
      <c r="C72" s="428" t="s">
        <v>131</v>
      </c>
      <c r="D72" s="429"/>
      <c r="E72" s="431"/>
      <c r="F72" s="436"/>
      <c r="G72" s="443">
        <f t="shared" si="10"/>
        <v>0</v>
      </c>
      <c r="H72" s="444">
        <f t="shared" si="8"/>
        <v>0</v>
      </c>
    </row>
    <row r="73" spans="2:8" s="23" customFormat="1" x14ac:dyDescent="0.2">
      <c r="B73" s="438"/>
      <c r="C73" s="428" t="s">
        <v>132</v>
      </c>
      <c r="D73" s="429"/>
      <c r="E73" s="431"/>
      <c r="F73" s="436"/>
      <c r="G73" s="443">
        <f t="shared" si="10"/>
        <v>0</v>
      </c>
      <c r="H73" s="444">
        <f t="shared" si="8"/>
        <v>0</v>
      </c>
    </row>
    <row r="74" spans="2:8" s="23" customFormat="1" x14ac:dyDescent="0.2">
      <c r="B74" s="438"/>
      <c r="C74" s="428" t="s">
        <v>133</v>
      </c>
      <c r="D74" s="429"/>
      <c r="E74" s="431"/>
      <c r="F74" s="436"/>
      <c r="G74" s="443">
        <f t="shared" si="10"/>
        <v>0</v>
      </c>
      <c r="H74" s="444">
        <f t="shared" si="8"/>
        <v>0</v>
      </c>
    </row>
    <row r="75" spans="2:8" s="23" customFormat="1" x14ac:dyDescent="0.2">
      <c r="B75" s="438"/>
      <c r="C75" s="428" t="s">
        <v>134</v>
      </c>
      <c r="D75" s="429"/>
      <c r="E75" s="431"/>
      <c r="F75" s="436"/>
      <c r="G75" s="443">
        <f t="shared" si="10"/>
        <v>0</v>
      </c>
      <c r="H75" s="444">
        <f t="shared" si="8"/>
        <v>0</v>
      </c>
    </row>
    <row r="76" spans="2:8" s="23" customFormat="1" x14ac:dyDescent="0.2">
      <c r="B76" s="438"/>
      <c r="C76" s="428" t="s">
        <v>135</v>
      </c>
      <c r="D76" s="429"/>
      <c r="E76" s="431"/>
      <c r="F76" s="436"/>
      <c r="G76" s="443">
        <f t="shared" si="10"/>
        <v>0</v>
      </c>
      <c r="H76" s="444">
        <f t="shared" si="8"/>
        <v>0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/>
      <c r="E78" s="431"/>
      <c r="F78" s="436"/>
      <c r="G78" s="443">
        <f t="shared" ref="G78:G86" si="11">E78*F78/100</f>
        <v>0</v>
      </c>
      <c r="H78" s="444">
        <f t="shared" si="8"/>
        <v>0</v>
      </c>
    </row>
    <row r="79" spans="2:8" s="23" customFormat="1" x14ac:dyDescent="0.2">
      <c r="B79" s="438"/>
      <c r="C79" s="428" t="s">
        <v>128</v>
      </c>
      <c r="D79" s="429"/>
      <c r="E79" s="431"/>
      <c r="F79" s="436"/>
      <c r="G79" s="443">
        <f t="shared" si="11"/>
        <v>0</v>
      </c>
      <c r="H79" s="444">
        <f t="shared" si="8"/>
        <v>0</v>
      </c>
    </row>
    <row r="80" spans="2:8" s="23" customFormat="1" x14ac:dyDescent="0.2">
      <c r="B80" s="438"/>
      <c r="C80" s="428" t="s">
        <v>129</v>
      </c>
      <c r="D80" s="429"/>
      <c r="E80" s="431"/>
      <c r="F80" s="436"/>
      <c r="G80" s="443">
        <f t="shared" si="11"/>
        <v>0</v>
      </c>
      <c r="H80" s="444">
        <f t="shared" si="8"/>
        <v>0</v>
      </c>
    </row>
    <row r="81" spans="2:8" s="23" customFormat="1" x14ac:dyDescent="0.2">
      <c r="B81" s="438"/>
      <c r="C81" s="428" t="s">
        <v>130</v>
      </c>
      <c r="D81" s="429"/>
      <c r="E81" s="431"/>
      <c r="F81" s="436"/>
      <c r="G81" s="443">
        <f t="shared" si="11"/>
        <v>0</v>
      </c>
      <c r="H81" s="444">
        <f t="shared" si="8"/>
        <v>0</v>
      </c>
    </row>
    <row r="82" spans="2:8" s="23" customFormat="1" x14ac:dyDescent="0.2">
      <c r="B82" s="438"/>
      <c r="C82" s="428" t="s">
        <v>131</v>
      </c>
      <c r="D82" s="429"/>
      <c r="E82" s="431"/>
      <c r="F82" s="436"/>
      <c r="G82" s="443">
        <f t="shared" si="11"/>
        <v>0</v>
      </c>
      <c r="H82" s="444">
        <f t="shared" si="8"/>
        <v>0</v>
      </c>
    </row>
    <row r="83" spans="2:8" s="23" customFormat="1" x14ac:dyDescent="0.2">
      <c r="B83" s="438"/>
      <c r="C83" s="428" t="s">
        <v>132</v>
      </c>
      <c r="D83" s="429"/>
      <c r="E83" s="431"/>
      <c r="F83" s="436"/>
      <c r="G83" s="443">
        <f t="shared" si="11"/>
        <v>0</v>
      </c>
      <c r="H83" s="444">
        <f t="shared" si="8"/>
        <v>0</v>
      </c>
    </row>
    <row r="84" spans="2:8" s="23" customFormat="1" x14ac:dyDescent="0.2">
      <c r="B84" s="438"/>
      <c r="C84" s="428" t="s">
        <v>133</v>
      </c>
      <c r="D84" s="429"/>
      <c r="E84" s="431"/>
      <c r="F84" s="436"/>
      <c r="G84" s="443">
        <f t="shared" si="11"/>
        <v>0</v>
      </c>
      <c r="H84" s="444">
        <f t="shared" si="8"/>
        <v>0</v>
      </c>
    </row>
    <row r="85" spans="2:8" s="23" customFormat="1" x14ac:dyDescent="0.2">
      <c r="B85" s="438"/>
      <c r="C85" s="428" t="s">
        <v>134</v>
      </c>
      <c r="D85" s="429"/>
      <c r="E85" s="431"/>
      <c r="F85" s="436"/>
      <c r="G85" s="443">
        <f t="shared" si="11"/>
        <v>0</v>
      </c>
      <c r="H85" s="444">
        <f t="shared" si="8"/>
        <v>0</v>
      </c>
    </row>
    <row r="86" spans="2:8" ht="13.5" thickBot="1" x14ac:dyDescent="0.25">
      <c r="B86" s="294"/>
      <c r="C86" s="434" t="s">
        <v>135</v>
      </c>
      <c r="D86" s="437"/>
      <c r="E86" s="437"/>
      <c r="F86" s="435"/>
      <c r="G86" s="333">
        <f t="shared" si="11"/>
        <v>0</v>
      </c>
      <c r="H86" s="341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439</v>
      </c>
    </row>
    <row r="5" spans="2:6" ht="15" customHeight="1" x14ac:dyDescent="0.2">
      <c r="B5" s="855" t="s">
        <v>77</v>
      </c>
      <c r="C5" s="172" t="s">
        <v>78</v>
      </c>
      <c r="D5" s="851" t="s">
        <v>79</v>
      </c>
      <c r="E5" s="851"/>
      <c r="F5" s="213" t="s">
        <v>80</v>
      </c>
    </row>
    <row r="6" spans="2:6" ht="30" customHeight="1" x14ac:dyDescent="0.2">
      <c r="B6" s="856"/>
      <c r="C6" s="178" t="s">
        <v>156</v>
      </c>
      <c r="D6" s="178" t="s">
        <v>157</v>
      </c>
      <c r="E6" s="214" t="s">
        <v>82</v>
      </c>
      <c r="F6" s="215" t="s">
        <v>157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5">
        <f>'Section 6 data'!$D$8</f>
        <v>0.39900000000000002</v>
      </c>
      <c r="D8" s="656">
        <f>'Section 6 data'!$E$8</f>
        <v>0.89300000000000002</v>
      </c>
      <c r="E8" s="211">
        <f>'Section 6 data'!$F$8</f>
        <v>109.04</v>
      </c>
      <c r="F8" s="654">
        <f>SUM(C8,D8)</f>
        <v>1.292</v>
      </c>
    </row>
    <row r="9" spans="2:6" ht="15" customHeight="1" x14ac:dyDescent="0.2">
      <c r="B9" s="159" t="s">
        <v>85</v>
      </c>
      <c r="C9" s="655">
        <f>'Section 6 data'!$D$9</f>
        <v>78.051000000000002</v>
      </c>
      <c r="D9" s="656">
        <f>'Section 6 data'!$E$9</f>
        <v>142.518</v>
      </c>
      <c r="E9" s="211">
        <f>'Section 6 data'!$F$9</f>
        <v>18.399999999999999</v>
      </c>
      <c r="F9" s="654">
        <f t="shared" ref="F9:F16" si="0">SUM(C9,D9)</f>
        <v>220.56900000000002</v>
      </c>
    </row>
    <row r="10" spans="2:6" ht="15" customHeight="1" x14ac:dyDescent="0.2">
      <c r="B10" s="159" t="s">
        <v>86</v>
      </c>
      <c r="C10" s="655">
        <f>'Section 6 data'!$D$10</f>
        <v>90.861000000000004</v>
      </c>
      <c r="D10" s="656">
        <f>'Section 6 data'!$E$10</f>
        <v>48.612000000000002</v>
      </c>
      <c r="E10" s="211">
        <f>'Section 6 data'!$F$10</f>
        <v>35.22</v>
      </c>
      <c r="F10" s="654">
        <f t="shared" si="0"/>
        <v>139.47300000000001</v>
      </c>
    </row>
    <row r="11" spans="2:6" ht="15" customHeight="1" x14ac:dyDescent="0.2">
      <c r="B11" s="159" t="s">
        <v>87</v>
      </c>
      <c r="C11" s="655">
        <f>'Section 6 data'!$D$11</f>
        <v>17.706</v>
      </c>
      <c r="D11" s="656">
        <f>'Section 6 data'!$E$11</f>
        <v>74.230999999999995</v>
      </c>
      <c r="E11" s="211">
        <f>'Section 6 data'!$F$11</f>
        <v>25.38</v>
      </c>
      <c r="F11" s="654">
        <f t="shared" si="0"/>
        <v>91.936999999999998</v>
      </c>
    </row>
    <row r="12" spans="2:6" ht="15" customHeight="1" x14ac:dyDescent="0.2">
      <c r="B12" s="159" t="s">
        <v>88</v>
      </c>
      <c r="C12" s="655">
        <f>'Section 6 data'!$D$12</f>
        <v>5.53</v>
      </c>
      <c r="D12" s="656">
        <f>'Section 6 data'!$E$12</f>
        <v>55.807000000000002</v>
      </c>
      <c r="E12" s="211">
        <f>'Section 6 data'!$F$12</f>
        <v>28.19</v>
      </c>
      <c r="F12" s="654">
        <f t="shared" si="0"/>
        <v>61.337000000000003</v>
      </c>
    </row>
    <row r="13" spans="2:6" ht="15" customHeight="1" x14ac:dyDescent="0.2">
      <c r="B13" s="159" t="s">
        <v>89</v>
      </c>
      <c r="C13" s="655">
        <f>'Section 6 data'!$D$13</f>
        <v>6.5110000000000001</v>
      </c>
      <c r="D13" s="656">
        <f>'Section 6 data'!$E$13</f>
        <v>15.117000000000001</v>
      </c>
      <c r="E13" s="211">
        <f>'Section 6 data'!$F$13</f>
        <v>60.44</v>
      </c>
      <c r="F13" s="654">
        <f t="shared" si="0"/>
        <v>21.628</v>
      </c>
    </row>
    <row r="14" spans="2:6" ht="15" customHeight="1" x14ac:dyDescent="0.2">
      <c r="B14" s="159" t="s">
        <v>90</v>
      </c>
      <c r="C14" s="655">
        <f>'Section 6 data'!$D$14</f>
        <v>6.9000000000000006E-2</v>
      </c>
      <c r="D14" s="656">
        <f>'Section 6 data'!$E$14</f>
        <v>0</v>
      </c>
      <c r="E14" s="211">
        <f>'Section 6 data'!$F$14</f>
        <v>0</v>
      </c>
      <c r="F14" s="654">
        <f t="shared" si="0"/>
        <v>6.9000000000000006E-2</v>
      </c>
    </row>
    <row r="15" spans="2:6" ht="15" customHeight="1" x14ac:dyDescent="0.2">
      <c r="B15" s="159" t="s">
        <v>91</v>
      </c>
      <c r="C15" s="655">
        <f>'Section 6 data'!$D$15</f>
        <v>22.329000000000001</v>
      </c>
      <c r="D15" s="656">
        <f>'Section 6 data'!$E$15</f>
        <v>28.192</v>
      </c>
      <c r="E15" s="211">
        <f>'Section 6 data'!$F$15</f>
        <v>48.64</v>
      </c>
      <c r="F15" s="654">
        <f t="shared" si="0"/>
        <v>50.521000000000001</v>
      </c>
    </row>
    <row r="16" spans="2:6" ht="15" customHeight="1" x14ac:dyDescent="0.2">
      <c r="B16" s="157" t="s">
        <v>92</v>
      </c>
      <c r="C16" s="212">
        <f>'Section 6 data'!$D$6</f>
        <v>221.45500000000001</v>
      </c>
      <c r="D16" s="657">
        <f>'Section 6 data'!$E$6</f>
        <v>365.37099999999998</v>
      </c>
      <c r="E16" s="705">
        <f>'Section 6 data'!$F$6</f>
        <v>12.1</v>
      </c>
      <c r="F16" s="658">
        <f t="shared" si="0"/>
        <v>586.82600000000002</v>
      </c>
    </row>
    <row r="17" spans="2:6" ht="15" customHeight="1" x14ac:dyDescent="0.2">
      <c r="B17" s="200" t="s">
        <v>93</v>
      </c>
      <c r="C17" s="659"/>
      <c r="D17" s="659"/>
      <c r="E17" s="706"/>
      <c r="F17" s="659"/>
    </row>
    <row r="18" spans="2:6" ht="15" customHeight="1" x14ac:dyDescent="0.2">
      <c r="B18" s="159" t="s">
        <v>94</v>
      </c>
      <c r="C18" s="655">
        <f>'Section 6 data'!$D$16</f>
        <v>220.148</v>
      </c>
      <c r="D18" s="656">
        <f>'Section 6 data'!$E$16</f>
        <v>512.00300000000004</v>
      </c>
      <c r="E18" s="211">
        <f>'Section 6 data'!$F$16</f>
        <v>14.68</v>
      </c>
      <c r="F18" s="654">
        <f t="shared" ref="F18:F29" si="1">SUM(C18,D18)</f>
        <v>732.15100000000007</v>
      </c>
    </row>
    <row r="19" spans="2:6" ht="15" customHeight="1" x14ac:dyDescent="0.2">
      <c r="B19" s="159" t="s">
        <v>95</v>
      </c>
      <c r="C19" s="655">
        <f>'Section 6 data'!$D$17</f>
        <v>19.052</v>
      </c>
      <c r="D19" s="656">
        <f>'Section 6 data'!$E$17</f>
        <v>96.957999999999998</v>
      </c>
      <c r="E19" s="211">
        <f>'Section 6 data'!$F$17</f>
        <v>31.62</v>
      </c>
      <c r="F19" s="654">
        <f t="shared" si="1"/>
        <v>116.00999999999999</v>
      </c>
    </row>
    <row r="20" spans="2:6" ht="15" customHeight="1" x14ac:dyDescent="0.2">
      <c r="B20" s="159" t="s">
        <v>96</v>
      </c>
      <c r="C20" s="655">
        <f>'Section 6 data'!$D$18</f>
        <v>1.663</v>
      </c>
      <c r="D20" s="656">
        <f>'Section 6 data'!$E$18</f>
        <v>461.97500000000002</v>
      </c>
      <c r="E20" s="211">
        <f>'Section 6 data'!$F$18</f>
        <v>24.14</v>
      </c>
      <c r="F20" s="654">
        <f t="shared" si="1"/>
        <v>463.63800000000003</v>
      </c>
    </row>
    <row r="21" spans="2:6" ht="15" customHeight="1" x14ac:dyDescent="0.2">
      <c r="B21" s="159" t="s">
        <v>97</v>
      </c>
      <c r="C21" s="655">
        <f>'Section 6 data'!$D$19</f>
        <v>60.39</v>
      </c>
      <c r="D21" s="656">
        <f>'Section 6 data'!$E$19</f>
        <v>769.01800000000003</v>
      </c>
      <c r="E21" s="211">
        <f>'Section 6 data'!$F$19</f>
        <v>15.41</v>
      </c>
      <c r="F21" s="654">
        <f t="shared" si="1"/>
        <v>829.40800000000002</v>
      </c>
    </row>
    <row r="22" spans="2:6" ht="15" customHeight="1" x14ac:dyDescent="0.2">
      <c r="B22" s="159" t="s">
        <v>98</v>
      </c>
      <c r="C22" s="655">
        <f>'Section 6 data'!$D$20</f>
        <v>23.361999999999998</v>
      </c>
      <c r="D22" s="656">
        <f>'Section 6 data'!$E$20</f>
        <v>85.162999999999997</v>
      </c>
      <c r="E22" s="211">
        <f>'Section 6 data'!$F$20</f>
        <v>29.96</v>
      </c>
      <c r="F22" s="654">
        <f t="shared" si="1"/>
        <v>108.52499999999999</v>
      </c>
    </row>
    <row r="23" spans="2:6" ht="15" customHeight="1" x14ac:dyDescent="0.2">
      <c r="B23" s="159" t="s">
        <v>99</v>
      </c>
      <c r="C23" s="655">
        <f>'Section 6 data'!$D$21</f>
        <v>0.45200000000000001</v>
      </c>
      <c r="D23" s="656">
        <f>'Section 6 data'!$E$21</f>
        <v>6.3250000000000002</v>
      </c>
      <c r="E23" s="211">
        <f>'Section 6 data'!$F$21</f>
        <v>68.45</v>
      </c>
      <c r="F23" s="654">
        <f t="shared" si="1"/>
        <v>6.7770000000000001</v>
      </c>
    </row>
    <row r="24" spans="2:6" ht="15" customHeight="1" x14ac:dyDescent="0.2">
      <c r="B24" s="159" t="s">
        <v>100</v>
      </c>
      <c r="C24" s="655">
        <f>'Section 6 data'!$D$22</f>
        <v>2.12</v>
      </c>
      <c r="D24" s="656">
        <f>'Section 6 data'!$E$22</f>
        <v>57.384999999999998</v>
      </c>
      <c r="E24" s="211">
        <f>'Section 6 data'!$F$22</f>
        <v>22.02</v>
      </c>
      <c r="F24" s="654">
        <f t="shared" si="1"/>
        <v>59.504999999999995</v>
      </c>
    </row>
    <row r="25" spans="2:6" ht="15" customHeight="1" x14ac:dyDescent="0.2">
      <c r="B25" s="159" t="s">
        <v>101</v>
      </c>
      <c r="C25" s="655">
        <f>'Section 6 data'!$D$23</f>
        <v>0</v>
      </c>
      <c r="D25" s="656">
        <f>'Section 6 data'!$E$23</f>
        <v>118.98</v>
      </c>
      <c r="E25" s="211">
        <f>'Section 6 data'!$F$23</f>
        <v>22.71</v>
      </c>
      <c r="F25" s="654">
        <f t="shared" si="1"/>
        <v>118.98</v>
      </c>
    </row>
    <row r="26" spans="2:6" ht="15" customHeight="1" x14ac:dyDescent="0.2">
      <c r="B26" s="159" t="s">
        <v>102</v>
      </c>
      <c r="C26" s="655">
        <f>'Section 6 data'!$D$24</f>
        <v>0.41599999999999998</v>
      </c>
      <c r="D26" s="656">
        <f>'Section 6 data'!$E$24</f>
        <v>25.149000000000001</v>
      </c>
      <c r="E26" s="211">
        <f>'Section 6 data'!$F$24</f>
        <v>56.08</v>
      </c>
      <c r="F26" s="654">
        <f t="shared" si="1"/>
        <v>25.565000000000001</v>
      </c>
    </row>
    <row r="27" spans="2:6" ht="15" customHeight="1" x14ac:dyDescent="0.2">
      <c r="B27" s="159" t="s">
        <v>103</v>
      </c>
      <c r="C27" s="655">
        <f>'Section 6 data'!$D$25</f>
        <v>2.4E-2</v>
      </c>
      <c r="D27" s="656">
        <f>'Section 6 data'!$E$25</f>
        <v>185.05</v>
      </c>
      <c r="E27" s="211">
        <f>'Section 6 data'!$F$25</f>
        <v>40.020000000000003</v>
      </c>
      <c r="F27" s="654">
        <f t="shared" si="1"/>
        <v>185.07400000000001</v>
      </c>
    </row>
    <row r="28" spans="2:6" ht="15" customHeight="1" x14ac:dyDescent="0.2">
      <c r="B28" s="159" t="s">
        <v>104</v>
      </c>
      <c r="C28" s="655">
        <f>'Section 6 data'!$D$26</f>
        <v>42.293999999999997</v>
      </c>
      <c r="D28" s="656">
        <f>'Section 6 data'!$E$26</f>
        <v>418.78500000000003</v>
      </c>
      <c r="E28" s="211">
        <f>'Section 6 data'!$F$26</f>
        <v>19.920000000000002</v>
      </c>
      <c r="F28" s="654">
        <f t="shared" si="1"/>
        <v>461.07900000000001</v>
      </c>
    </row>
    <row r="29" spans="2:6" ht="15" customHeight="1" x14ac:dyDescent="0.2">
      <c r="B29" s="157" t="s">
        <v>105</v>
      </c>
      <c r="C29" s="212">
        <f>'Section 6 data'!$D$7</f>
        <v>369.92200000000003</v>
      </c>
      <c r="D29" s="657">
        <f>'Section 6 data'!$E$7</f>
        <v>2732.7860000000001</v>
      </c>
      <c r="E29" s="705">
        <f>'Section 6 data'!$F$7</f>
        <v>6.69</v>
      </c>
      <c r="F29" s="658">
        <f t="shared" si="1"/>
        <v>3102.7080000000001</v>
      </c>
    </row>
    <row r="30" spans="2:6" ht="15" customHeight="1" x14ac:dyDescent="0.2">
      <c r="B30" s="200" t="s">
        <v>106</v>
      </c>
      <c r="C30" s="660"/>
      <c r="D30" s="660"/>
      <c r="E30" s="5"/>
      <c r="F30" s="660"/>
    </row>
    <row r="31" spans="2:6" ht="15" customHeight="1" x14ac:dyDescent="0.2">
      <c r="B31" s="195" t="s">
        <v>106</v>
      </c>
      <c r="C31" s="661">
        <f>'Section 6 data'!$D$5</f>
        <v>591.37699999999995</v>
      </c>
      <c r="D31" s="662">
        <f>'Section 6 data'!$E$5</f>
        <v>3102.527</v>
      </c>
      <c r="E31" s="707">
        <f>'Section 6 data'!$F$5</f>
        <v>5.84</v>
      </c>
      <c r="F31" s="663">
        <f>SUM(C31,D31)</f>
        <v>3693.904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30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440</v>
      </c>
    </row>
    <row r="5" spans="2:6" ht="60" customHeight="1" x14ac:dyDescent="0.2">
      <c r="B5" s="709" t="s">
        <v>160</v>
      </c>
      <c r="C5" s="710" t="s">
        <v>160</v>
      </c>
      <c r="D5" s="710" t="s">
        <v>161</v>
      </c>
      <c r="E5" s="710" t="s">
        <v>162</v>
      </c>
      <c r="F5" s="711" t="s">
        <v>163</v>
      </c>
    </row>
    <row r="6" spans="2:6" ht="15" customHeight="1" x14ac:dyDescent="0.2">
      <c r="B6" s="773" t="str">
        <f>Index!$B$4</f>
        <v>Lincolnshire and Northamptonshire</v>
      </c>
      <c r="C6" s="774">
        <f>VLOOKUP(Index!$B$4,'Square data'!$C$4:$G$18,2,FALSE)</f>
        <v>171</v>
      </c>
      <c r="D6" s="774">
        <f>VLOOKUP(Index!$B$4,'Square data'!$C$4:$G$18,3,FALSE)</f>
        <v>170</v>
      </c>
      <c r="E6" s="774">
        <f>VLOOKUP(Index!$B$4,'Square data'!$C$4:$G$18,4,FALSE)</f>
        <v>80</v>
      </c>
      <c r="F6" s="775">
        <f>VLOOKUP(Index!$B$4,'Square data'!$C$4:$G$18,5,FALSE)</f>
        <v>164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441</v>
      </c>
    </row>
    <row r="5" spans="2:4" ht="15" customHeight="1" x14ac:dyDescent="0.2">
      <c r="B5" s="849" t="s">
        <v>77</v>
      </c>
      <c r="C5" s="172" t="s">
        <v>78</v>
      </c>
      <c r="D5" s="248" t="s">
        <v>79</v>
      </c>
    </row>
    <row r="6" spans="2:4" ht="15" customHeight="1" x14ac:dyDescent="0.2">
      <c r="B6" s="850"/>
      <c r="C6" s="857" t="s">
        <v>756</v>
      </c>
      <c r="D6" s="858"/>
    </row>
    <row r="7" spans="2:4" ht="15" customHeight="1" x14ac:dyDescent="0.2">
      <c r="B7" s="217" t="s">
        <v>83</v>
      </c>
      <c r="C7" s="218"/>
      <c r="D7" s="218"/>
    </row>
    <row r="8" spans="2:4" ht="15" customHeight="1" x14ac:dyDescent="0.2">
      <c r="B8" s="219" t="s">
        <v>84</v>
      </c>
      <c r="C8" s="57">
        <f>'Yield class data'!$D$8</f>
        <v>7.49</v>
      </c>
      <c r="D8" s="306">
        <f>'Yield class data'!$E$8</f>
        <v>12</v>
      </c>
    </row>
    <row r="9" spans="2:4" ht="15" customHeight="1" x14ac:dyDescent="0.2">
      <c r="B9" s="219" t="s">
        <v>85</v>
      </c>
      <c r="C9" s="57">
        <f>'Yield class data'!$D$9</f>
        <v>10.84</v>
      </c>
      <c r="D9" s="306">
        <f>'Yield class data'!$E$9</f>
        <v>10.26</v>
      </c>
    </row>
    <row r="10" spans="2:4" ht="15" customHeight="1" x14ac:dyDescent="0.2">
      <c r="B10" s="219" t="s">
        <v>86</v>
      </c>
      <c r="C10" s="57">
        <f>'Yield class data'!$D$10</f>
        <v>13.26</v>
      </c>
      <c r="D10" s="306">
        <f>'Yield class data'!$E$10</f>
        <v>11.27</v>
      </c>
    </row>
    <row r="11" spans="2:4" ht="15" customHeight="1" x14ac:dyDescent="0.2">
      <c r="B11" s="219" t="s">
        <v>87</v>
      </c>
      <c r="C11" s="57">
        <f>'Yield class data'!$D$11</f>
        <v>10.79</v>
      </c>
      <c r="D11" s="306">
        <f>'Yield class data'!$E$11</f>
        <v>12.73</v>
      </c>
    </row>
    <row r="12" spans="2:4" ht="15" customHeight="1" x14ac:dyDescent="0.2">
      <c r="B12" s="219" t="s">
        <v>88</v>
      </c>
      <c r="C12" s="57">
        <f>'Yield class data'!$D$12</f>
        <v>7.57</v>
      </c>
      <c r="D12" s="306">
        <f>'Yield class data'!$E$12</f>
        <v>7.45</v>
      </c>
    </row>
    <row r="13" spans="2:4" ht="15" customHeight="1" x14ac:dyDescent="0.2">
      <c r="B13" s="219" t="s">
        <v>89</v>
      </c>
      <c r="C13" s="57">
        <f>'Yield class data'!$D$13</f>
        <v>11.35</v>
      </c>
      <c r="D13" s="306">
        <f>'Yield class data'!$E$13</f>
        <v>8.16</v>
      </c>
    </row>
    <row r="14" spans="2:4" ht="15" customHeight="1" x14ac:dyDescent="0.2">
      <c r="B14" s="219" t="s">
        <v>90</v>
      </c>
      <c r="C14" s="57">
        <f>'Yield class data'!$D$14</f>
        <v>12</v>
      </c>
      <c r="D14" s="306">
        <f>'Yield class data'!$E$14</f>
        <v>0</v>
      </c>
    </row>
    <row r="15" spans="2:4" ht="15" customHeight="1" x14ac:dyDescent="0.2">
      <c r="B15" s="219" t="s">
        <v>91</v>
      </c>
      <c r="C15" s="57">
        <f>'Yield class data'!$D$15</f>
        <v>12.32</v>
      </c>
      <c r="D15" s="306">
        <f>'Yield class data'!$E$15</f>
        <v>11.92</v>
      </c>
    </row>
    <row r="16" spans="2:4" ht="15" customHeight="1" x14ac:dyDescent="0.2">
      <c r="B16" s="223" t="s">
        <v>92</v>
      </c>
      <c r="C16" s="308">
        <f>'Yield class data'!$D$6</f>
        <v>11.96</v>
      </c>
      <c r="D16" s="307">
        <f>'Yield class data'!$E$6</f>
        <v>10.8</v>
      </c>
    </row>
    <row r="17" spans="2:4" ht="15" customHeight="1" x14ac:dyDescent="0.2">
      <c r="B17" s="217" t="s">
        <v>93</v>
      </c>
      <c r="C17" s="218"/>
      <c r="D17" s="218"/>
    </row>
    <row r="18" spans="2:4" ht="15" customHeight="1" x14ac:dyDescent="0.2">
      <c r="B18" s="219" t="s">
        <v>94</v>
      </c>
      <c r="C18" s="57">
        <f>'Yield class data'!$D$16</f>
        <v>4.3899999999999997</v>
      </c>
      <c r="D18" s="306">
        <f>'Yield class data'!$E$16</f>
        <v>5.44</v>
      </c>
    </row>
    <row r="19" spans="2:4" ht="15" customHeight="1" x14ac:dyDescent="0.2">
      <c r="B19" s="219" t="s">
        <v>95</v>
      </c>
      <c r="C19" s="57">
        <f>'Yield class data'!$D$17</f>
        <v>5.91</v>
      </c>
      <c r="D19" s="306">
        <f>'Yield class data'!$E$17</f>
        <v>7.43</v>
      </c>
    </row>
    <row r="20" spans="2:4" ht="15" customHeight="1" x14ac:dyDescent="0.2">
      <c r="B20" s="219" t="s">
        <v>96</v>
      </c>
      <c r="C20" s="57">
        <f>'Yield class data'!$D$18</f>
        <v>4.6399999999999997</v>
      </c>
      <c r="D20" s="306">
        <f>'Yield class data'!$E$18</f>
        <v>8.36</v>
      </c>
    </row>
    <row r="21" spans="2:4" ht="15" customHeight="1" x14ac:dyDescent="0.2">
      <c r="B21" s="219" t="s">
        <v>97</v>
      </c>
      <c r="C21" s="57">
        <f>'Yield class data'!$D$19</f>
        <v>5.22</v>
      </c>
      <c r="D21" s="306">
        <f>'Yield class data'!$E$19</f>
        <v>8.24</v>
      </c>
    </row>
    <row r="22" spans="2:4" ht="15" customHeight="1" x14ac:dyDescent="0.2">
      <c r="B22" s="219" t="s">
        <v>98</v>
      </c>
      <c r="C22" s="57">
        <f>'Yield class data'!$D$20</f>
        <v>4.37</v>
      </c>
      <c r="D22" s="306">
        <f>'Yield class data'!$E$20</f>
        <v>4.6900000000000004</v>
      </c>
    </row>
    <row r="23" spans="2:4" ht="15" customHeight="1" x14ac:dyDescent="0.2">
      <c r="B23" s="219" t="s">
        <v>99</v>
      </c>
      <c r="C23" s="57">
        <f>'Yield class data'!$D$21</f>
        <v>4.12</v>
      </c>
      <c r="D23" s="306">
        <f>'Yield class data'!$E$21</f>
        <v>7.6</v>
      </c>
    </row>
    <row r="24" spans="2:4" ht="15" customHeight="1" x14ac:dyDescent="0.2">
      <c r="B24" s="219" t="s">
        <v>100</v>
      </c>
      <c r="C24" s="57">
        <f>'Yield class data'!$D$22</f>
        <v>3.46</v>
      </c>
      <c r="D24" s="306">
        <f>'Yield class data'!$E$22</f>
        <v>2.4300000000000002</v>
      </c>
    </row>
    <row r="25" spans="2:4" ht="15" customHeight="1" x14ac:dyDescent="0.2">
      <c r="B25" s="219" t="s">
        <v>101</v>
      </c>
      <c r="C25" s="57">
        <f>'Yield class data'!$D$23</f>
        <v>0</v>
      </c>
      <c r="D25" s="306">
        <f>'Yield class data'!$E$23</f>
        <v>2.59</v>
      </c>
    </row>
    <row r="26" spans="2:4" ht="15" customHeight="1" x14ac:dyDescent="0.2">
      <c r="B26" s="219" t="s">
        <v>102</v>
      </c>
      <c r="C26" s="57">
        <f>'Yield class data'!$D$24</f>
        <v>4.62</v>
      </c>
      <c r="D26" s="306">
        <f>'Yield class data'!$E$24</f>
        <v>4.0199999999999996</v>
      </c>
    </row>
    <row r="27" spans="2:4" ht="15" customHeight="1" x14ac:dyDescent="0.2">
      <c r="B27" s="219" t="s">
        <v>103</v>
      </c>
      <c r="C27" s="57">
        <f>'Yield class data'!$D$25</f>
        <v>4</v>
      </c>
      <c r="D27" s="306">
        <f>'Yield class data'!$E$25</f>
        <v>6.3</v>
      </c>
    </row>
    <row r="28" spans="2:4" ht="15" customHeight="1" x14ac:dyDescent="0.2">
      <c r="B28" s="219" t="s">
        <v>104</v>
      </c>
      <c r="C28" s="57">
        <f>'Yield class data'!$D$26</f>
        <v>4.84</v>
      </c>
      <c r="D28" s="306">
        <f>'Yield class data'!$E$26</f>
        <v>5.29</v>
      </c>
    </row>
    <row r="29" spans="2:4" ht="15" customHeight="1" x14ac:dyDescent="0.2">
      <c r="B29" s="223" t="s">
        <v>105</v>
      </c>
      <c r="C29" s="308">
        <f>'Yield class data'!$D$7</f>
        <v>4.6399999999999997</v>
      </c>
      <c r="D29" s="307">
        <f>'Yield class data'!$E$7</f>
        <v>5.99</v>
      </c>
    </row>
    <row r="30" spans="2:4" ht="15" customHeight="1" x14ac:dyDescent="0.2">
      <c r="B30" s="217" t="s">
        <v>106</v>
      </c>
      <c r="C30" s="218"/>
      <c r="D30" s="218"/>
    </row>
    <row r="31" spans="2:4" ht="15" customHeight="1" x14ac:dyDescent="0.2">
      <c r="B31" s="223" t="s">
        <v>106</v>
      </c>
      <c r="C31" s="308">
        <f>'Yield class data'!$D$5</f>
        <v>7.23</v>
      </c>
      <c r="D31" s="307">
        <f>'Yield class data'!$E$5</f>
        <v>6.74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442</v>
      </c>
    </row>
    <row r="5" spans="2:5" ht="15" customHeight="1" x14ac:dyDescent="0.2">
      <c r="B5" s="855"/>
      <c r="C5" s="172" t="s">
        <v>78</v>
      </c>
      <c r="D5" s="851" t="s">
        <v>79</v>
      </c>
      <c r="E5" s="860"/>
    </row>
    <row r="6" spans="2:5" ht="30" customHeight="1" x14ac:dyDescent="0.2">
      <c r="B6" s="859"/>
      <c r="C6" s="171" t="s">
        <v>325</v>
      </c>
      <c r="D6" s="171" t="s">
        <v>325</v>
      </c>
      <c r="E6" s="173" t="s">
        <v>185</v>
      </c>
    </row>
    <row r="7" spans="2:5" ht="15" customHeight="1" x14ac:dyDescent="0.2">
      <c r="B7" s="184" t="str">
        <f>Index!$B$4</f>
        <v>Lincolnshire and Northamptonshire</v>
      </c>
      <c r="C7" s="185"/>
      <c r="D7" s="185"/>
      <c r="E7" s="186"/>
    </row>
    <row r="8" spans="2:5" ht="15" customHeight="1" x14ac:dyDescent="0.2">
      <c r="B8" s="174" t="s">
        <v>92</v>
      </c>
      <c r="C8" s="677">
        <f>'Section 8 data'!$D$6</f>
        <v>58.552999999999997</v>
      </c>
      <c r="D8" s="677">
        <f>'Section 8 data'!$E$6</f>
        <v>193.44955397452802</v>
      </c>
      <c r="E8" s="703">
        <f>'Section 8 data'!$F$6</f>
        <v>30.485722325603799</v>
      </c>
    </row>
    <row r="9" spans="2:5" ht="15" customHeight="1" x14ac:dyDescent="0.2">
      <c r="B9" s="174" t="s">
        <v>105</v>
      </c>
      <c r="C9" s="677">
        <f>'Section 8 data'!$D$7</f>
        <v>11.048999999999999</v>
      </c>
      <c r="D9" s="677">
        <f>'Section 8 data'!$E$7</f>
        <v>4693.2140048256706</v>
      </c>
      <c r="E9" s="703">
        <f>'Section 8 data'!$F$7</f>
        <v>11.180216231734599</v>
      </c>
    </row>
    <row r="10" spans="2:5" ht="15" customHeight="1" x14ac:dyDescent="0.2">
      <c r="B10" s="176" t="s">
        <v>106</v>
      </c>
      <c r="C10" s="662">
        <f>'Section 8 data'!$D$5</f>
        <v>69.602000000000004</v>
      </c>
      <c r="D10" s="662">
        <f>'Section 8 data'!$E$5</f>
        <v>4888.4995181294598</v>
      </c>
      <c r="E10" s="704">
        <f>'Section 8 data'!$F$5</f>
        <v>10.7492845161399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443</v>
      </c>
    </row>
    <row r="5" spans="2:5" ht="15" customHeight="1" x14ac:dyDescent="0.2">
      <c r="B5" s="855"/>
      <c r="C5" s="320" t="s">
        <v>78</v>
      </c>
      <c r="D5" s="851" t="s">
        <v>79</v>
      </c>
      <c r="E5" s="860"/>
    </row>
    <row r="6" spans="2:5" ht="30" customHeight="1" x14ac:dyDescent="0.2">
      <c r="B6" s="859"/>
      <c r="C6" s="177" t="s">
        <v>81</v>
      </c>
      <c r="D6" s="178" t="s">
        <v>81</v>
      </c>
      <c r="E6" s="179" t="s">
        <v>185</v>
      </c>
    </row>
    <row r="7" spans="2:5" ht="15" customHeight="1" x14ac:dyDescent="0.2">
      <c r="B7" s="184" t="str">
        <f>Index!$B$4</f>
        <v>Lincolnshire and Northamptonshire</v>
      </c>
      <c r="C7" s="187"/>
      <c r="D7" s="187"/>
      <c r="E7" s="188"/>
    </row>
    <row r="8" spans="2:5" ht="15" customHeight="1" x14ac:dyDescent="0.2">
      <c r="B8" s="174" t="s">
        <v>92</v>
      </c>
      <c r="C8" s="180">
        <f>'Section 8 data'!$D$32</f>
        <v>0.18099999999999999</v>
      </c>
      <c r="D8" s="181">
        <f>'Section 8 data'!$E$32</f>
        <v>0.70912418127838206</v>
      </c>
      <c r="E8" s="175">
        <f>'Section 8 data'!$F$32</f>
        <v>30.0450319050316</v>
      </c>
    </row>
    <row r="9" spans="2:5" ht="15" customHeight="1" x14ac:dyDescent="0.2">
      <c r="B9" s="174" t="s">
        <v>105</v>
      </c>
      <c r="C9" s="180">
        <f>'Section 8 data'!$D$33</f>
        <v>0.08</v>
      </c>
      <c r="D9" s="181">
        <f>'Section 8 data'!$E$33</f>
        <v>10.836207981737399</v>
      </c>
      <c r="E9" s="175">
        <f>'Section 8 data'!$F$33</f>
        <v>8.0498680010450094</v>
      </c>
    </row>
    <row r="10" spans="2:5" ht="15" customHeight="1" x14ac:dyDescent="0.2">
      <c r="B10" s="176" t="s">
        <v>106</v>
      </c>
      <c r="C10" s="182">
        <f>'Section 8 data'!$D$31</f>
        <v>0.26100000000000001</v>
      </c>
      <c r="D10" s="183">
        <f>'Section 8 data'!$E$31</f>
        <v>11.5522398536169</v>
      </c>
      <c r="E10" s="189">
        <f>'Section 8 data'!$F$31</f>
        <v>7.7942249433863999</v>
      </c>
    </row>
  </sheetData>
  <mergeCells count="2">
    <mergeCell ref="B5:B6"/>
    <mergeCell ref="D5:E5"/>
  </mergeCells>
  <conditionalFormatting sqref="D8:E10">
    <cfRule type="expression" dxfId="321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497</v>
      </c>
    </row>
    <row r="5" spans="2:6" ht="15" customHeight="1" x14ac:dyDescent="0.2">
      <c r="B5" s="861" t="s">
        <v>229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862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4" t="str">
        <f>Index!$B$4</f>
        <v>Lincolnshire and Northamptonshire</v>
      </c>
      <c r="C7" s="779"/>
      <c r="D7" s="779"/>
      <c r="E7" s="779"/>
      <c r="F7" s="779"/>
    </row>
    <row r="8" spans="2:6" ht="15" customHeight="1" x14ac:dyDescent="0.2">
      <c r="B8" s="42" t="s">
        <v>331</v>
      </c>
      <c r="C8" s="43">
        <f>'Section 9 chart data'!D35</f>
        <v>13.311999999999999</v>
      </c>
      <c r="D8" s="44">
        <f>'Section 9 chart data'!J35</f>
        <v>67.429000000000002</v>
      </c>
      <c r="E8" s="147">
        <f>'Section 9 chart data'!K35</f>
        <v>18.55</v>
      </c>
      <c r="F8" s="45">
        <f t="shared" ref="F8:F13" si="0">SUM(C8,D8)</f>
        <v>80.741</v>
      </c>
    </row>
    <row r="9" spans="2:6" ht="15" customHeight="1" x14ac:dyDescent="0.2">
      <c r="B9" s="42" t="s">
        <v>222</v>
      </c>
      <c r="C9" s="43">
        <f>'Section 9 chart data'!D36</f>
        <v>15.592000000000001</v>
      </c>
      <c r="D9" s="44">
        <f>'Section 9 chart data'!J36</f>
        <v>57.585000000000001</v>
      </c>
      <c r="E9" s="147">
        <f>'Section 9 chart data'!K36</f>
        <v>18.010000000000002</v>
      </c>
      <c r="F9" s="45">
        <f t="shared" si="0"/>
        <v>73.177000000000007</v>
      </c>
    </row>
    <row r="10" spans="2:6" ht="15" customHeight="1" x14ac:dyDescent="0.2">
      <c r="B10" s="42" t="s">
        <v>225</v>
      </c>
      <c r="C10" s="43">
        <f>'Section 9 chart data'!D37</f>
        <v>13.680999999999999</v>
      </c>
      <c r="D10" s="44">
        <f>'Section 9 chart data'!J37</f>
        <v>42.152000000000001</v>
      </c>
      <c r="E10" s="147">
        <f>'Section 9 chart data'!K37</f>
        <v>15.32</v>
      </c>
      <c r="F10" s="45">
        <f t="shared" si="0"/>
        <v>55.832999999999998</v>
      </c>
    </row>
    <row r="11" spans="2:6" ht="15" customHeight="1" x14ac:dyDescent="0.2">
      <c r="B11" s="42" t="s">
        <v>226</v>
      </c>
      <c r="C11" s="43">
        <f>'Section 9 chart data'!D38</f>
        <v>18.491</v>
      </c>
      <c r="D11" s="44">
        <f>'Section 9 chart data'!J38</f>
        <v>70.442999999999998</v>
      </c>
      <c r="E11" s="147">
        <f>'Section 9 chart data'!K38</f>
        <v>19.45</v>
      </c>
      <c r="F11" s="45">
        <f t="shared" si="0"/>
        <v>88.933999999999997</v>
      </c>
    </row>
    <row r="12" spans="2:6" ht="15" customHeight="1" x14ac:dyDescent="0.2">
      <c r="B12" s="42" t="s">
        <v>227</v>
      </c>
      <c r="C12" s="43">
        <f>'Section 9 chart data'!D39</f>
        <v>19.349</v>
      </c>
      <c r="D12" s="44">
        <f>'Section 9 chart data'!J39</f>
        <v>80.106999999999999</v>
      </c>
      <c r="E12" s="147">
        <f>'Section 9 chart data'!K39</f>
        <v>22.38</v>
      </c>
      <c r="F12" s="45">
        <f t="shared" si="0"/>
        <v>99.456000000000003</v>
      </c>
    </row>
    <row r="13" spans="2:6" ht="15" customHeight="1" x14ac:dyDescent="0.2">
      <c r="B13" s="46" t="s">
        <v>228</v>
      </c>
      <c r="C13" s="47">
        <f>'Section 9 chart data'!D40</f>
        <v>25.274999999999999</v>
      </c>
      <c r="D13" s="48">
        <f>'Section 9 chart data'!J40</f>
        <v>47.362000000000002</v>
      </c>
      <c r="E13" s="148">
        <f>'Section 9 chart data'!K40</f>
        <v>24.58</v>
      </c>
      <c r="F13" s="49">
        <f t="shared" si="0"/>
        <v>72.637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495</v>
      </c>
    </row>
    <row r="5" spans="2:20" ht="15" customHeight="1" x14ac:dyDescent="0.2">
      <c r="B5" s="863" t="s">
        <v>77</v>
      </c>
      <c r="C5" s="865" t="s">
        <v>331</v>
      </c>
      <c r="D5" s="865"/>
      <c r="E5" s="865"/>
      <c r="F5" s="865" t="s">
        <v>222</v>
      </c>
      <c r="G5" s="865"/>
      <c r="H5" s="865"/>
      <c r="I5" s="865" t="s">
        <v>225</v>
      </c>
      <c r="J5" s="865"/>
      <c r="K5" s="865"/>
      <c r="L5" s="865" t="s">
        <v>226</v>
      </c>
      <c r="M5" s="865"/>
      <c r="N5" s="865"/>
      <c r="O5" s="865" t="s">
        <v>227</v>
      </c>
      <c r="P5" s="865"/>
      <c r="Q5" s="865"/>
      <c r="R5" s="865" t="s">
        <v>228</v>
      </c>
      <c r="S5" s="865"/>
      <c r="T5" s="793"/>
    </row>
    <row r="6" spans="2:20" ht="15" customHeight="1" x14ac:dyDescent="0.2">
      <c r="B6" s="864"/>
      <c r="C6" s="129" t="s">
        <v>78</v>
      </c>
      <c r="D6" s="867" t="s">
        <v>79</v>
      </c>
      <c r="E6" s="867"/>
      <c r="F6" s="129" t="s">
        <v>78</v>
      </c>
      <c r="G6" s="867" t="s">
        <v>79</v>
      </c>
      <c r="H6" s="867"/>
      <c r="I6" s="129" t="s">
        <v>78</v>
      </c>
      <c r="J6" s="867" t="s">
        <v>79</v>
      </c>
      <c r="K6" s="867"/>
      <c r="L6" s="129" t="s">
        <v>78</v>
      </c>
      <c r="M6" s="867" t="s">
        <v>79</v>
      </c>
      <c r="N6" s="867"/>
      <c r="O6" s="129" t="s">
        <v>78</v>
      </c>
      <c r="P6" s="867" t="s">
        <v>79</v>
      </c>
      <c r="Q6" s="867"/>
      <c r="R6" s="129" t="s">
        <v>78</v>
      </c>
      <c r="S6" s="867" t="s">
        <v>79</v>
      </c>
      <c r="T6" s="796"/>
    </row>
    <row r="7" spans="2:20" ht="30" customHeight="1" x14ac:dyDescent="0.2">
      <c r="B7" s="864"/>
      <c r="C7" s="866" t="s">
        <v>325</v>
      </c>
      <c r="D7" s="866"/>
      <c r="E7" s="150" t="s">
        <v>82</v>
      </c>
      <c r="F7" s="866" t="s">
        <v>325</v>
      </c>
      <c r="G7" s="866"/>
      <c r="H7" s="150" t="s">
        <v>82</v>
      </c>
      <c r="I7" s="866" t="s">
        <v>325</v>
      </c>
      <c r="J7" s="866"/>
      <c r="K7" s="150" t="s">
        <v>82</v>
      </c>
      <c r="L7" s="866" t="s">
        <v>325</v>
      </c>
      <c r="M7" s="866"/>
      <c r="N7" s="150" t="s">
        <v>82</v>
      </c>
      <c r="O7" s="866" t="s">
        <v>325</v>
      </c>
      <c r="P7" s="866"/>
      <c r="Q7" s="150" t="s">
        <v>82</v>
      </c>
      <c r="R7" s="866" t="s">
        <v>325</v>
      </c>
      <c r="S7" s="866"/>
      <c r="T7" s="151" t="s">
        <v>82</v>
      </c>
    </row>
    <row r="8" spans="2:20" ht="15" customHeight="1" x14ac:dyDescent="0.2">
      <c r="B8" s="184" t="str">
        <f>Index!$B$4</f>
        <v>Lincolnshire and Northamptonshire</v>
      </c>
      <c r="C8" s="715"/>
      <c r="D8" s="715"/>
      <c r="E8" s="153"/>
      <c r="F8" s="715"/>
      <c r="G8" s="715"/>
      <c r="H8" s="153"/>
      <c r="I8" s="715"/>
      <c r="J8" s="715"/>
      <c r="K8" s="153"/>
      <c r="L8" s="715"/>
      <c r="M8" s="715"/>
      <c r="N8" s="153"/>
      <c r="O8" s="715"/>
      <c r="P8" s="715"/>
      <c r="Q8" s="153"/>
      <c r="R8" s="715"/>
      <c r="S8" s="715"/>
      <c r="T8" s="153"/>
    </row>
    <row r="9" spans="2:20" ht="15" customHeight="1" x14ac:dyDescent="0.2">
      <c r="B9" s="157" t="s">
        <v>92</v>
      </c>
      <c r="C9" s="712">
        <f>'Section 9 chart data'!$C$46</f>
        <v>13.311999999999999</v>
      </c>
      <c r="D9" s="712">
        <f>'Section 9 chart data'!$C$63</f>
        <v>67.429000000000002</v>
      </c>
      <c r="E9" s="155">
        <f>'Section 9 chart data'!$D$63</f>
        <v>18.55</v>
      </c>
      <c r="F9" s="712">
        <f>'Section 9 chart data'!$D$46</f>
        <v>15.592000000000001</v>
      </c>
      <c r="G9" s="712">
        <f>'Section 9 chart data'!$E$63</f>
        <v>57.585000000000001</v>
      </c>
      <c r="H9" s="155">
        <f>'Section 9 chart data'!$F$63</f>
        <v>18.010000000000002</v>
      </c>
      <c r="I9" s="712">
        <f>'Section 9 chart data'!$E$46</f>
        <v>13.680999999999999</v>
      </c>
      <c r="J9" s="712">
        <f>'Section 9 chart data'!$G$63</f>
        <v>42.152000000000001</v>
      </c>
      <c r="K9" s="155">
        <f>'Section 9 chart data'!$H$63</f>
        <v>15.32</v>
      </c>
      <c r="L9" s="712">
        <f>'Section 9 chart data'!$F$46</f>
        <v>18.491</v>
      </c>
      <c r="M9" s="712">
        <f>'Section 9 chart data'!$I$63</f>
        <v>70.442999999999998</v>
      </c>
      <c r="N9" s="155">
        <f>'Section 9 chart data'!$J$63</f>
        <v>19.45</v>
      </c>
      <c r="O9" s="712">
        <f>'Section 9 chart data'!$G$46</f>
        <v>19.349</v>
      </c>
      <c r="P9" s="712">
        <f>'Section 9 chart data'!$K$63</f>
        <v>80.106999999999999</v>
      </c>
      <c r="Q9" s="155">
        <f>'Section 9 chart data'!$L$63</f>
        <v>22.38</v>
      </c>
      <c r="R9" s="712">
        <f>'Section 9 chart data'!$H$46</f>
        <v>25.274999999999999</v>
      </c>
      <c r="S9" s="712">
        <f>'Section 9 chart data'!$M$63</f>
        <v>47.362000000000002</v>
      </c>
      <c r="T9" s="158">
        <f>'Section 9 chart data'!$N$63</f>
        <v>24.58</v>
      </c>
    </row>
    <row r="10" spans="2:20" ht="15" customHeight="1" x14ac:dyDescent="0.2">
      <c r="B10" s="159" t="s">
        <v>84</v>
      </c>
      <c r="C10" s="713">
        <f>'Section 9 chart data'!$C$47</f>
        <v>8.9999999999999993E-3</v>
      </c>
      <c r="D10" s="713">
        <f>'Section 9 chart data'!$C$64</f>
        <v>0.123</v>
      </c>
      <c r="E10" s="154">
        <f>'Section 9 chart data'!$D$64</f>
        <v>109.04</v>
      </c>
      <c r="F10" s="713">
        <f>'Section 9 chart data'!$D$47</f>
        <v>5.0000000000000001E-3</v>
      </c>
      <c r="G10" s="713">
        <f>'Section 9 chart data'!$E$64</f>
        <v>0.108</v>
      </c>
      <c r="H10" s="154">
        <f>'Section 9 chart data'!$F$64</f>
        <v>109.04</v>
      </c>
      <c r="I10" s="713">
        <f>'Section 9 chart data'!$E$47</f>
        <v>5.0000000000000001E-3</v>
      </c>
      <c r="J10" s="713">
        <f>'Section 9 chart data'!$G$64</f>
        <v>0.104</v>
      </c>
      <c r="K10" s="154">
        <f>'Section 9 chart data'!$H$64</f>
        <v>109.04</v>
      </c>
      <c r="L10" s="713">
        <f>'Section 9 chart data'!$F$47</f>
        <v>5.0000000000000001E-3</v>
      </c>
      <c r="M10" s="713">
        <f>'Section 9 chart data'!$I$64</f>
        <v>0.10199999999999999</v>
      </c>
      <c r="N10" s="154">
        <f>'Section 9 chart data'!$J$64</f>
        <v>109.04</v>
      </c>
      <c r="O10" s="713">
        <f>'Section 9 chart data'!$G$47</f>
        <v>0.14000000000000001</v>
      </c>
      <c r="P10" s="713">
        <f>'Section 9 chart data'!$K$64</f>
        <v>0.61699999999999999</v>
      </c>
      <c r="Q10" s="154">
        <f>'Section 9 chart data'!$L$64</f>
        <v>46.67</v>
      </c>
      <c r="R10" s="713">
        <f>'Section 9 chart data'!$H$47</f>
        <v>0.189</v>
      </c>
      <c r="S10" s="713">
        <f>'Section 9 chart data'!$M$64</f>
        <v>0.71</v>
      </c>
      <c r="T10" s="160">
        <f>'Section 9 chart data'!$N$64</f>
        <v>41.08</v>
      </c>
    </row>
    <row r="11" spans="2:20" ht="15" customHeight="1" x14ac:dyDescent="0.2">
      <c r="B11" s="159" t="s">
        <v>85</v>
      </c>
      <c r="C11" s="713">
        <f>'Section 9 chart data'!$C$48</f>
        <v>1.196</v>
      </c>
      <c r="D11" s="713">
        <f>'Section 9 chart data'!$C$65</f>
        <v>15.38</v>
      </c>
      <c r="E11" s="154">
        <f>'Section 9 chart data'!$D$65</f>
        <v>20.91</v>
      </c>
      <c r="F11" s="713">
        <f>'Section 9 chart data'!$D$48</f>
        <v>1.25</v>
      </c>
      <c r="G11" s="713">
        <f>'Section 9 chart data'!$E$65</f>
        <v>12.335000000000001</v>
      </c>
      <c r="H11" s="154">
        <f>'Section 9 chart data'!$F$65</f>
        <v>18.8</v>
      </c>
      <c r="I11" s="713">
        <f>'Section 9 chart data'!$E$48</f>
        <v>2.3650000000000002</v>
      </c>
      <c r="J11" s="713">
        <f>'Section 9 chart data'!$G$65</f>
        <v>12.510999999999999</v>
      </c>
      <c r="K11" s="154">
        <f>'Section 9 chart data'!$H$65</f>
        <v>18.399999999999999</v>
      </c>
      <c r="L11" s="713">
        <f>'Section 9 chart data'!$F$48</f>
        <v>1.274</v>
      </c>
      <c r="M11" s="713">
        <f>'Section 9 chart data'!$I$65</f>
        <v>38.884999999999998</v>
      </c>
      <c r="N11" s="154">
        <f>'Section 9 chart data'!$J$65</f>
        <v>31.99</v>
      </c>
      <c r="O11" s="713">
        <f>'Section 9 chart data'!$G$48</f>
        <v>1.4390000000000001</v>
      </c>
      <c r="P11" s="713">
        <f>'Section 9 chart data'!$K$65</f>
        <v>36.414999999999999</v>
      </c>
      <c r="Q11" s="154">
        <f>'Section 9 chart data'!$L$65</f>
        <v>29.28</v>
      </c>
      <c r="R11" s="713">
        <f>'Section 9 chart data'!$H$48</f>
        <v>1.5</v>
      </c>
      <c r="S11" s="713">
        <f>'Section 9 chart data'!$M$65</f>
        <v>23.128</v>
      </c>
      <c r="T11" s="160">
        <f>'Section 9 chart data'!$N$65</f>
        <v>40.340000000000003</v>
      </c>
    </row>
    <row r="12" spans="2:20" ht="15" customHeight="1" x14ac:dyDescent="0.2">
      <c r="B12" s="159" t="s">
        <v>86</v>
      </c>
      <c r="C12" s="713">
        <f>'Section 9 chart data'!$C$49</f>
        <v>5.1269999999999998</v>
      </c>
      <c r="D12" s="713">
        <f>'Section 9 chart data'!$C$66</f>
        <v>18.969000000000001</v>
      </c>
      <c r="E12" s="154">
        <f>'Section 9 chart data'!$D$66</f>
        <v>50.03</v>
      </c>
      <c r="F12" s="713">
        <f>'Section 9 chart data'!$D$49</f>
        <v>5.5220000000000002</v>
      </c>
      <c r="G12" s="713">
        <f>'Section 9 chart data'!$E$66</f>
        <v>6.9379999999999997</v>
      </c>
      <c r="H12" s="154">
        <f>'Section 9 chart data'!$F$66</f>
        <v>42.59</v>
      </c>
      <c r="I12" s="713">
        <f>'Section 9 chart data'!$E$49</f>
        <v>6.0720000000000001</v>
      </c>
      <c r="J12" s="713">
        <f>'Section 9 chart data'!$G$66</f>
        <v>3.6779999999999999</v>
      </c>
      <c r="K12" s="154">
        <f>'Section 9 chart data'!$H$66</f>
        <v>51.5</v>
      </c>
      <c r="L12" s="713">
        <f>'Section 9 chart data'!$F$49</f>
        <v>8.2609999999999992</v>
      </c>
      <c r="M12" s="713">
        <f>'Section 9 chart data'!$I$66</f>
        <v>6.5839999999999996</v>
      </c>
      <c r="N12" s="154">
        <f>'Section 9 chart data'!$J$66</f>
        <v>43.39</v>
      </c>
      <c r="O12" s="713">
        <f>'Section 9 chart data'!$G$49</f>
        <v>9.5830000000000002</v>
      </c>
      <c r="P12" s="713">
        <f>'Section 9 chart data'!$K$66</f>
        <v>14.473000000000001</v>
      </c>
      <c r="Q12" s="154">
        <f>'Section 9 chart data'!$L$66</f>
        <v>88.9</v>
      </c>
      <c r="R12" s="713">
        <f>'Section 9 chart data'!$H$49</f>
        <v>13.932</v>
      </c>
      <c r="S12" s="713">
        <f>'Section 9 chart data'!$M$66</f>
        <v>1.8979999999999999</v>
      </c>
      <c r="T12" s="160">
        <f>'Section 9 chart data'!$N$66</f>
        <v>69.38</v>
      </c>
    </row>
    <row r="13" spans="2:20" ht="15" customHeight="1" x14ac:dyDescent="0.2">
      <c r="B13" s="159" t="s">
        <v>87</v>
      </c>
      <c r="C13" s="713">
        <f>'Section 9 chart data'!$C$50</f>
        <v>0.92400000000000004</v>
      </c>
      <c r="D13" s="713">
        <f>'Section 9 chart data'!$C$67</f>
        <v>10.256</v>
      </c>
      <c r="E13" s="154">
        <f>'Section 9 chart data'!$D$67</f>
        <v>29.23</v>
      </c>
      <c r="F13" s="713">
        <f>'Section 9 chart data'!$D$50</f>
        <v>2.3980000000000001</v>
      </c>
      <c r="G13" s="713">
        <f>'Section 9 chart data'!$E$67</f>
        <v>16.401</v>
      </c>
      <c r="H13" s="154">
        <f>'Section 9 chart data'!$F$67</f>
        <v>34.42</v>
      </c>
      <c r="I13" s="713">
        <f>'Section 9 chart data'!$E$50</f>
        <v>1.095</v>
      </c>
      <c r="J13" s="713">
        <f>'Section 9 chart data'!$G$67</f>
        <v>12.487</v>
      </c>
      <c r="K13" s="154">
        <f>'Section 9 chart data'!$H$67</f>
        <v>28.37</v>
      </c>
      <c r="L13" s="713">
        <f>'Section 9 chart data'!$F$50</f>
        <v>1.859</v>
      </c>
      <c r="M13" s="713">
        <f>'Section 9 chart data'!$I$67</f>
        <v>17.59</v>
      </c>
      <c r="N13" s="154">
        <f>'Section 9 chart data'!$J$67</f>
        <v>30.1</v>
      </c>
      <c r="O13" s="713">
        <f>'Section 9 chart data'!$G$50</f>
        <v>1.6140000000000001</v>
      </c>
      <c r="P13" s="713">
        <f>'Section 9 chart data'!$K$67</f>
        <v>18.875</v>
      </c>
      <c r="Q13" s="154">
        <f>'Section 9 chart data'!$L$67</f>
        <v>38.79</v>
      </c>
      <c r="R13" s="713">
        <f>'Section 9 chart data'!$H$50</f>
        <v>1.869</v>
      </c>
      <c r="S13" s="713">
        <f>'Section 9 chart data'!$M$67</f>
        <v>15.255000000000001</v>
      </c>
      <c r="T13" s="160">
        <f>'Section 9 chart data'!$N$67</f>
        <v>37.9</v>
      </c>
    </row>
    <row r="14" spans="2:20" ht="15" customHeight="1" x14ac:dyDescent="0.2">
      <c r="B14" s="159" t="s">
        <v>88</v>
      </c>
      <c r="C14" s="713">
        <f>'Section 9 chart data'!$C$51</f>
        <v>0.41299999999999998</v>
      </c>
      <c r="D14" s="713">
        <f>'Section 9 chart data'!$C$68</f>
        <v>14.403</v>
      </c>
      <c r="E14" s="154">
        <f>'Section 9 chart data'!$D$68</f>
        <v>35.93</v>
      </c>
      <c r="F14" s="713">
        <f>'Section 9 chart data'!$D$51</f>
        <v>0.63300000000000001</v>
      </c>
      <c r="G14" s="713">
        <f>'Section 9 chart data'!$E$68</f>
        <v>7.7460000000000004</v>
      </c>
      <c r="H14" s="154">
        <f>'Section 9 chart data'!$F$68</f>
        <v>37.79</v>
      </c>
      <c r="I14" s="713">
        <f>'Section 9 chart data'!$E$51</f>
        <v>0.59899999999999998</v>
      </c>
      <c r="J14" s="713">
        <f>'Section 9 chart data'!$G$68</f>
        <v>7.6509999999999998</v>
      </c>
      <c r="K14" s="154">
        <f>'Section 9 chart data'!$H$68</f>
        <v>31.29</v>
      </c>
      <c r="L14" s="713">
        <f>'Section 9 chart data'!$F$51</f>
        <v>1.244</v>
      </c>
      <c r="M14" s="713">
        <f>'Section 9 chart data'!$I$68</f>
        <v>4.4669999999999996</v>
      </c>
      <c r="N14" s="154">
        <f>'Section 9 chart data'!$J$68</f>
        <v>35.85</v>
      </c>
      <c r="O14" s="713">
        <f>'Section 9 chart data'!$G$51</f>
        <v>1.0509999999999999</v>
      </c>
      <c r="P14" s="713">
        <f>'Section 9 chart data'!$K$68</f>
        <v>6.774</v>
      </c>
      <c r="Q14" s="154">
        <f>'Section 9 chart data'!$L$68</f>
        <v>36</v>
      </c>
      <c r="R14" s="713">
        <f>'Section 9 chart data'!$H$51</f>
        <v>1.028</v>
      </c>
      <c r="S14" s="713">
        <f>'Section 9 chart data'!$M$68</f>
        <v>2.2890000000000001</v>
      </c>
      <c r="T14" s="160">
        <f>'Section 9 chart data'!$N$68</f>
        <v>35.340000000000003</v>
      </c>
    </row>
    <row r="15" spans="2:20" ht="15" customHeight="1" x14ac:dyDescent="0.2">
      <c r="B15" s="159" t="s">
        <v>89</v>
      </c>
      <c r="C15" s="713">
        <f>'Section 9 chart data'!$C$52</f>
        <v>1.653</v>
      </c>
      <c r="D15" s="713">
        <f>'Section 9 chart data'!$C$69</f>
        <v>3.34</v>
      </c>
      <c r="E15" s="154">
        <f>'Section 9 chart data'!$D$69</f>
        <v>65.39</v>
      </c>
      <c r="F15" s="713">
        <f>'Section 9 chart data'!$D$52</f>
        <v>2.0830000000000002</v>
      </c>
      <c r="G15" s="713">
        <f>'Section 9 chart data'!$E$69</f>
        <v>6.3449999999999998</v>
      </c>
      <c r="H15" s="154">
        <f>'Section 9 chart data'!$F$69</f>
        <v>91.13</v>
      </c>
      <c r="I15" s="713">
        <f>'Section 9 chart data'!$E$52</f>
        <v>1.5609999999999999</v>
      </c>
      <c r="J15" s="713">
        <f>'Section 9 chart data'!$G$69</f>
        <v>1.026</v>
      </c>
      <c r="K15" s="154">
        <f>'Section 9 chart data'!$H$69</f>
        <v>87.39</v>
      </c>
      <c r="L15" s="713">
        <f>'Section 9 chart data'!$F$52</f>
        <v>2.6339999999999999</v>
      </c>
      <c r="M15" s="713">
        <f>'Section 9 chart data'!$I$69</f>
        <v>0</v>
      </c>
      <c r="N15" s="154">
        <f>'Section 9 chart data'!$J$69</f>
        <v>0</v>
      </c>
      <c r="O15" s="713">
        <f>'Section 9 chart data'!$G$52</f>
        <v>3.5030000000000001</v>
      </c>
      <c r="P15" s="713">
        <f>'Section 9 chart data'!$K$69</f>
        <v>0.20699999999999999</v>
      </c>
      <c r="Q15" s="154">
        <f>'Section 9 chart data'!$L$69</f>
        <v>51.63</v>
      </c>
      <c r="R15" s="713">
        <f>'Section 9 chart data'!$H$52</f>
        <v>3.3889999999999998</v>
      </c>
      <c r="S15" s="713">
        <f>'Section 9 chart data'!$M$69</f>
        <v>0.97099999999999997</v>
      </c>
      <c r="T15" s="160">
        <f>'Section 9 chart data'!$N$69</f>
        <v>23.89</v>
      </c>
    </row>
    <row r="16" spans="2:20" ht="15" customHeight="1" x14ac:dyDescent="0.2">
      <c r="B16" s="159" t="s">
        <v>90</v>
      </c>
      <c r="C16" s="713">
        <f>'Section 9 chart data'!$C$53</f>
        <v>0</v>
      </c>
      <c r="D16" s="713">
        <f>'Section 9 chart data'!$C$70</f>
        <v>0</v>
      </c>
      <c r="E16" s="154">
        <f>'Section 9 chart data'!$D$70</f>
        <v>0</v>
      </c>
      <c r="F16" s="713">
        <f>'Section 9 chart data'!$D$53</f>
        <v>0</v>
      </c>
      <c r="G16" s="713">
        <f>'Section 9 chart data'!$E$70</f>
        <v>0</v>
      </c>
      <c r="H16" s="154">
        <f>'Section 9 chart data'!$F$70</f>
        <v>0</v>
      </c>
      <c r="I16" s="713">
        <f>'Section 9 chart data'!$E$53</f>
        <v>0</v>
      </c>
      <c r="J16" s="713">
        <f>'Section 9 chart data'!$G$70</f>
        <v>0</v>
      </c>
      <c r="K16" s="154">
        <f>'Section 9 chart data'!$H$70</f>
        <v>0</v>
      </c>
      <c r="L16" s="713">
        <f>'Section 9 chart data'!$F$53</f>
        <v>0</v>
      </c>
      <c r="M16" s="713">
        <f>'Section 9 chart data'!$I$70</f>
        <v>0</v>
      </c>
      <c r="N16" s="154">
        <f>'Section 9 chart data'!$J$70</f>
        <v>0</v>
      </c>
      <c r="O16" s="713">
        <f>'Section 9 chart data'!$G$53</f>
        <v>0</v>
      </c>
      <c r="P16" s="713">
        <f>'Section 9 chart data'!$K$70</f>
        <v>0</v>
      </c>
      <c r="Q16" s="154">
        <f>'Section 9 chart data'!$L$70</f>
        <v>0</v>
      </c>
      <c r="R16" s="713">
        <f>'Section 9 chart data'!$H$53</f>
        <v>1E-3</v>
      </c>
      <c r="S16" s="713">
        <f>'Section 9 chart data'!$M$70</f>
        <v>4.0000000000000001E-3</v>
      </c>
      <c r="T16" s="160">
        <f>'Section 9 chart data'!$N$70</f>
        <v>51.63</v>
      </c>
    </row>
    <row r="17" spans="2:20" ht="15" customHeight="1" x14ac:dyDescent="0.2">
      <c r="B17" s="161" t="s">
        <v>91</v>
      </c>
      <c r="C17" s="714">
        <f>'Section 9 chart data'!$C$54</f>
        <v>3.9910000000000001</v>
      </c>
      <c r="D17" s="714">
        <f>'Section 9 chart data'!$C$71</f>
        <v>4.9580000000000002</v>
      </c>
      <c r="E17" s="156">
        <f>'Section 9 chart data'!$D$71</f>
        <v>61.9</v>
      </c>
      <c r="F17" s="714">
        <f>'Section 9 chart data'!$D$54</f>
        <v>3.7010000000000001</v>
      </c>
      <c r="G17" s="714">
        <f>'Section 9 chart data'!$E$71</f>
        <v>7.71</v>
      </c>
      <c r="H17" s="156">
        <f>'Section 9 chart data'!$F$71</f>
        <v>60.82</v>
      </c>
      <c r="I17" s="714">
        <f>'Section 9 chart data'!$E$54</f>
        <v>1.984</v>
      </c>
      <c r="J17" s="714">
        <f>'Section 9 chart data'!$G$71</f>
        <v>4.6950000000000003</v>
      </c>
      <c r="K17" s="156">
        <f>'Section 9 chart data'!$H$71</f>
        <v>59.11</v>
      </c>
      <c r="L17" s="714">
        <f>'Section 9 chart data'!$F$54</f>
        <v>3.214</v>
      </c>
      <c r="M17" s="714">
        <f>'Section 9 chart data'!$I$71</f>
        <v>2.8149999999999999</v>
      </c>
      <c r="N17" s="156">
        <f>'Section 9 chart data'!$J$71</f>
        <v>83.28</v>
      </c>
      <c r="O17" s="714">
        <f>'Section 9 chart data'!$G$54</f>
        <v>2.0190000000000001</v>
      </c>
      <c r="P17" s="714">
        <f>'Section 9 chart data'!$K$71</f>
        <v>2.746</v>
      </c>
      <c r="Q17" s="156">
        <f>'Section 9 chart data'!$L$71</f>
        <v>85.16</v>
      </c>
      <c r="R17" s="714">
        <f>'Section 9 chart data'!$H$54</f>
        <v>3.367</v>
      </c>
      <c r="S17" s="714">
        <f>'Section 9 chart data'!$M$71</f>
        <v>3.1070000000000002</v>
      </c>
      <c r="T17" s="162">
        <f>'Section 9 chart data'!$N$71</f>
        <v>74.69</v>
      </c>
    </row>
    <row r="20" spans="2:20" ht="15" customHeight="1" x14ac:dyDescent="0.2">
      <c r="B20" s="863" t="s">
        <v>77</v>
      </c>
      <c r="C20" s="865" t="s">
        <v>331</v>
      </c>
      <c r="D20" s="865"/>
      <c r="E20" s="865"/>
      <c r="F20" s="865" t="s">
        <v>222</v>
      </c>
      <c r="G20" s="865"/>
      <c r="H20" s="793"/>
    </row>
    <row r="21" spans="2:20" ht="15" customHeight="1" x14ac:dyDescent="0.2">
      <c r="B21" s="864"/>
      <c r="C21" s="274" t="s">
        <v>78</v>
      </c>
      <c r="D21" s="867" t="s">
        <v>79</v>
      </c>
      <c r="E21" s="867"/>
      <c r="F21" s="274" t="s">
        <v>78</v>
      </c>
      <c r="G21" s="867" t="s">
        <v>79</v>
      </c>
      <c r="H21" s="796"/>
    </row>
    <row r="22" spans="2:20" ht="30" customHeight="1" x14ac:dyDescent="0.2">
      <c r="B22" s="864"/>
      <c r="C22" s="866" t="s">
        <v>325</v>
      </c>
      <c r="D22" s="866"/>
      <c r="E22" s="150" t="s">
        <v>82</v>
      </c>
      <c r="F22" s="866" t="s">
        <v>325</v>
      </c>
      <c r="G22" s="866"/>
      <c r="H22" s="151" t="s">
        <v>82</v>
      </c>
    </row>
    <row r="23" spans="2:20" ht="15" customHeight="1" x14ac:dyDescent="0.2">
      <c r="B23" s="184" t="str">
        <f>Index!$B$4</f>
        <v>Lincolnshire and Northamptonshire</v>
      </c>
      <c r="C23" s="715"/>
      <c r="D23" s="715"/>
      <c r="E23" s="153"/>
      <c r="F23" s="715"/>
      <c r="G23" s="715"/>
      <c r="H23" s="153"/>
    </row>
    <row r="24" spans="2:20" ht="15" customHeight="1" x14ac:dyDescent="0.2">
      <c r="B24" s="157" t="s">
        <v>92</v>
      </c>
      <c r="C24" s="712">
        <f>$C$9</f>
        <v>13.311999999999999</v>
      </c>
      <c r="D24" s="712">
        <f>$D$9</f>
        <v>67.429000000000002</v>
      </c>
      <c r="E24" s="155">
        <f>$E$9</f>
        <v>18.55</v>
      </c>
      <c r="F24" s="712">
        <f>$F$9</f>
        <v>15.592000000000001</v>
      </c>
      <c r="G24" s="712">
        <f>$G$9</f>
        <v>57.585000000000001</v>
      </c>
      <c r="H24" s="158">
        <f>$H$9</f>
        <v>18.010000000000002</v>
      </c>
    </row>
    <row r="25" spans="2:20" ht="15" customHeight="1" x14ac:dyDescent="0.2">
      <c r="B25" s="159" t="s">
        <v>84</v>
      </c>
      <c r="C25" s="713">
        <f>$C$10</f>
        <v>8.9999999999999993E-3</v>
      </c>
      <c r="D25" s="713">
        <f>$D$10</f>
        <v>0.123</v>
      </c>
      <c r="E25" s="154">
        <f>$E$10</f>
        <v>109.04</v>
      </c>
      <c r="F25" s="713">
        <f>$F$10</f>
        <v>5.0000000000000001E-3</v>
      </c>
      <c r="G25" s="713">
        <f>$G$10</f>
        <v>0.108</v>
      </c>
      <c r="H25" s="160">
        <f>$H$10</f>
        <v>109.04</v>
      </c>
    </row>
    <row r="26" spans="2:20" ht="15" customHeight="1" x14ac:dyDescent="0.2">
      <c r="B26" s="159" t="s">
        <v>85</v>
      </c>
      <c r="C26" s="713">
        <f>$C$11</f>
        <v>1.196</v>
      </c>
      <c r="D26" s="713">
        <f>$D$11</f>
        <v>15.38</v>
      </c>
      <c r="E26" s="154">
        <f>$E$11</f>
        <v>20.91</v>
      </c>
      <c r="F26" s="713">
        <f>$F$11</f>
        <v>1.25</v>
      </c>
      <c r="G26" s="713">
        <f>$G$11</f>
        <v>12.335000000000001</v>
      </c>
      <c r="H26" s="160">
        <f>$H$11</f>
        <v>18.8</v>
      </c>
    </row>
    <row r="27" spans="2:20" ht="15" customHeight="1" x14ac:dyDescent="0.2">
      <c r="B27" s="159" t="s">
        <v>86</v>
      </c>
      <c r="C27" s="713">
        <f>$C$12</f>
        <v>5.1269999999999998</v>
      </c>
      <c r="D27" s="713">
        <f>$D$12</f>
        <v>18.969000000000001</v>
      </c>
      <c r="E27" s="154">
        <f>$E$12</f>
        <v>50.03</v>
      </c>
      <c r="F27" s="713">
        <f>$F$12</f>
        <v>5.5220000000000002</v>
      </c>
      <c r="G27" s="713">
        <f>$G$12</f>
        <v>6.9379999999999997</v>
      </c>
      <c r="H27" s="160">
        <f>$H$12</f>
        <v>42.59</v>
      </c>
    </row>
    <row r="28" spans="2:20" ht="15" customHeight="1" x14ac:dyDescent="0.2">
      <c r="B28" s="159" t="s">
        <v>87</v>
      </c>
      <c r="C28" s="713">
        <f>$C$13</f>
        <v>0.92400000000000004</v>
      </c>
      <c r="D28" s="713">
        <f>$D$13</f>
        <v>10.256</v>
      </c>
      <c r="E28" s="154">
        <f>$E$13</f>
        <v>29.23</v>
      </c>
      <c r="F28" s="713">
        <f>$F$13</f>
        <v>2.3980000000000001</v>
      </c>
      <c r="G28" s="713">
        <f>$G$13</f>
        <v>16.401</v>
      </c>
      <c r="H28" s="160">
        <f>$H$13</f>
        <v>34.42</v>
      </c>
    </row>
    <row r="29" spans="2:20" ht="15" customHeight="1" x14ac:dyDescent="0.2">
      <c r="B29" s="159" t="s">
        <v>88</v>
      </c>
      <c r="C29" s="713">
        <f>$C$14</f>
        <v>0.41299999999999998</v>
      </c>
      <c r="D29" s="713">
        <f>$D$14</f>
        <v>14.403</v>
      </c>
      <c r="E29" s="154">
        <f>$E$14</f>
        <v>35.93</v>
      </c>
      <c r="F29" s="713">
        <f>$F$14</f>
        <v>0.63300000000000001</v>
      </c>
      <c r="G29" s="713">
        <f>$G$14</f>
        <v>7.7460000000000004</v>
      </c>
      <c r="H29" s="160">
        <f>$H$14</f>
        <v>37.79</v>
      </c>
    </row>
    <row r="30" spans="2:20" ht="15" customHeight="1" x14ac:dyDescent="0.2">
      <c r="B30" s="159" t="s">
        <v>89</v>
      </c>
      <c r="C30" s="713">
        <f>$C$15</f>
        <v>1.653</v>
      </c>
      <c r="D30" s="713">
        <f>$D$15</f>
        <v>3.34</v>
      </c>
      <c r="E30" s="154">
        <f>$E$15</f>
        <v>65.39</v>
      </c>
      <c r="F30" s="713">
        <f>$F$15</f>
        <v>2.0830000000000002</v>
      </c>
      <c r="G30" s="713">
        <f>$G$15</f>
        <v>6.3449999999999998</v>
      </c>
      <c r="H30" s="160">
        <f>$H$15</f>
        <v>91.13</v>
      </c>
    </row>
    <row r="31" spans="2:20" ht="15" customHeight="1" x14ac:dyDescent="0.2">
      <c r="B31" s="159" t="s">
        <v>90</v>
      </c>
      <c r="C31" s="713">
        <f>$C$16</f>
        <v>0</v>
      </c>
      <c r="D31" s="713">
        <f>$D$16</f>
        <v>0</v>
      </c>
      <c r="E31" s="154">
        <f>$E$16</f>
        <v>0</v>
      </c>
      <c r="F31" s="713">
        <f>$F$16</f>
        <v>0</v>
      </c>
      <c r="G31" s="713">
        <f>$G$16</f>
        <v>0</v>
      </c>
      <c r="H31" s="160">
        <f>$H$16</f>
        <v>0</v>
      </c>
    </row>
    <row r="32" spans="2:20" ht="15" customHeight="1" x14ac:dyDescent="0.2">
      <c r="B32" s="161" t="s">
        <v>91</v>
      </c>
      <c r="C32" s="714">
        <f>$C$17</f>
        <v>3.9910000000000001</v>
      </c>
      <c r="D32" s="714">
        <f>$D$17</f>
        <v>4.9580000000000002</v>
      </c>
      <c r="E32" s="156">
        <f>$E$17</f>
        <v>61.9</v>
      </c>
      <c r="F32" s="714">
        <f>$F$17</f>
        <v>3.7010000000000001</v>
      </c>
      <c r="G32" s="714">
        <f>$G$17</f>
        <v>7.71</v>
      </c>
      <c r="H32" s="162">
        <f>$H$17</f>
        <v>60.82</v>
      </c>
    </row>
    <row r="35" spans="2:8" ht="15" customHeight="1" x14ac:dyDescent="0.2">
      <c r="B35" s="863" t="s">
        <v>77</v>
      </c>
      <c r="C35" s="865" t="s">
        <v>225</v>
      </c>
      <c r="D35" s="865"/>
      <c r="E35" s="865"/>
      <c r="F35" s="865" t="s">
        <v>226</v>
      </c>
      <c r="G35" s="865"/>
      <c r="H35" s="793"/>
    </row>
    <row r="36" spans="2:8" ht="15" customHeight="1" x14ac:dyDescent="0.2">
      <c r="B36" s="864"/>
      <c r="C36" s="274" t="s">
        <v>78</v>
      </c>
      <c r="D36" s="867" t="s">
        <v>79</v>
      </c>
      <c r="E36" s="867"/>
      <c r="F36" s="274" t="s">
        <v>78</v>
      </c>
      <c r="G36" s="867" t="s">
        <v>79</v>
      </c>
      <c r="H36" s="796"/>
    </row>
    <row r="37" spans="2:8" ht="30" customHeight="1" x14ac:dyDescent="0.2">
      <c r="B37" s="864"/>
      <c r="C37" s="866" t="s">
        <v>325</v>
      </c>
      <c r="D37" s="866"/>
      <c r="E37" s="150" t="s">
        <v>82</v>
      </c>
      <c r="F37" s="866" t="s">
        <v>325</v>
      </c>
      <c r="G37" s="866"/>
      <c r="H37" s="151" t="s">
        <v>82</v>
      </c>
    </row>
    <row r="38" spans="2:8" ht="15" customHeight="1" x14ac:dyDescent="0.2">
      <c r="B38" s="184" t="str">
        <f>Index!$B$4</f>
        <v>Lincolnshire and Northamptonshire</v>
      </c>
      <c r="C38" s="715"/>
      <c r="D38" s="715"/>
      <c r="E38" s="153"/>
      <c r="F38" s="715"/>
      <c r="G38" s="715"/>
      <c r="H38" s="153"/>
    </row>
    <row r="39" spans="2:8" ht="15" customHeight="1" x14ac:dyDescent="0.2">
      <c r="B39" s="157" t="s">
        <v>92</v>
      </c>
      <c r="C39" s="712">
        <f>$I$9</f>
        <v>13.680999999999999</v>
      </c>
      <c r="D39" s="712">
        <f>$J$9</f>
        <v>42.152000000000001</v>
      </c>
      <c r="E39" s="155">
        <f>$K$9</f>
        <v>15.32</v>
      </c>
      <c r="F39" s="712">
        <f>$L$9</f>
        <v>18.491</v>
      </c>
      <c r="G39" s="712">
        <f>$M$9</f>
        <v>70.442999999999998</v>
      </c>
      <c r="H39" s="158">
        <f>$N$9</f>
        <v>19.45</v>
      </c>
    </row>
    <row r="40" spans="2:8" ht="15" customHeight="1" x14ac:dyDescent="0.2">
      <c r="B40" s="159" t="s">
        <v>84</v>
      </c>
      <c r="C40" s="713">
        <f>$I$10</f>
        <v>5.0000000000000001E-3</v>
      </c>
      <c r="D40" s="713">
        <f>$J$10</f>
        <v>0.104</v>
      </c>
      <c r="E40" s="154">
        <f>$K$10</f>
        <v>109.04</v>
      </c>
      <c r="F40" s="713">
        <f>$L$10</f>
        <v>5.0000000000000001E-3</v>
      </c>
      <c r="G40" s="713">
        <f>$M$10</f>
        <v>0.10199999999999999</v>
      </c>
      <c r="H40" s="160">
        <f>$N$10</f>
        <v>109.04</v>
      </c>
    </row>
    <row r="41" spans="2:8" ht="15" customHeight="1" x14ac:dyDescent="0.2">
      <c r="B41" s="159" t="s">
        <v>85</v>
      </c>
      <c r="C41" s="713">
        <f>$I$11</f>
        <v>2.3650000000000002</v>
      </c>
      <c r="D41" s="713">
        <f>$J$11</f>
        <v>12.510999999999999</v>
      </c>
      <c r="E41" s="154">
        <f>$K$11</f>
        <v>18.399999999999999</v>
      </c>
      <c r="F41" s="713">
        <f>$L$11</f>
        <v>1.274</v>
      </c>
      <c r="G41" s="713">
        <f>$M$11</f>
        <v>38.884999999999998</v>
      </c>
      <c r="H41" s="160">
        <f>$N$11</f>
        <v>31.99</v>
      </c>
    </row>
    <row r="42" spans="2:8" ht="15" customHeight="1" x14ac:dyDescent="0.2">
      <c r="B42" s="159" t="s">
        <v>86</v>
      </c>
      <c r="C42" s="713">
        <f>$I$12</f>
        <v>6.0720000000000001</v>
      </c>
      <c r="D42" s="713">
        <f>$J$12</f>
        <v>3.6779999999999999</v>
      </c>
      <c r="E42" s="154">
        <f>$K$12</f>
        <v>51.5</v>
      </c>
      <c r="F42" s="713">
        <f>$L$12</f>
        <v>8.2609999999999992</v>
      </c>
      <c r="G42" s="713">
        <f>$M$12</f>
        <v>6.5839999999999996</v>
      </c>
      <c r="H42" s="160">
        <f>$N$12</f>
        <v>43.39</v>
      </c>
    </row>
    <row r="43" spans="2:8" ht="15" customHeight="1" x14ac:dyDescent="0.2">
      <c r="B43" s="159" t="s">
        <v>87</v>
      </c>
      <c r="C43" s="713">
        <f>$I$13</f>
        <v>1.095</v>
      </c>
      <c r="D43" s="713">
        <f>$J$13</f>
        <v>12.487</v>
      </c>
      <c r="E43" s="154">
        <f>$K$13</f>
        <v>28.37</v>
      </c>
      <c r="F43" s="713">
        <f>$L$13</f>
        <v>1.859</v>
      </c>
      <c r="G43" s="713">
        <f>$M$13</f>
        <v>17.59</v>
      </c>
      <c r="H43" s="160">
        <f>$N$13</f>
        <v>30.1</v>
      </c>
    </row>
    <row r="44" spans="2:8" ht="15" customHeight="1" x14ac:dyDescent="0.2">
      <c r="B44" s="159" t="s">
        <v>88</v>
      </c>
      <c r="C44" s="713">
        <f>$I$14</f>
        <v>0.59899999999999998</v>
      </c>
      <c r="D44" s="713">
        <f>$J$14</f>
        <v>7.6509999999999998</v>
      </c>
      <c r="E44" s="154">
        <f>$K$14</f>
        <v>31.29</v>
      </c>
      <c r="F44" s="713">
        <f>$L$14</f>
        <v>1.244</v>
      </c>
      <c r="G44" s="713">
        <f>$M$14</f>
        <v>4.4669999999999996</v>
      </c>
      <c r="H44" s="160">
        <f>$N$14</f>
        <v>35.85</v>
      </c>
    </row>
    <row r="45" spans="2:8" ht="15" customHeight="1" x14ac:dyDescent="0.2">
      <c r="B45" s="159" t="s">
        <v>89</v>
      </c>
      <c r="C45" s="713">
        <f>$I$15</f>
        <v>1.5609999999999999</v>
      </c>
      <c r="D45" s="713">
        <f>$J$15</f>
        <v>1.026</v>
      </c>
      <c r="E45" s="154">
        <f>$K$15</f>
        <v>87.39</v>
      </c>
      <c r="F45" s="713">
        <f>$L$15</f>
        <v>2.6339999999999999</v>
      </c>
      <c r="G45" s="713">
        <f>$M$15</f>
        <v>0</v>
      </c>
      <c r="H45" s="160">
        <f>$N$15</f>
        <v>0</v>
      </c>
    </row>
    <row r="46" spans="2:8" ht="15" customHeight="1" x14ac:dyDescent="0.2">
      <c r="B46" s="159" t="s">
        <v>90</v>
      </c>
      <c r="C46" s="713">
        <f>$I$16</f>
        <v>0</v>
      </c>
      <c r="D46" s="713">
        <f>$J$16</f>
        <v>0</v>
      </c>
      <c r="E46" s="154">
        <f>$K$16</f>
        <v>0</v>
      </c>
      <c r="F46" s="713">
        <f>$L$16</f>
        <v>0</v>
      </c>
      <c r="G46" s="713">
        <f>$M$16</f>
        <v>0</v>
      </c>
      <c r="H46" s="160">
        <f>$N$16</f>
        <v>0</v>
      </c>
    </row>
    <row r="47" spans="2:8" ht="15" customHeight="1" x14ac:dyDescent="0.2">
      <c r="B47" s="161" t="s">
        <v>91</v>
      </c>
      <c r="C47" s="714">
        <f>$I$17</f>
        <v>1.984</v>
      </c>
      <c r="D47" s="714">
        <f>$J$17</f>
        <v>4.6950000000000003</v>
      </c>
      <c r="E47" s="156">
        <f>$K$17</f>
        <v>59.11</v>
      </c>
      <c r="F47" s="714">
        <f>$L$17</f>
        <v>3.214</v>
      </c>
      <c r="G47" s="714">
        <f>$M$17</f>
        <v>2.8149999999999999</v>
      </c>
      <c r="H47" s="162">
        <f>$N$17</f>
        <v>83.28</v>
      </c>
    </row>
    <row r="50" spans="2:8" ht="15" customHeight="1" x14ac:dyDescent="0.2">
      <c r="B50" s="863" t="s">
        <v>77</v>
      </c>
      <c r="C50" s="865" t="s">
        <v>227</v>
      </c>
      <c r="D50" s="865"/>
      <c r="E50" s="865"/>
      <c r="F50" s="865" t="s">
        <v>228</v>
      </c>
      <c r="G50" s="865"/>
      <c r="H50" s="793"/>
    </row>
    <row r="51" spans="2:8" ht="15" customHeight="1" x14ac:dyDescent="0.2">
      <c r="B51" s="864"/>
      <c r="C51" s="274" t="s">
        <v>78</v>
      </c>
      <c r="D51" s="867" t="s">
        <v>79</v>
      </c>
      <c r="E51" s="867"/>
      <c r="F51" s="274" t="s">
        <v>78</v>
      </c>
      <c r="G51" s="867" t="s">
        <v>79</v>
      </c>
      <c r="H51" s="796"/>
    </row>
    <row r="52" spans="2:8" ht="30" customHeight="1" x14ac:dyDescent="0.2">
      <c r="B52" s="864"/>
      <c r="C52" s="866" t="s">
        <v>325</v>
      </c>
      <c r="D52" s="866"/>
      <c r="E52" s="150" t="s">
        <v>82</v>
      </c>
      <c r="F52" s="866" t="s">
        <v>325</v>
      </c>
      <c r="G52" s="866"/>
      <c r="H52" s="151" t="s">
        <v>82</v>
      </c>
    </row>
    <row r="53" spans="2:8" ht="15" customHeight="1" x14ac:dyDescent="0.2">
      <c r="B53" s="184" t="str">
        <f>Index!$B$4</f>
        <v>Lincolnshire and Northamptonshire</v>
      </c>
      <c r="C53" s="715"/>
      <c r="D53" s="715"/>
      <c r="E53" s="153"/>
      <c r="F53" s="715"/>
      <c r="G53" s="715"/>
      <c r="H53" s="153"/>
    </row>
    <row r="54" spans="2:8" ht="15" customHeight="1" x14ac:dyDescent="0.2">
      <c r="B54" s="157" t="s">
        <v>92</v>
      </c>
      <c r="C54" s="712">
        <f>$O$9</f>
        <v>19.349</v>
      </c>
      <c r="D54" s="712">
        <f>$P$9</f>
        <v>80.106999999999999</v>
      </c>
      <c r="E54" s="155">
        <f>$Q$9</f>
        <v>22.38</v>
      </c>
      <c r="F54" s="712">
        <f>$R$9</f>
        <v>25.274999999999999</v>
      </c>
      <c r="G54" s="712">
        <f>$S$9</f>
        <v>47.362000000000002</v>
      </c>
      <c r="H54" s="158">
        <f>$T$9</f>
        <v>24.58</v>
      </c>
    </row>
    <row r="55" spans="2:8" ht="15" customHeight="1" x14ac:dyDescent="0.2">
      <c r="B55" s="159" t="s">
        <v>84</v>
      </c>
      <c r="C55" s="713">
        <f>$O$10</f>
        <v>0.14000000000000001</v>
      </c>
      <c r="D55" s="713">
        <f>$P$10</f>
        <v>0.61699999999999999</v>
      </c>
      <c r="E55" s="154">
        <f>$Q$10</f>
        <v>46.67</v>
      </c>
      <c r="F55" s="713">
        <f>$R$10</f>
        <v>0.189</v>
      </c>
      <c r="G55" s="713">
        <f>$S$10</f>
        <v>0.71</v>
      </c>
      <c r="H55" s="160">
        <f>$T$10</f>
        <v>41.08</v>
      </c>
    </row>
    <row r="56" spans="2:8" ht="15" customHeight="1" x14ac:dyDescent="0.2">
      <c r="B56" s="159" t="s">
        <v>85</v>
      </c>
      <c r="C56" s="713">
        <f>$O$11</f>
        <v>1.4390000000000001</v>
      </c>
      <c r="D56" s="713">
        <f>$P$11</f>
        <v>36.414999999999999</v>
      </c>
      <c r="E56" s="154">
        <f>$Q$11</f>
        <v>29.28</v>
      </c>
      <c r="F56" s="713">
        <f>$R$11</f>
        <v>1.5</v>
      </c>
      <c r="G56" s="713">
        <f>$S$11</f>
        <v>23.128</v>
      </c>
      <c r="H56" s="160">
        <f>$T$11</f>
        <v>40.340000000000003</v>
      </c>
    </row>
    <row r="57" spans="2:8" ht="15" customHeight="1" x14ac:dyDescent="0.2">
      <c r="B57" s="159" t="s">
        <v>86</v>
      </c>
      <c r="C57" s="713">
        <f>$O$12</f>
        <v>9.5830000000000002</v>
      </c>
      <c r="D57" s="713">
        <f>$P$12</f>
        <v>14.473000000000001</v>
      </c>
      <c r="E57" s="154">
        <f>$Q$12</f>
        <v>88.9</v>
      </c>
      <c r="F57" s="713">
        <f>$R$12</f>
        <v>13.932</v>
      </c>
      <c r="G57" s="713">
        <f>$S$12</f>
        <v>1.8979999999999999</v>
      </c>
      <c r="H57" s="160">
        <f>$T$12</f>
        <v>69.38</v>
      </c>
    </row>
    <row r="58" spans="2:8" ht="15" customHeight="1" x14ac:dyDescent="0.2">
      <c r="B58" s="159" t="s">
        <v>87</v>
      </c>
      <c r="C58" s="713">
        <f>$O$13</f>
        <v>1.6140000000000001</v>
      </c>
      <c r="D58" s="713">
        <f>$P$13</f>
        <v>18.875</v>
      </c>
      <c r="E58" s="154">
        <f>$Q$13</f>
        <v>38.79</v>
      </c>
      <c r="F58" s="713">
        <f>$R$13</f>
        <v>1.869</v>
      </c>
      <c r="G58" s="713">
        <f>$S$13</f>
        <v>15.255000000000001</v>
      </c>
      <c r="H58" s="160">
        <f>$T$13</f>
        <v>37.9</v>
      </c>
    </row>
    <row r="59" spans="2:8" ht="15" customHeight="1" x14ac:dyDescent="0.2">
      <c r="B59" s="159" t="s">
        <v>88</v>
      </c>
      <c r="C59" s="713">
        <f>$O$14</f>
        <v>1.0509999999999999</v>
      </c>
      <c r="D59" s="713">
        <f>$P$14</f>
        <v>6.774</v>
      </c>
      <c r="E59" s="154">
        <f>$Q$14</f>
        <v>36</v>
      </c>
      <c r="F59" s="713">
        <f>$R$14</f>
        <v>1.028</v>
      </c>
      <c r="G59" s="713">
        <f>$S$14</f>
        <v>2.2890000000000001</v>
      </c>
      <c r="H59" s="160">
        <f>$T$14</f>
        <v>35.340000000000003</v>
      </c>
    </row>
    <row r="60" spans="2:8" ht="15" customHeight="1" x14ac:dyDescent="0.2">
      <c r="B60" s="159" t="s">
        <v>89</v>
      </c>
      <c r="C60" s="713">
        <f>$O$15</f>
        <v>3.5030000000000001</v>
      </c>
      <c r="D60" s="713">
        <f>$P$15</f>
        <v>0.20699999999999999</v>
      </c>
      <c r="E60" s="154">
        <f>$Q$15</f>
        <v>51.63</v>
      </c>
      <c r="F60" s="713">
        <f>$R$15</f>
        <v>3.3889999999999998</v>
      </c>
      <c r="G60" s="713">
        <f>$S$15</f>
        <v>0.97099999999999997</v>
      </c>
      <c r="H60" s="160">
        <f>$T$15</f>
        <v>23.89</v>
      </c>
    </row>
    <row r="61" spans="2:8" ht="15" customHeight="1" x14ac:dyDescent="0.2">
      <c r="B61" s="159" t="s">
        <v>90</v>
      </c>
      <c r="C61" s="713">
        <f>$O$16</f>
        <v>0</v>
      </c>
      <c r="D61" s="713">
        <f>$P$16</f>
        <v>0</v>
      </c>
      <c r="E61" s="154">
        <f>$Q$16</f>
        <v>0</v>
      </c>
      <c r="F61" s="713">
        <f>$R$16</f>
        <v>1E-3</v>
      </c>
      <c r="G61" s="713">
        <f>$S$16</f>
        <v>4.0000000000000001E-3</v>
      </c>
      <c r="H61" s="160">
        <f>$T$16</f>
        <v>51.63</v>
      </c>
    </row>
    <row r="62" spans="2:8" ht="15" customHeight="1" x14ac:dyDescent="0.2">
      <c r="B62" s="161" t="s">
        <v>91</v>
      </c>
      <c r="C62" s="714">
        <f>$O$17</f>
        <v>2.0190000000000001</v>
      </c>
      <c r="D62" s="714">
        <f>$P$17</f>
        <v>2.746</v>
      </c>
      <c r="E62" s="156">
        <f>$Q$17</f>
        <v>85.16</v>
      </c>
      <c r="F62" s="714">
        <f>$R$17</f>
        <v>3.367</v>
      </c>
      <c r="G62" s="714">
        <f>$S$17</f>
        <v>3.1070000000000002</v>
      </c>
      <c r="H62" s="162">
        <f>$T$17</f>
        <v>74.69</v>
      </c>
    </row>
  </sheetData>
  <mergeCells count="40"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  <mergeCell ref="D21:E21"/>
    <mergeCell ref="G21:H21"/>
    <mergeCell ref="B20:B22"/>
    <mergeCell ref="C20:E20"/>
    <mergeCell ref="F20:H20"/>
    <mergeCell ref="C22:D22"/>
    <mergeCell ref="F22:G22"/>
    <mergeCell ref="P6:Q6"/>
    <mergeCell ref="R5:T5"/>
    <mergeCell ref="S6:T6"/>
    <mergeCell ref="R7:S7"/>
    <mergeCell ref="O7:P7"/>
    <mergeCell ref="O5:Q5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ht="15" x14ac:dyDescent="0.2">
      <c r="A3" s="275"/>
      <c r="B3" s="786" t="s">
        <v>690</v>
      </c>
      <c r="C3" s="787"/>
      <c r="D3" s="787"/>
      <c r="E3" s="787"/>
      <c r="F3" s="787"/>
      <c r="G3" s="787"/>
      <c r="H3" s="787"/>
    </row>
    <row r="4" spans="1:19" x14ac:dyDescent="0.2">
      <c r="A4" s="149"/>
      <c r="B4" s="283"/>
      <c r="C4" s="283" t="s">
        <v>610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487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69.602000000000004</v>
      </c>
      <c r="E5" s="431">
        <v>4888.4995181294598</v>
      </c>
      <c r="F5" s="436">
        <v>10.7492845161399</v>
      </c>
      <c r="G5" s="443">
        <f>E5*F5/100</f>
        <v>525.47872177386364</v>
      </c>
      <c r="H5" s="444">
        <f>SUM(D5,E5)</f>
        <v>4958.1015181294597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58.552999999999997</v>
      </c>
      <c r="E6" s="431">
        <v>193.44955397452802</v>
      </c>
      <c r="F6" s="436">
        <v>30.485722325603799</v>
      </c>
      <c r="G6" s="443">
        <f t="shared" ref="G6:G26" si="0">E6*F6/100</f>
        <v>58.974493864793658</v>
      </c>
      <c r="H6" s="444">
        <f>SUM(D6,E6)</f>
        <v>252.00255397452801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11.048999999999999</v>
      </c>
      <c r="E7" s="431">
        <v>4693.2140048256706</v>
      </c>
      <c r="F7" s="436">
        <v>11.180216231734599</v>
      </c>
      <c r="G7" s="443">
        <f>E7*F7/100</f>
        <v>524.711473957561</v>
      </c>
      <c r="H7" s="444">
        <f>SUM(D7,E7)</f>
        <v>4704.2630048256706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3.7999999999999999E-2</v>
      </c>
      <c r="E8" s="433">
        <v>3.3390731738006201</v>
      </c>
      <c r="F8" s="436">
        <v>109.041926142892</v>
      </c>
      <c r="G8" s="443">
        <f t="shared" si="0"/>
        <v>3.6409897040327919</v>
      </c>
      <c r="H8" s="444">
        <f>SUM(D8,E8)</f>
        <v>3.3770731738006199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19.670000000000002</v>
      </c>
      <c r="E9" s="433">
        <v>28.286151390120299</v>
      </c>
      <c r="F9" s="436">
        <v>96.595799714445903</v>
      </c>
      <c r="G9" s="443">
        <f t="shared" si="0"/>
        <v>27.323234143725557</v>
      </c>
      <c r="H9" s="444">
        <f t="shared" ref="H9:H26" si="1">SUM(D9,E9)</f>
        <v>47.956151390120297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26.367000000000001</v>
      </c>
      <c r="E10" s="433">
        <v>21.6638346690942</v>
      </c>
      <c r="F10" s="436">
        <v>96.593616914918201</v>
      </c>
      <c r="G10" s="443">
        <f t="shared" si="0"/>
        <v>20.925881469346091</v>
      </c>
      <c r="H10" s="444">
        <f t="shared" si="1"/>
        <v>48.030834669094205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10.106</v>
      </c>
      <c r="E11" s="433">
        <v>0</v>
      </c>
      <c r="F11" s="436">
        <v>0</v>
      </c>
      <c r="G11" s="443">
        <f t="shared" si="0"/>
        <v>0</v>
      </c>
      <c r="H11" s="444">
        <f t="shared" si="1"/>
        <v>10.106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5.8000000000000003E-2</v>
      </c>
      <c r="E12" s="433">
        <v>132.925777694674</v>
      </c>
      <c r="F12" s="436">
        <v>36.055331567332203</v>
      </c>
      <c r="G12" s="443">
        <f t="shared" si="0"/>
        <v>47.926829886269623</v>
      </c>
      <c r="H12" s="444">
        <f t="shared" si="1"/>
        <v>132.98377769467399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0.19500000000000001</v>
      </c>
      <c r="E13" s="433">
        <v>4.4554218611822503</v>
      </c>
      <c r="F13" s="436">
        <v>93.659973940345594</v>
      </c>
      <c r="G13" s="443">
        <f t="shared" si="0"/>
        <v>4.1729469541157558</v>
      </c>
      <c r="H13" s="444">
        <f t="shared" si="1"/>
        <v>4.6504218611822505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0</v>
      </c>
      <c r="E14" s="433">
        <v>0</v>
      </c>
      <c r="F14" s="436">
        <v>0</v>
      </c>
      <c r="G14" s="443">
        <f t="shared" si="0"/>
        <v>0</v>
      </c>
      <c r="H14" s="444">
        <f t="shared" si="1"/>
        <v>0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2.1179999999999999</v>
      </c>
      <c r="E15" s="433">
        <v>2.7792951856570096</v>
      </c>
      <c r="F15" s="436">
        <v>105.908515201727</v>
      </c>
      <c r="G15" s="443">
        <f t="shared" si="0"/>
        <v>2.9435102642024207</v>
      </c>
      <c r="H15" s="444">
        <f t="shared" si="1"/>
        <v>4.8972951856570095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6.0839999999999996</v>
      </c>
      <c r="E16" s="433">
        <v>741.62747814388592</v>
      </c>
      <c r="F16" s="436">
        <v>24.003730215086499</v>
      </c>
      <c r="G16" s="443">
        <f t="shared" si="0"/>
        <v>178.01825905460794</v>
      </c>
      <c r="H16" s="444">
        <f t="shared" si="1"/>
        <v>747.71147814388587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0.127</v>
      </c>
      <c r="E17" s="433">
        <v>33.045416591715899</v>
      </c>
      <c r="F17" s="436">
        <v>87.584484274056095</v>
      </c>
      <c r="G17" s="443">
        <f t="shared" si="0"/>
        <v>28.942657698067734</v>
      </c>
      <c r="H17" s="444">
        <f t="shared" si="1"/>
        <v>33.172416591715901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0.20499999999999999</v>
      </c>
      <c r="E18" s="433">
        <v>968.33188139854201</v>
      </c>
      <c r="F18" s="436">
        <v>28.4429892930834</v>
      </c>
      <c r="G18" s="443">
        <f t="shared" si="0"/>
        <v>275.42253334770032</v>
      </c>
      <c r="H18" s="444">
        <f t="shared" si="1"/>
        <v>968.53688139854205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0.379</v>
      </c>
      <c r="E19" s="433">
        <v>1774.3796464096899</v>
      </c>
      <c r="F19" s="436">
        <v>17.862262922584598</v>
      </c>
      <c r="G19" s="443">
        <f t="shared" si="0"/>
        <v>316.94435768652573</v>
      </c>
      <c r="H19" s="444">
        <f t="shared" si="1"/>
        <v>1774.7586464096898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2.0830000000000002</v>
      </c>
      <c r="E20" s="433">
        <v>86.906448290957499</v>
      </c>
      <c r="F20" s="436">
        <v>45.856356204354498</v>
      </c>
      <c r="G20" s="443">
        <f t="shared" si="0"/>
        <v>39.85213049285462</v>
      </c>
      <c r="H20" s="444">
        <f t="shared" si="1"/>
        <v>88.989448290957498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0</v>
      </c>
      <c r="E21" s="433">
        <v>0</v>
      </c>
      <c r="F21" s="436">
        <v>0</v>
      </c>
      <c r="G21" s="443">
        <f t="shared" si="0"/>
        <v>0</v>
      </c>
      <c r="H21" s="444">
        <f t="shared" si="1"/>
        <v>0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1E-3</v>
      </c>
      <c r="E22" s="433">
        <v>22.312913441692501</v>
      </c>
      <c r="F22" s="436">
        <v>36.607103845713802</v>
      </c>
      <c r="G22" s="443">
        <f t="shared" si="0"/>
        <v>8.1681113946046064</v>
      </c>
      <c r="H22" s="444">
        <f t="shared" si="1"/>
        <v>22.313913441692502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12.556840516349201</v>
      </c>
      <c r="F23" s="436">
        <v>96.593625284362403</v>
      </c>
      <c r="G23" s="443">
        <f t="shared" si="0"/>
        <v>12.129107475917344</v>
      </c>
      <c r="H23" s="444">
        <f t="shared" si="1"/>
        <v>12.556840516349201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0</v>
      </c>
      <c r="E24" s="433">
        <v>52.158363929072806</v>
      </c>
      <c r="F24" s="436">
        <v>73.9622790585248</v>
      </c>
      <c r="G24" s="443">
        <f t="shared" si="0"/>
        <v>38.577514681581768</v>
      </c>
      <c r="H24" s="444">
        <f t="shared" si="1"/>
        <v>52.158363929072806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0</v>
      </c>
      <c r="E25" s="433">
        <v>209.56290329192001</v>
      </c>
      <c r="F25" s="436">
        <v>69.832268635929196</v>
      </c>
      <c r="G25" s="443">
        <f t="shared" si="0"/>
        <v>146.34252958806607</v>
      </c>
      <c r="H25" s="444">
        <f t="shared" si="1"/>
        <v>209.56290329192001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2.17</v>
      </c>
      <c r="E26" s="437">
        <v>790.43233177324601</v>
      </c>
      <c r="F26" s="435">
        <v>30.3425934650149</v>
      </c>
      <c r="G26" s="333">
        <f t="shared" si="0"/>
        <v>239.83766904599383</v>
      </c>
      <c r="H26" s="341">
        <f t="shared" si="1"/>
        <v>792.60233177324596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x14ac:dyDescent="0.2">
      <c r="B29" s="786" t="s">
        <v>691</v>
      </c>
      <c r="C29" s="787"/>
      <c r="D29" s="787"/>
      <c r="E29" s="787"/>
      <c r="F29" s="787"/>
      <c r="G29" s="787"/>
      <c r="H29" s="787"/>
    </row>
    <row r="30" spans="1:10" x14ac:dyDescent="0.2">
      <c r="B30" s="283"/>
      <c r="C30" s="283" t="s">
        <v>610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487</v>
      </c>
    </row>
    <row r="31" spans="1:10" x14ac:dyDescent="0.2">
      <c r="B31" s="438"/>
      <c r="C31" s="428" t="s">
        <v>106</v>
      </c>
      <c r="D31" s="455">
        <v>0.26100000000000001</v>
      </c>
      <c r="E31" s="453">
        <v>11.5522398536169</v>
      </c>
      <c r="F31" s="436">
        <v>7.7942249433863999</v>
      </c>
      <c r="G31" s="451">
        <f>E31*F31/100</f>
        <v>0.900407560190433</v>
      </c>
      <c r="H31" s="452">
        <f>SUM(D31,E31)</f>
        <v>11.813239853616899</v>
      </c>
    </row>
    <row r="32" spans="1:10" x14ac:dyDescent="0.2">
      <c r="B32" s="439"/>
      <c r="C32" s="428" t="s">
        <v>92</v>
      </c>
      <c r="D32" s="455">
        <v>0.18099999999999999</v>
      </c>
      <c r="E32" s="453">
        <v>0.70912418127838206</v>
      </c>
      <c r="F32" s="436">
        <v>30.0450319050316</v>
      </c>
      <c r="G32" s="451">
        <f>E32*F32/100</f>
        <v>0.21305658651138401</v>
      </c>
      <c r="H32" s="452">
        <f>SUM(D32,E32)</f>
        <v>0.890124181278382</v>
      </c>
    </row>
    <row r="33" spans="2:8" x14ac:dyDescent="0.2">
      <c r="B33" s="439"/>
      <c r="C33" s="428" t="s">
        <v>105</v>
      </c>
      <c r="D33" s="455">
        <v>0.08</v>
      </c>
      <c r="E33" s="453">
        <v>10.836207981737399</v>
      </c>
      <c r="F33" s="436">
        <v>8.0498680010450094</v>
      </c>
      <c r="G33" s="451">
        <f>E33*F33/100</f>
        <v>0.87230043884856412</v>
      </c>
      <c r="H33" s="452">
        <f>SUM(D33,E33)</f>
        <v>10.916207981737399</v>
      </c>
    </row>
    <row r="34" spans="2:8" x14ac:dyDescent="0.2">
      <c r="B34" s="439"/>
      <c r="C34" s="428" t="s">
        <v>84</v>
      </c>
      <c r="D34" s="455">
        <v>0</v>
      </c>
      <c r="E34" s="458">
        <v>9.783188160914889E-3</v>
      </c>
      <c r="F34" s="436">
        <v>109.041926142892</v>
      </c>
      <c r="G34" s="451">
        <f t="shared" ref="G34:G52" si="2">E34*F34/100</f>
        <v>1.0667776808844967E-2</v>
      </c>
      <c r="H34" s="452">
        <f>SUM(D34,E34)</f>
        <v>9.783188160914889E-3</v>
      </c>
    </row>
    <row r="35" spans="2:8" x14ac:dyDescent="0.2">
      <c r="B35" s="439"/>
      <c r="C35" s="428" t="s">
        <v>85</v>
      </c>
      <c r="D35" s="455">
        <v>5.7000000000000002E-2</v>
      </c>
      <c r="E35" s="458">
        <v>9.747543268961241E-2</v>
      </c>
      <c r="F35" s="436">
        <v>96.595799714445903</v>
      </c>
      <c r="G35" s="451">
        <f t="shared" si="2"/>
        <v>9.4157173731647531E-2</v>
      </c>
      <c r="H35" s="452">
        <f t="shared" ref="H35:H52" si="3">SUM(D35,E35)</f>
        <v>0.15447543268961242</v>
      </c>
    </row>
    <row r="36" spans="2:8" x14ac:dyDescent="0.2">
      <c r="B36" s="439"/>
      <c r="C36" s="428" t="s">
        <v>86</v>
      </c>
      <c r="D36" s="455">
        <v>7.1999999999999995E-2</v>
      </c>
      <c r="E36" s="458">
        <v>0.12645220650799499</v>
      </c>
      <c r="F36" s="436">
        <v>96.593616914918201</v>
      </c>
      <c r="G36" s="451">
        <f t="shared" si="2"/>
        <v>0.12214475993479396</v>
      </c>
      <c r="H36" s="452">
        <f t="shared" si="3"/>
        <v>0.198452206507995</v>
      </c>
    </row>
    <row r="37" spans="2:8" x14ac:dyDescent="0.2">
      <c r="B37" s="439"/>
      <c r="C37" s="428" t="s">
        <v>87</v>
      </c>
      <c r="D37" s="455">
        <v>4.4999999999999998E-2</v>
      </c>
      <c r="E37" s="458">
        <v>0</v>
      </c>
      <c r="F37" s="436">
        <v>0</v>
      </c>
      <c r="G37" s="451">
        <f t="shared" si="2"/>
        <v>0</v>
      </c>
      <c r="H37" s="452">
        <f t="shared" si="3"/>
        <v>4.4999999999999998E-2</v>
      </c>
    </row>
    <row r="38" spans="2:8" x14ac:dyDescent="0.2">
      <c r="B38" s="439"/>
      <c r="C38" s="428" t="s">
        <v>88</v>
      </c>
      <c r="D38" s="455">
        <v>0</v>
      </c>
      <c r="E38" s="458">
        <v>0.42431157726912999</v>
      </c>
      <c r="F38" s="436">
        <v>33.863371347959799</v>
      </c>
      <c r="G38" s="451">
        <f t="shared" si="2"/>
        <v>0.14368620508303087</v>
      </c>
      <c r="H38" s="452">
        <f t="shared" si="3"/>
        <v>0.42431157726912999</v>
      </c>
    </row>
    <row r="39" spans="2:8" x14ac:dyDescent="0.2">
      <c r="B39" s="439"/>
      <c r="C39" s="428" t="s">
        <v>89</v>
      </c>
      <c r="D39" s="455">
        <v>1E-3</v>
      </c>
      <c r="E39" s="458">
        <v>4.0703340826724499E-2</v>
      </c>
      <c r="F39" s="436">
        <v>93.659973940345594</v>
      </c>
      <c r="G39" s="451">
        <f t="shared" si="2"/>
        <v>3.8122738411160213E-2</v>
      </c>
      <c r="H39" s="452">
        <f t="shared" si="3"/>
        <v>4.17033408267245E-2</v>
      </c>
    </row>
    <row r="40" spans="2:8" x14ac:dyDescent="0.2">
      <c r="B40" s="439"/>
      <c r="C40" s="428" t="s">
        <v>90</v>
      </c>
      <c r="D40" s="455">
        <v>0</v>
      </c>
      <c r="E40" s="458">
        <v>0</v>
      </c>
      <c r="F40" s="436">
        <v>0</v>
      </c>
      <c r="G40" s="451">
        <f t="shared" si="2"/>
        <v>0</v>
      </c>
      <c r="H40" s="452">
        <f t="shared" si="3"/>
        <v>0</v>
      </c>
    </row>
    <row r="41" spans="2:8" x14ac:dyDescent="0.2">
      <c r="B41" s="439"/>
      <c r="C41" s="428" t="s">
        <v>91</v>
      </c>
      <c r="D41" s="455">
        <v>5.0000000000000001E-3</v>
      </c>
      <c r="E41" s="458">
        <v>1.0398435824005301E-2</v>
      </c>
      <c r="F41" s="436">
        <v>105.908515201726</v>
      </c>
      <c r="G41" s="451">
        <f t="shared" si="2"/>
        <v>1.1012828985408375E-2</v>
      </c>
      <c r="H41" s="452">
        <f t="shared" si="3"/>
        <v>1.53984358240053E-2</v>
      </c>
    </row>
    <row r="42" spans="2:8" x14ac:dyDescent="0.2">
      <c r="B42" s="439"/>
      <c r="C42" s="428" t="s">
        <v>94</v>
      </c>
      <c r="D42" s="455">
        <v>4.3999999999999997E-2</v>
      </c>
      <c r="E42" s="458">
        <v>1.3241244213800101</v>
      </c>
      <c r="F42" s="436">
        <v>29.208488252985799</v>
      </c>
      <c r="G42" s="451">
        <f t="shared" si="2"/>
        <v>0.38675672607369643</v>
      </c>
      <c r="H42" s="452">
        <f t="shared" si="3"/>
        <v>1.3681244213800101</v>
      </c>
    </row>
    <row r="43" spans="2:8" x14ac:dyDescent="0.2">
      <c r="B43" s="439"/>
      <c r="C43" s="428" t="s">
        <v>95</v>
      </c>
      <c r="D43" s="455">
        <v>1E-3</v>
      </c>
      <c r="E43" s="458">
        <v>5.4632095332075796E-2</v>
      </c>
      <c r="F43" s="436">
        <v>87.584488954743506</v>
      </c>
      <c r="G43" s="451">
        <f t="shared" si="2"/>
        <v>4.7849241501866861E-2</v>
      </c>
      <c r="H43" s="452">
        <f t="shared" si="3"/>
        <v>5.5632095332075797E-2</v>
      </c>
    </row>
    <row r="44" spans="2:8" x14ac:dyDescent="0.2">
      <c r="B44" s="439"/>
      <c r="C44" s="428" t="s">
        <v>96</v>
      </c>
      <c r="D44" s="455">
        <v>2E-3</v>
      </c>
      <c r="E44" s="458">
        <v>2.4353706471334799</v>
      </c>
      <c r="F44" s="436">
        <v>20.7069334425473</v>
      </c>
      <c r="G44" s="451">
        <f t="shared" si="2"/>
        <v>0.50429057898126317</v>
      </c>
      <c r="H44" s="452">
        <f t="shared" si="3"/>
        <v>2.4373706471334797</v>
      </c>
    </row>
    <row r="45" spans="2:8" x14ac:dyDescent="0.2">
      <c r="B45" s="439"/>
      <c r="C45" s="428" t="s">
        <v>97</v>
      </c>
      <c r="D45" s="455">
        <v>3.0000000000000001E-3</v>
      </c>
      <c r="E45" s="458">
        <v>3.8389832418144803</v>
      </c>
      <c r="F45" s="436">
        <v>15.416729147607001</v>
      </c>
      <c r="G45" s="451">
        <f t="shared" si="2"/>
        <v>0.59184564841256115</v>
      </c>
      <c r="H45" s="452">
        <f t="shared" si="3"/>
        <v>3.8419832418144804</v>
      </c>
    </row>
    <row r="46" spans="2:8" x14ac:dyDescent="0.2">
      <c r="B46" s="439"/>
      <c r="C46" s="428" t="s">
        <v>98</v>
      </c>
      <c r="D46" s="455">
        <v>1.9E-2</v>
      </c>
      <c r="E46" s="458">
        <v>0.63880221132448101</v>
      </c>
      <c r="F46" s="436">
        <v>44.1103322851786</v>
      </c>
      <c r="G46" s="451">
        <f t="shared" si="2"/>
        <v>0.28177777806029736</v>
      </c>
      <c r="H46" s="452">
        <f t="shared" si="3"/>
        <v>0.65780221132448102</v>
      </c>
    </row>
    <row r="47" spans="2:8" x14ac:dyDescent="0.2">
      <c r="B47" s="439"/>
      <c r="C47" s="428" t="s">
        <v>99</v>
      </c>
      <c r="D47" s="455">
        <v>0</v>
      </c>
      <c r="E47" s="458">
        <v>0</v>
      </c>
      <c r="F47" s="436">
        <v>0</v>
      </c>
      <c r="G47" s="451">
        <f t="shared" si="2"/>
        <v>0</v>
      </c>
      <c r="H47" s="452">
        <f t="shared" si="3"/>
        <v>0</v>
      </c>
    </row>
    <row r="48" spans="2:8" x14ac:dyDescent="0.2">
      <c r="B48" s="439"/>
      <c r="C48" s="428" t="s">
        <v>100</v>
      </c>
      <c r="D48" s="455">
        <v>0</v>
      </c>
      <c r="E48" s="458">
        <v>0.39398522532229702</v>
      </c>
      <c r="F48" s="436">
        <v>41.187062533504999</v>
      </c>
      <c r="G48" s="451">
        <f t="shared" si="2"/>
        <v>0.16227094112626503</v>
      </c>
      <c r="H48" s="452">
        <f t="shared" si="3"/>
        <v>0.39398522532229702</v>
      </c>
    </row>
    <row r="49" spans="2:8" x14ac:dyDescent="0.2">
      <c r="B49" s="439"/>
      <c r="C49" s="428" t="s">
        <v>101</v>
      </c>
      <c r="D49" s="455">
        <v>0</v>
      </c>
      <c r="E49" s="458">
        <v>3.2009261150406899E-2</v>
      </c>
      <c r="F49" s="436">
        <v>96.593625284362403</v>
      </c>
      <c r="G49" s="451">
        <f t="shared" si="2"/>
        <v>3.091890577191703E-2</v>
      </c>
      <c r="H49" s="452">
        <f t="shared" si="3"/>
        <v>3.2009261150406899E-2</v>
      </c>
    </row>
    <row r="50" spans="2:8" x14ac:dyDescent="0.2">
      <c r="B50" s="439"/>
      <c r="C50" s="428" t="s">
        <v>102</v>
      </c>
      <c r="D50" s="455">
        <v>0</v>
      </c>
      <c r="E50" s="458">
        <v>0.12943120709927899</v>
      </c>
      <c r="F50" s="436">
        <v>57.874918044367199</v>
      </c>
      <c r="G50" s="451">
        <f t="shared" si="2"/>
        <v>7.4908205032542904E-2</v>
      </c>
      <c r="H50" s="452">
        <f t="shared" si="3"/>
        <v>0.12943120709927899</v>
      </c>
    </row>
    <row r="51" spans="2:8" x14ac:dyDescent="0.2">
      <c r="B51" s="439"/>
      <c r="C51" s="428" t="s">
        <v>103</v>
      </c>
      <c r="D51" s="455">
        <v>0</v>
      </c>
      <c r="E51" s="458">
        <v>0.29271479338334899</v>
      </c>
      <c r="F51" s="436">
        <v>69.569185782757103</v>
      </c>
      <c r="G51" s="451">
        <f t="shared" si="2"/>
        <v>0.20363929842247563</v>
      </c>
      <c r="H51" s="452">
        <f t="shared" si="3"/>
        <v>0.29271479338334899</v>
      </c>
    </row>
    <row r="52" spans="2:8" ht="13.5" thickBot="1" x14ac:dyDescent="0.25">
      <c r="B52" s="294"/>
      <c r="C52" s="434" t="s">
        <v>104</v>
      </c>
      <c r="D52" s="448">
        <v>1.2E-2</v>
      </c>
      <c r="E52" s="448">
        <v>1.71694413241847</v>
      </c>
      <c r="F52" s="435">
        <v>25.021373240358901</v>
      </c>
      <c r="G52" s="449">
        <f t="shared" si="2"/>
        <v>0.42960299970086735</v>
      </c>
      <c r="H52" s="450">
        <f t="shared" si="3"/>
        <v>1.72894413241847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9" customFormat="1" ht="20.100000000000001" customHeight="1" x14ac:dyDescent="0.2">
      <c r="B5" s="870" t="str">
        <f>Index!$B$4</f>
        <v>Lincolnshire and Northamptonshire</v>
      </c>
      <c r="C5" s="871"/>
      <c r="D5" s="874" t="s">
        <v>213</v>
      </c>
      <c r="E5" s="874"/>
      <c r="F5" s="874"/>
      <c r="G5" s="874"/>
      <c r="H5" s="874"/>
      <c r="I5" s="874"/>
      <c r="J5" s="874"/>
      <c r="K5" s="874"/>
      <c r="L5" s="875"/>
    </row>
    <row r="6" spans="2:12" s="309" customFormat="1" ht="20.100000000000001" customHeight="1" x14ac:dyDescent="0.2">
      <c r="B6" s="872"/>
      <c r="C6" s="873"/>
      <c r="D6" s="310" t="s">
        <v>214</v>
      </c>
      <c r="E6" s="311" t="s">
        <v>215</v>
      </c>
      <c r="F6" s="311" t="s">
        <v>216</v>
      </c>
      <c r="G6" s="311" t="s">
        <v>217</v>
      </c>
      <c r="H6" s="311" t="s">
        <v>218</v>
      </c>
      <c r="I6" s="311" t="s">
        <v>219</v>
      </c>
      <c r="J6" s="311" t="s">
        <v>220</v>
      </c>
      <c r="K6" s="311" t="s">
        <v>221</v>
      </c>
      <c r="L6" s="312" t="s">
        <v>80</v>
      </c>
    </row>
    <row r="7" spans="2:12" s="309" customFormat="1" ht="20.100000000000001" customHeight="1" x14ac:dyDescent="0.2">
      <c r="B7" s="868" t="s">
        <v>331</v>
      </c>
      <c r="C7" s="312" t="s">
        <v>223</v>
      </c>
      <c r="D7" s="313">
        <v>16.325036603221083</v>
      </c>
      <c r="E7" s="313">
        <v>11.655239960822723</v>
      </c>
      <c r="F7" s="313">
        <v>9.2116917626217898</v>
      </c>
      <c r="G7" s="313">
        <v>6.9221556886227535</v>
      </c>
      <c r="H7" s="313">
        <v>6.1554512258737617</v>
      </c>
      <c r="I7" s="313">
        <v>6.1806656101426309</v>
      </c>
      <c r="J7" s="313">
        <v>5.8127745860087874</v>
      </c>
      <c r="K7" s="313">
        <v>2.5175402393726785</v>
      </c>
      <c r="L7" s="314">
        <v>7.272526420444084</v>
      </c>
    </row>
    <row r="8" spans="2:12" s="309" customFormat="1" ht="20.100000000000001" customHeight="1" x14ac:dyDescent="0.2">
      <c r="B8" s="876"/>
      <c r="C8" s="312" t="s">
        <v>224</v>
      </c>
      <c r="D8" s="313">
        <v>26.32291767437361</v>
      </c>
      <c r="E8" s="313">
        <v>27.366933584550164</v>
      </c>
      <c r="F8" s="313">
        <v>26.449598572702943</v>
      </c>
      <c r="G8" s="313">
        <v>22.064317632407882</v>
      </c>
      <c r="H8" s="313">
        <v>11.230661488508309</v>
      </c>
      <c r="I8" s="313">
        <v>4.8150905931993053</v>
      </c>
      <c r="J8" s="313">
        <v>2.8543783260764393</v>
      </c>
      <c r="K8" s="313">
        <v>0.41097901071480991</v>
      </c>
      <c r="L8" s="314">
        <v>15.392486912159455</v>
      </c>
    </row>
    <row r="9" spans="2:12" s="309" customFormat="1" ht="20.100000000000001" customHeight="1" x14ac:dyDescent="0.2">
      <c r="B9" s="868" t="s">
        <v>222</v>
      </c>
      <c r="C9" s="312" t="s">
        <v>223</v>
      </c>
      <c r="D9" s="313">
        <v>11.338697878566203</v>
      </c>
      <c r="E9" s="313">
        <v>10.395010395010395</v>
      </c>
      <c r="F9" s="313">
        <v>9.0042372881355934</v>
      </c>
      <c r="G9" s="313">
        <v>4.8086359175662414</v>
      </c>
      <c r="H9" s="313">
        <v>0.76783188522933932</v>
      </c>
      <c r="I9" s="313">
        <v>0.13140604467805519</v>
      </c>
      <c r="J9" s="313">
        <v>5.8207217694994179E-2</v>
      </c>
      <c r="K9" s="313">
        <v>0.49610205527994328</v>
      </c>
      <c r="L9" s="314">
        <v>3.6773302157508772</v>
      </c>
    </row>
    <row r="10" spans="2:12" s="309" customFormat="1" ht="20.100000000000001" customHeight="1" x14ac:dyDescent="0.2">
      <c r="B10" s="876"/>
      <c r="C10" s="312" t="s">
        <v>224</v>
      </c>
      <c r="D10" s="313">
        <v>39.768097774992164</v>
      </c>
      <c r="E10" s="313">
        <v>35.575439679111383</v>
      </c>
      <c r="F10" s="313">
        <v>34.44589308996089</v>
      </c>
      <c r="G10" s="313">
        <v>31.400159686433909</v>
      </c>
      <c r="H10" s="313">
        <v>26.755083996463309</v>
      </c>
      <c r="I10" s="313">
        <v>22.9934029686641</v>
      </c>
      <c r="J10" s="313">
        <v>26.749611197511662</v>
      </c>
      <c r="K10" s="313">
        <v>3.4232365145228218</v>
      </c>
      <c r="L10" s="314">
        <v>28.66892419901016</v>
      </c>
    </row>
    <row r="11" spans="2:12" s="309" customFormat="1" ht="20.100000000000001" customHeight="1" x14ac:dyDescent="0.2">
      <c r="B11" s="868" t="s">
        <v>225</v>
      </c>
      <c r="C11" s="312" t="s">
        <v>223</v>
      </c>
      <c r="D11" s="313">
        <v>15.956322648820006</v>
      </c>
      <c r="E11" s="313">
        <v>13.987836663770633</v>
      </c>
      <c r="F11" s="313">
        <v>12.368633791430881</v>
      </c>
      <c r="G11" s="313">
        <v>8.5824742268041234</v>
      </c>
      <c r="H11" s="313">
        <v>2.7672273467173087</v>
      </c>
      <c r="I11" s="313">
        <v>0.96910963052695331</v>
      </c>
      <c r="J11" s="313">
        <v>0.43313481321061181</v>
      </c>
      <c r="K11" s="313">
        <v>0.47225501770956313</v>
      </c>
      <c r="L11" s="314">
        <v>6.0617347176311744</v>
      </c>
    </row>
    <row r="12" spans="2:12" s="309" customFormat="1" ht="20.100000000000001" customHeight="1" x14ac:dyDescent="0.2">
      <c r="B12" s="876"/>
      <c r="C12" s="312" t="s">
        <v>224</v>
      </c>
      <c r="D12" s="313">
        <v>32.498892334957908</v>
      </c>
      <c r="E12" s="313">
        <v>34.23963133640553</v>
      </c>
      <c r="F12" s="313">
        <v>35.180364447750094</v>
      </c>
      <c r="G12" s="313">
        <v>31.70839992896466</v>
      </c>
      <c r="H12" s="313">
        <v>27.706408775981522</v>
      </c>
      <c r="I12" s="313">
        <v>27.800179211469533</v>
      </c>
      <c r="J12" s="313">
        <v>26.69983416252073</v>
      </c>
      <c r="K12" s="313">
        <v>21.742260619150468</v>
      </c>
      <c r="L12" s="314">
        <v>29.870468779654587</v>
      </c>
    </row>
    <row r="13" spans="2:12" s="309" customFormat="1" ht="20.100000000000001" customHeight="1" x14ac:dyDescent="0.2">
      <c r="B13" s="868" t="s">
        <v>226</v>
      </c>
      <c r="C13" s="312" t="s">
        <v>223</v>
      </c>
      <c r="D13" s="313">
        <v>13.90182730204228</v>
      </c>
      <c r="E13" s="313">
        <v>12.226720647773279</v>
      </c>
      <c r="F13" s="313">
        <v>10.994397759103641</v>
      </c>
      <c r="G13" s="313">
        <v>8.4936202628070845</v>
      </c>
      <c r="H13" s="313">
        <v>4.4004400440044007</v>
      </c>
      <c r="I13" s="313">
        <v>2.3469112489884001</v>
      </c>
      <c r="J13" s="313">
        <v>1.8115942028985508</v>
      </c>
      <c r="K13" s="313">
        <v>1.0794473229706389</v>
      </c>
      <c r="L13" s="314">
        <v>6.2005938379670686</v>
      </c>
    </row>
    <row r="14" spans="2:12" s="309" customFormat="1" ht="20.100000000000001" customHeight="1" x14ac:dyDescent="0.2">
      <c r="B14" s="876"/>
      <c r="C14" s="312" t="s">
        <v>224</v>
      </c>
      <c r="D14" s="313">
        <v>30.146449295385462</v>
      </c>
      <c r="E14" s="313">
        <v>32.502831257078142</v>
      </c>
      <c r="F14" s="313">
        <v>33.254994124559339</v>
      </c>
      <c r="G14" s="313">
        <v>32.825303179285484</v>
      </c>
      <c r="H14" s="313">
        <v>24.487448128518015</v>
      </c>
      <c r="I14" s="313">
        <v>21.184973274109765</v>
      </c>
      <c r="J14" s="313">
        <v>21.05650382577987</v>
      </c>
      <c r="K14" s="313">
        <v>16.4541900390957</v>
      </c>
      <c r="L14" s="314">
        <v>25.115341481765398</v>
      </c>
    </row>
    <row r="15" spans="2:12" s="309" customFormat="1" ht="20.100000000000001" customHeight="1" x14ac:dyDescent="0.2">
      <c r="B15" s="868" t="s">
        <v>227</v>
      </c>
      <c r="C15" s="312" t="s">
        <v>223</v>
      </c>
      <c r="D15" s="313">
        <v>17.635583300819352</v>
      </c>
      <c r="E15" s="313">
        <v>12.232142857142856</v>
      </c>
      <c r="F15" s="313">
        <v>9.6126255380200867</v>
      </c>
      <c r="G15" s="313">
        <v>7.1416652761555151</v>
      </c>
      <c r="H15" s="313">
        <v>5.8035714285714288</v>
      </c>
      <c r="I15" s="313">
        <v>4.5520757465404227</v>
      </c>
      <c r="J15" s="313">
        <v>2.8665028665028665</v>
      </c>
      <c r="K15" s="313">
        <v>2.1433355659745477</v>
      </c>
      <c r="L15" s="314">
        <v>7.4157679123819085</v>
      </c>
    </row>
    <row r="16" spans="2:12" s="309" customFormat="1" ht="20.100000000000001" customHeight="1" x14ac:dyDescent="0.2">
      <c r="B16" s="876"/>
      <c r="C16" s="312" t="s">
        <v>224</v>
      </c>
      <c r="D16" s="313">
        <v>38.415390980554406</v>
      </c>
      <c r="E16" s="313">
        <v>34.897518878101401</v>
      </c>
      <c r="F16" s="313">
        <v>31.459280694501864</v>
      </c>
      <c r="G16" s="313">
        <v>28.41244605950488</v>
      </c>
      <c r="H16" s="313">
        <v>26.946313332417958</v>
      </c>
      <c r="I16" s="313">
        <v>21.40117616977755</v>
      </c>
      <c r="J16" s="313">
        <v>13.938246431692397</v>
      </c>
      <c r="K16" s="313">
        <v>5.2203610343145224</v>
      </c>
      <c r="L16" s="314">
        <v>24.332455340981436</v>
      </c>
    </row>
    <row r="17" spans="2:12" s="309" customFormat="1" ht="20.100000000000001" customHeight="1" x14ac:dyDescent="0.2">
      <c r="B17" s="868" t="s">
        <v>228</v>
      </c>
      <c r="C17" s="312" t="s">
        <v>223</v>
      </c>
      <c r="D17" s="313">
        <v>30.716212166616724</v>
      </c>
      <c r="E17" s="313">
        <v>21.455223880597014</v>
      </c>
      <c r="F17" s="313">
        <v>14.333612740989102</v>
      </c>
      <c r="G17" s="313">
        <v>7.7403245942571779</v>
      </c>
      <c r="H17" s="313">
        <v>6.8477553675992189</v>
      </c>
      <c r="I17" s="313">
        <v>6.8720379146919433</v>
      </c>
      <c r="J17" s="313">
        <v>5.903614457831325</v>
      </c>
      <c r="K17" s="313">
        <v>4.5146726862302486</v>
      </c>
      <c r="L17" s="314">
        <v>12.030813012119131</v>
      </c>
    </row>
    <row r="18" spans="2:12" s="309" customFormat="1" ht="20.100000000000001" customHeight="1" x14ac:dyDescent="0.2">
      <c r="B18" s="869"/>
      <c r="C18" s="315" t="s">
        <v>224</v>
      </c>
      <c r="D18" s="316">
        <v>36.759031918625048</v>
      </c>
      <c r="E18" s="316">
        <v>43.775427176566311</v>
      </c>
      <c r="F18" s="316">
        <v>41.113653699466056</v>
      </c>
      <c r="G18" s="316">
        <v>44.44273635664873</v>
      </c>
      <c r="H18" s="316">
        <v>38.059208109894954</v>
      </c>
      <c r="I18" s="316">
        <v>31.343659488729379</v>
      </c>
      <c r="J18" s="316">
        <v>30.382833455254815</v>
      </c>
      <c r="K18" s="316">
        <v>14.13793103448276</v>
      </c>
      <c r="L18" s="317">
        <v>33.708458257674927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490</v>
      </c>
    </row>
    <row r="5" spans="2:20" ht="15" customHeight="1" x14ac:dyDescent="0.2">
      <c r="B5" s="881" t="s">
        <v>213</v>
      </c>
      <c r="C5" s="879" t="s">
        <v>331</v>
      </c>
      <c r="D5" s="879"/>
      <c r="E5" s="879"/>
      <c r="F5" s="879" t="s">
        <v>222</v>
      </c>
      <c r="G5" s="879"/>
      <c r="H5" s="879"/>
      <c r="I5" s="879" t="s">
        <v>225</v>
      </c>
      <c r="J5" s="879"/>
      <c r="K5" s="879"/>
      <c r="L5" s="879" t="s">
        <v>226</v>
      </c>
      <c r="M5" s="879"/>
      <c r="N5" s="879"/>
      <c r="O5" s="879" t="s">
        <v>227</v>
      </c>
      <c r="P5" s="879"/>
      <c r="Q5" s="879"/>
      <c r="R5" s="879" t="s">
        <v>228</v>
      </c>
      <c r="S5" s="879"/>
      <c r="T5" s="880"/>
    </row>
    <row r="6" spans="2:20" ht="15" customHeight="1" x14ac:dyDescent="0.2">
      <c r="B6" s="882"/>
      <c r="C6" s="38" t="s">
        <v>78</v>
      </c>
      <c r="D6" s="877" t="s">
        <v>79</v>
      </c>
      <c r="E6" s="877"/>
      <c r="F6" s="38" t="s">
        <v>78</v>
      </c>
      <c r="G6" s="877" t="s">
        <v>79</v>
      </c>
      <c r="H6" s="877"/>
      <c r="I6" s="38" t="s">
        <v>78</v>
      </c>
      <c r="J6" s="877" t="s">
        <v>79</v>
      </c>
      <c r="K6" s="877"/>
      <c r="L6" s="38" t="s">
        <v>78</v>
      </c>
      <c r="M6" s="877" t="s">
        <v>79</v>
      </c>
      <c r="N6" s="877"/>
      <c r="O6" s="38" t="s">
        <v>78</v>
      </c>
      <c r="P6" s="877" t="s">
        <v>79</v>
      </c>
      <c r="Q6" s="877"/>
      <c r="R6" s="38" t="s">
        <v>78</v>
      </c>
      <c r="S6" s="877" t="s">
        <v>79</v>
      </c>
      <c r="T6" s="878"/>
    </row>
    <row r="7" spans="2:20" ht="30" customHeight="1" x14ac:dyDescent="0.2">
      <c r="B7" s="882"/>
      <c r="C7" s="866" t="s">
        <v>325</v>
      </c>
      <c r="D7" s="866"/>
      <c r="E7" s="150" t="s">
        <v>82</v>
      </c>
      <c r="F7" s="866" t="s">
        <v>325</v>
      </c>
      <c r="G7" s="866"/>
      <c r="H7" s="150" t="s">
        <v>82</v>
      </c>
      <c r="I7" s="866" t="s">
        <v>325</v>
      </c>
      <c r="J7" s="866"/>
      <c r="K7" s="150" t="s">
        <v>82</v>
      </c>
      <c r="L7" s="866" t="s">
        <v>325</v>
      </c>
      <c r="M7" s="866"/>
      <c r="N7" s="150" t="s">
        <v>82</v>
      </c>
      <c r="O7" s="866" t="s">
        <v>325</v>
      </c>
      <c r="P7" s="866"/>
      <c r="Q7" s="150" t="s">
        <v>82</v>
      </c>
      <c r="R7" s="866" t="s">
        <v>325</v>
      </c>
      <c r="S7" s="866"/>
      <c r="T7" s="151" t="s">
        <v>82</v>
      </c>
    </row>
    <row r="8" spans="2:20" ht="15" customHeight="1" x14ac:dyDescent="0.2">
      <c r="B8" s="152" t="str">
        <f>Index!$B$4</f>
        <v>Lincolnshire and Northamptonshire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93" t="s">
        <v>214</v>
      </c>
      <c r="C9" s="194">
        <f>'Section 9 chart data'!$C$114</f>
        <v>2.7320000000000002</v>
      </c>
      <c r="D9" s="194">
        <f>'Section 9 chart data'!$C$128</f>
        <v>10.337</v>
      </c>
      <c r="E9" s="154">
        <f>'Section 9 chart data'!$D$128</f>
        <v>24.47</v>
      </c>
      <c r="F9" s="194">
        <f>'Section 9 chart data'!$D$114</f>
        <v>2.734</v>
      </c>
      <c r="G9" s="194">
        <f>'Section 9 chart data'!$E$128</f>
        <v>6.3819999999999997</v>
      </c>
      <c r="H9" s="154">
        <f>'Section 9 chart data'!$F$128</f>
        <v>25.35</v>
      </c>
      <c r="I9" s="194">
        <f>'Section 9 chart data'!$E$114</f>
        <v>2.839</v>
      </c>
      <c r="J9" s="194">
        <f>'Section 9 chart data'!$G$128</f>
        <v>4.5140000000000002</v>
      </c>
      <c r="K9" s="154">
        <f>'Section 9 chart data'!$H$128</f>
        <v>20.91</v>
      </c>
      <c r="L9" s="194">
        <f>'Section 9 chart data'!$F$114</f>
        <v>2.7909999999999999</v>
      </c>
      <c r="M9" s="194">
        <f>'Section 9 chart data'!$I$128</f>
        <v>3.6190000000000002</v>
      </c>
      <c r="N9" s="154">
        <f>'Section 9 chart data'!$J$128</f>
        <v>19.38</v>
      </c>
      <c r="O9" s="194">
        <f>'Section 9 chart data'!$G$114</f>
        <v>2.5630000000000002</v>
      </c>
      <c r="P9" s="194">
        <f>'Section 9 chart data'!$K$128</f>
        <v>4.8339999999999996</v>
      </c>
      <c r="Q9" s="154">
        <f>'Section 9 chart data'!$L$128</f>
        <v>23</v>
      </c>
      <c r="R9" s="194">
        <f>'Section 9 chart data'!$H$114</f>
        <v>3.3370000000000002</v>
      </c>
      <c r="S9" s="194">
        <f>'Section 9 chart data'!$M$128</f>
        <v>5.702</v>
      </c>
      <c r="T9" s="160">
        <f>'Section 9 chart data'!$N$128</f>
        <v>22.34</v>
      </c>
    </row>
    <row r="10" spans="2:20" ht="15" customHeight="1" x14ac:dyDescent="0.2">
      <c r="B10" s="159" t="s">
        <v>215</v>
      </c>
      <c r="C10" s="194">
        <f>'Section 9 chart data'!$C$115</f>
        <v>1.0209999999999999</v>
      </c>
      <c r="D10" s="194">
        <f>'Section 9 chart data'!$C$129</f>
        <v>4.2460000000000004</v>
      </c>
      <c r="E10" s="154">
        <f>'Section 9 chart data'!$D$129</f>
        <v>18.940000000000001</v>
      </c>
      <c r="F10" s="194">
        <f>'Section 9 chart data'!$D$115</f>
        <v>0.96199999999999997</v>
      </c>
      <c r="G10" s="194">
        <f>'Section 9 chart data'!$E$129</f>
        <v>3.2410000000000001</v>
      </c>
      <c r="H10" s="154">
        <f>'Section 9 chart data'!$F$129</f>
        <v>23.68</v>
      </c>
      <c r="I10" s="194">
        <f>'Section 9 chart data'!$E$115</f>
        <v>1.151</v>
      </c>
      <c r="J10" s="194">
        <f>'Section 9 chart data'!$G$129</f>
        <v>2.17</v>
      </c>
      <c r="K10" s="154">
        <f>'Section 9 chart data'!$H$129</f>
        <v>24.09</v>
      </c>
      <c r="L10" s="194">
        <f>'Section 9 chart data'!$F$115</f>
        <v>1.2350000000000001</v>
      </c>
      <c r="M10" s="194">
        <f>'Section 9 chart data'!$I$129</f>
        <v>1.766</v>
      </c>
      <c r="N10" s="154">
        <f>'Section 9 chart data'!$J$129</f>
        <v>18.93</v>
      </c>
      <c r="O10" s="194">
        <f>'Section 9 chart data'!$G$115</f>
        <v>1.1200000000000001</v>
      </c>
      <c r="P10" s="194">
        <f>'Section 9 chart data'!$K$129</f>
        <v>1.8540000000000001</v>
      </c>
      <c r="Q10" s="154">
        <f>'Section 9 chart data'!$L$129</f>
        <v>21.71</v>
      </c>
      <c r="R10" s="194">
        <f>'Section 9 chart data'!$H$115</f>
        <v>1.0720000000000001</v>
      </c>
      <c r="S10" s="194">
        <f>'Section 9 chart data'!$M$129</f>
        <v>1.2290000000000001</v>
      </c>
      <c r="T10" s="160">
        <f>'Section 9 chart data'!$N$129</f>
        <v>21.81</v>
      </c>
    </row>
    <row r="11" spans="2:20" ht="15" customHeight="1" x14ac:dyDescent="0.2">
      <c r="B11" s="159" t="s">
        <v>216</v>
      </c>
      <c r="C11" s="194">
        <f>'Section 9 chart data'!$C$116</f>
        <v>1.129</v>
      </c>
      <c r="D11" s="194">
        <f>'Section 9 chart data'!$C$130</f>
        <v>4.484</v>
      </c>
      <c r="E11" s="154">
        <f>'Section 9 chart data'!$D$130</f>
        <v>16.170000000000002</v>
      </c>
      <c r="F11" s="194">
        <f>'Section 9 chart data'!$D$116</f>
        <v>0.94399999999999995</v>
      </c>
      <c r="G11" s="194">
        <f>'Section 9 chart data'!$E$130</f>
        <v>3.835</v>
      </c>
      <c r="H11" s="154">
        <f>'Section 9 chart data'!$F$130</f>
        <v>21.28</v>
      </c>
      <c r="I11" s="194">
        <f>'Section 9 chart data'!$E$116</f>
        <v>1.2370000000000001</v>
      </c>
      <c r="J11" s="194">
        <f>'Section 9 chart data'!$G$130</f>
        <v>2.6890000000000001</v>
      </c>
      <c r="K11" s="154">
        <f>'Section 9 chart data'!$H$130</f>
        <v>22.85</v>
      </c>
      <c r="L11" s="194">
        <f>'Section 9 chart data'!$F$116</f>
        <v>1.4279999999999999</v>
      </c>
      <c r="M11" s="194">
        <f>'Section 9 chart data'!$I$130</f>
        <v>2.5529999999999999</v>
      </c>
      <c r="N11" s="154">
        <f>'Section 9 chart data'!$J$130</f>
        <v>19.600000000000001</v>
      </c>
      <c r="O11" s="194">
        <f>'Section 9 chart data'!$G$116</f>
        <v>1.3939999999999999</v>
      </c>
      <c r="P11" s="194">
        <f>'Section 9 chart data'!$K$130</f>
        <v>2.419</v>
      </c>
      <c r="Q11" s="154">
        <f>'Section 9 chart data'!$L$130</f>
        <v>20.68</v>
      </c>
      <c r="R11" s="194">
        <f>'Section 9 chart data'!$H$116</f>
        <v>1.1930000000000001</v>
      </c>
      <c r="S11" s="194">
        <f>'Section 9 chart data'!$M$130</f>
        <v>1.3109999999999999</v>
      </c>
      <c r="T11" s="160">
        <f>'Section 9 chart data'!$N$130</f>
        <v>22.26</v>
      </c>
    </row>
    <row r="12" spans="2:20" ht="15" customHeight="1" x14ac:dyDescent="0.2">
      <c r="B12" s="159" t="s">
        <v>217</v>
      </c>
      <c r="C12" s="194">
        <f>'Section 9 chart data'!$C$117</f>
        <v>4.1749999999999998</v>
      </c>
      <c r="D12" s="194">
        <f>'Section 9 chart data'!$C$131</f>
        <v>13.651</v>
      </c>
      <c r="E12" s="154">
        <f>'Section 9 chart data'!$D$131</f>
        <v>14.5</v>
      </c>
      <c r="F12" s="194">
        <f>'Section 9 chart data'!$D$117</f>
        <v>3.0569999999999999</v>
      </c>
      <c r="G12" s="194">
        <f>'Section 9 chart data'!$E$131</f>
        <v>13.776999999999999</v>
      </c>
      <c r="H12" s="154">
        <f>'Section 9 chart data'!$F$131</f>
        <v>17.02</v>
      </c>
      <c r="I12" s="194">
        <f>'Section 9 chart data'!$E$117</f>
        <v>3.88</v>
      </c>
      <c r="J12" s="194">
        <f>'Section 9 chart data'!$G$131</f>
        <v>11.262</v>
      </c>
      <c r="K12" s="154">
        <f>'Section 9 chart data'!$H$131</f>
        <v>19.07</v>
      </c>
      <c r="L12" s="194">
        <f>'Section 9 chart data'!$F$117</f>
        <v>5.2510000000000003</v>
      </c>
      <c r="M12" s="194">
        <f>'Section 9 chart data'!$I$131</f>
        <v>12.204000000000001</v>
      </c>
      <c r="N12" s="154">
        <f>'Section 9 chart data'!$J$131</f>
        <v>18.170000000000002</v>
      </c>
      <c r="O12" s="194">
        <f>'Section 9 chart data'!$G$117</f>
        <v>5.9930000000000003</v>
      </c>
      <c r="P12" s="194">
        <f>'Section 9 chart data'!$K$131</f>
        <v>13.209</v>
      </c>
      <c r="Q12" s="154">
        <f>'Section 9 chart data'!$L$131</f>
        <v>24.16</v>
      </c>
      <c r="R12" s="194">
        <f>'Section 9 chart data'!$H$117</f>
        <v>4.806</v>
      </c>
      <c r="S12" s="194">
        <f>'Section 9 chart data'!$M$131</f>
        <v>6.5049999999999999</v>
      </c>
      <c r="T12" s="160">
        <f>'Section 9 chart data'!$N$131</f>
        <v>28.06</v>
      </c>
    </row>
    <row r="13" spans="2:20" ht="15" customHeight="1" x14ac:dyDescent="0.2">
      <c r="B13" s="159" t="s">
        <v>218</v>
      </c>
      <c r="C13" s="194">
        <f>'Section 9 chart data'!$C$118</f>
        <v>7.6680000000000001</v>
      </c>
      <c r="D13" s="194">
        <f>'Section 9 chart data'!$C$132</f>
        <v>15.707000000000001</v>
      </c>
      <c r="E13" s="154">
        <f>'Section 9 chart data'!$D$132</f>
        <v>19.29</v>
      </c>
      <c r="F13" s="194">
        <f>'Section 9 chart data'!$D$118</f>
        <v>4.9489999999999998</v>
      </c>
      <c r="G13" s="194">
        <f>'Section 9 chart data'!$E$132</f>
        <v>16.965</v>
      </c>
      <c r="H13" s="154">
        <f>'Section 9 chart data'!$F$132</f>
        <v>22.59</v>
      </c>
      <c r="I13" s="194">
        <f>'Section 9 chart data'!$E$118</f>
        <v>5.5289999999999999</v>
      </c>
      <c r="J13" s="194">
        <f>'Section 9 chart data'!$G$132</f>
        <v>13.856</v>
      </c>
      <c r="K13" s="154">
        <f>'Section 9 chart data'!$H$132</f>
        <v>15.76</v>
      </c>
      <c r="L13" s="194">
        <f>'Section 9 chart data'!$F$118</f>
        <v>7.2720000000000002</v>
      </c>
      <c r="M13" s="194">
        <f>'Section 9 chart data'!$I$132</f>
        <v>24.338999999999999</v>
      </c>
      <c r="N13" s="154">
        <f>'Section 9 chart data'!$J$132</f>
        <v>18.8</v>
      </c>
      <c r="O13" s="194">
        <f>'Section 9 chart data'!$G$118</f>
        <v>7.3920000000000003</v>
      </c>
      <c r="P13" s="194">
        <f>'Section 9 chart data'!$K$132</f>
        <v>29.132000000000001</v>
      </c>
      <c r="Q13" s="154">
        <f>'Section 9 chart data'!$L$132</f>
        <v>26.92</v>
      </c>
      <c r="R13" s="194">
        <f>'Section 9 chart data'!$H$118</f>
        <v>6.1479999999999997</v>
      </c>
      <c r="S13" s="194">
        <f>'Section 9 chart data'!$M$132</f>
        <v>13.613</v>
      </c>
      <c r="T13" s="160">
        <f>'Section 9 chart data'!$N$132</f>
        <v>27.43</v>
      </c>
    </row>
    <row r="14" spans="2:20" ht="15" customHeight="1" x14ac:dyDescent="0.2">
      <c r="B14" s="159" t="s">
        <v>219</v>
      </c>
      <c r="C14" s="194">
        <f>'Section 9 chart data'!$C$119</f>
        <v>5.048</v>
      </c>
      <c r="D14" s="194">
        <f>'Section 9 chart data'!$C$133</f>
        <v>8.0579999999999998</v>
      </c>
      <c r="E14" s="154">
        <f>'Section 9 chart data'!$D$133</f>
        <v>29.79</v>
      </c>
      <c r="F14" s="194">
        <f>'Section 9 chart data'!$D$119</f>
        <v>3.044</v>
      </c>
      <c r="G14" s="194">
        <f>'Section 9 chart data'!$E$133</f>
        <v>7.2759999999999998</v>
      </c>
      <c r="H14" s="154">
        <f>'Section 9 chart data'!$F$133</f>
        <v>29.13</v>
      </c>
      <c r="I14" s="194">
        <f>'Section 9 chart data'!$E$119</f>
        <v>3.302</v>
      </c>
      <c r="J14" s="194">
        <f>'Section 9 chart data'!$G$133</f>
        <v>4.4640000000000004</v>
      </c>
      <c r="K14" s="154">
        <f>'Section 9 chart data'!$H$133</f>
        <v>20.46</v>
      </c>
      <c r="L14" s="194">
        <f>'Section 9 chart data'!$F$119</f>
        <v>3.7069999999999999</v>
      </c>
      <c r="M14" s="194">
        <f>'Section 9 chart data'!$I$133</f>
        <v>13.282999999999999</v>
      </c>
      <c r="N14" s="154">
        <f>'Section 9 chart data'!$J$133</f>
        <v>26.07</v>
      </c>
      <c r="O14" s="194">
        <f>'Section 9 chart data'!$G$119</f>
        <v>2.746</v>
      </c>
      <c r="P14" s="194">
        <f>'Section 9 chart data'!$K$133</f>
        <v>15.644</v>
      </c>
      <c r="Q14" s="154">
        <f>'Section 9 chart data'!$L$133</f>
        <v>25.31</v>
      </c>
      <c r="R14" s="194">
        <f>'Section 9 chart data'!$H$119</f>
        <v>2.11</v>
      </c>
      <c r="S14" s="194">
        <f>'Section 9 chart data'!$M$133</f>
        <v>7.9409999999999998</v>
      </c>
      <c r="T14" s="160">
        <f>'Section 9 chart data'!$N$133</f>
        <v>30.48</v>
      </c>
    </row>
    <row r="15" spans="2:20" ht="15" customHeight="1" x14ac:dyDescent="0.2">
      <c r="B15" s="159" t="s">
        <v>220</v>
      </c>
      <c r="C15" s="194">
        <f>'Section 9 chart data'!$C$120</f>
        <v>2.9590000000000001</v>
      </c>
      <c r="D15" s="194">
        <f>'Section 9 chart data'!$C$134</f>
        <v>4.1340000000000003</v>
      </c>
      <c r="E15" s="154">
        <f>'Section 9 chart data'!$D$134</f>
        <v>35.54</v>
      </c>
      <c r="F15" s="194">
        <f>'Section 9 chart data'!$D$120</f>
        <v>1.718</v>
      </c>
      <c r="G15" s="194">
        <f>'Section 9 chart data'!$E$134</f>
        <v>3.2149999999999999</v>
      </c>
      <c r="H15" s="154">
        <f>'Section 9 chart data'!$F$134</f>
        <v>33.28</v>
      </c>
      <c r="I15" s="194">
        <f>'Section 9 chart data'!$E$120</f>
        <v>1.847</v>
      </c>
      <c r="J15" s="194">
        <f>'Section 9 chart data'!$G$134</f>
        <v>1.8089999999999999</v>
      </c>
      <c r="K15" s="154">
        <f>'Section 9 chart data'!$H$134</f>
        <v>27.77</v>
      </c>
      <c r="L15" s="194">
        <f>'Section 9 chart data'!$F$120</f>
        <v>1.9319999999999999</v>
      </c>
      <c r="M15" s="194">
        <f>'Section 9 chart data'!$I$134</f>
        <v>6.7960000000000003</v>
      </c>
      <c r="N15" s="154">
        <f>'Section 9 chart data'!$J$134</f>
        <v>32.369999999999997</v>
      </c>
      <c r="O15" s="194">
        <f>'Section 9 chart data'!$G$120</f>
        <v>1.2210000000000001</v>
      </c>
      <c r="P15" s="194">
        <f>'Section 9 chart data'!$K$134</f>
        <v>6.8659999999999997</v>
      </c>
      <c r="Q15" s="154">
        <f>'Section 9 chart data'!$L$134</f>
        <v>24.99</v>
      </c>
      <c r="R15" s="194">
        <f>'Section 9 chart data'!$H$120</f>
        <v>0.83</v>
      </c>
      <c r="S15" s="194">
        <f>'Section 9 chart data'!$M$134</f>
        <v>4.101</v>
      </c>
      <c r="T15" s="160">
        <f>'Section 9 chart data'!$N$134</f>
        <v>30.95</v>
      </c>
    </row>
    <row r="16" spans="2:20" ht="15" customHeight="1" x14ac:dyDescent="0.2">
      <c r="B16" s="159" t="s">
        <v>221</v>
      </c>
      <c r="C16" s="194">
        <f>'Section 9 chart data'!$C$121</f>
        <v>2.423</v>
      </c>
      <c r="D16" s="194">
        <f>'Section 9 chart data'!$C$135</f>
        <v>6.8129999999999997</v>
      </c>
      <c r="E16" s="154">
        <f>'Section 9 chart data'!$D$135</f>
        <v>62.54</v>
      </c>
      <c r="F16" s="194">
        <f>'Section 9 chart data'!$D$121</f>
        <v>1.411</v>
      </c>
      <c r="G16" s="194">
        <f>'Section 9 chart data'!$E$135</f>
        <v>2.8919999999999999</v>
      </c>
      <c r="H16" s="154">
        <f>'Section 9 chart data'!$F$135</f>
        <v>47.48</v>
      </c>
      <c r="I16" s="194">
        <f>'Section 9 chart data'!$E$121</f>
        <v>1.694</v>
      </c>
      <c r="J16" s="194">
        <f>'Section 9 chart data'!$G$135</f>
        <v>1.389</v>
      </c>
      <c r="K16" s="154">
        <f>'Section 9 chart data'!$H$135</f>
        <v>34.130000000000003</v>
      </c>
      <c r="L16" s="194">
        <f>'Section 9 chart data'!$F$121</f>
        <v>2.3159999999999998</v>
      </c>
      <c r="M16" s="194">
        <f>'Section 9 chart data'!$I$135</f>
        <v>5.883</v>
      </c>
      <c r="N16" s="154">
        <f>'Section 9 chart data'!$J$135</f>
        <v>39.950000000000003</v>
      </c>
      <c r="O16" s="194">
        <f>'Section 9 chart data'!$G$121</f>
        <v>1.4930000000000001</v>
      </c>
      <c r="P16" s="194">
        <f>'Section 9 chart data'!$K$135</f>
        <v>6.149</v>
      </c>
      <c r="Q16" s="154">
        <f>'Section 9 chart data'!$L$135</f>
        <v>35.49</v>
      </c>
      <c r="R16" s="194">
        <f>'Section 9 chart data'!$H$121</f>
        <v>0.88600000000000001</v>
      </c>
      <c r="S16" s="194">
        <f>'Section 9 chart data'!$M$135</f>
        <v>6.96</v>
      </c>
      <c r="T16" s="160">
        <f>'Section 9 chart data'!$N$135</f>
        <v>60.26</v>
      </c>
    </row>
    <row r="17" spans="2:20" ht="15" customHeight="1" x14ac:dyDescent="0.2">
      <c r="B17" s="195" t="s">
        <v>80</v>
      </c>
      <c r="C17" s="196">
        <f>'Section 9 chart data'!$C$122</f>
        <v>27.157</v>
      </c>
      <c r="D17" s="196">
        <f>'Section 9 chart data'!$C$136</f>
        <v>67.429000000000002</v>
      </c>
      <c r="E17" s="197">
        <f>'Section 9 chart data'!$D$136</f>
        <v>18.55</v>
      </c>
      <c r="F17" s="196">
        <f>'Section 9 chart data'!$D$122</f>
        <v>18.818000000000001</v>
      </c>
      <c r="G17" s="196">
        <f>'Section 9 chart data'!$E$136</f>
        <v>57.585000000000001</v>
      </c>
      <c r="H17" s="197">
        <f>'Section 9 chart data'!$F$136</f>
        <v>18.010000000000002</v>
      </c>
      <c r="I17" s="196">
        <f>'Section 9 chart data'!$E$122</f>
        <v>21.478999999999999</v>
      </c>
      <c r="J17" s="196">
        <f>'Section 9 chart data'!$G$136</f>
        <v>42.152000000000001</v>
      </c>
      <c r="K17" s="197">
        <f>'Section 9 chart data'!$H$136</f>
        <v>15.32</v>
      </c>
      <c r="L17" s="196">
        <f>'Section 9 chart data'!$F$122</f>
        <v>25.933</v>
      </c>
      <c r="M17" s="196">
        <f>'Section 9 chart data'!$I$136</f>
        <v>70.442999999999998</v>
      </c>
      <c r="N17" s="197">
        <f>'Section 9 chart data'!$J$136</f>
        <v>19.45</v>
      </c>
      <c r="O17" s="196">
        <f>'Section 9 chart data'!$G$122</f>
        <v>23.922000000000001</v>
      </c>
      <c r="P17" s="196">
        <f>'Section 9 chart data'!$K$136</f>
        <v>80.106999999999999</v>
      </c>
      <c r="Q17" s="197">
        <f>'Section 9 chart data'!$L$136</f>
        <v>22.38</v>
      </c>
      <c r="R17" s="196">
        <f>'Section 9 chart data'!$H$122</f>
        <v>20.381</v>
      </c>
      <c r="S17" s="196">
        <f>'Section 9 chart data'!$M$136</f>
        <v>47.362000000000002</v>
      </c>
      <c r="T17" s="198">
        <f>'Section 9 chart data'!$N$136</f>
        <v>24.58</v>
      </c>
    </row>
    <row r="20" spans="2:20" ht="15" customHeight="1" x14ac:dyDescent="0.2">
      <c r="B20" s="881" t="s">
        <v>213</v>
      </c>
      <c r="C20" s="879" t="s">
        <v>331</v>
      </c>
      <c r="D20" s="879"/>
      <c r="E20" s="879"/>
      <c r="F20" s="879" t="s">
        <v>222</v>
      </c>
      <c r="G20" s="879"/>
      <c r="H20" s="880"/>
    </row>
    <row r="21" spans="2:20" ht="15" customHeight="1" x14ac:dyDescent="0.2">
      <c r="B21" s="882"/>
      <c r="C21" s="305" t="s">
        <v>78</v>
      </c>
      <c r="D21" s="877" t="s">
        <v>79</v>
      </c>
      <c r="E21" s="877"/>
      <c r="F21" s="305" t="s">
        <v>78</v>
      </c>
      <c r="G21" s="877" t="s">
        <v>79</v>
      </c>
      <c r="H21" s="878"/>
    </row>
    <row r="22" spans="2:20" ht="30" customHeight="1" x14ac:dyDescent="0.2">
      <c r="B22" s="882"/>
      <c r="C22" s="866" t="s">
        <v>325</v>
      </c>
      <c r="D22" s="866"/>
      <c r="E22" s="150" t="s">
        <v>82</v>
      </c>
      <c r="F22" s="866" t="s">
        <v>325</v>
      </c>
      <c r="G22" s="866"/>
      <c r="H22" s="151" t="s">
        <v>82</v>
      </c>
    </row>
    <row r="23" spans="2:20" ht="15" customHeight="1" x14ac:dyDescent="0.2">
      <c r="B23" s="152" t="str">
        <f>Index!$B$4</f>
        <v>Lincolnshire and Northamptonshire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93" t="s">
        <v>214</v>
      </c>
      <c r="C24" s="194">
        <f>$C$9</f>
        <v>2.7320000000000002</v>
      </c>
      <c r="D24" s="194">
        <f>$D$9</f>
        <v>10.337</v>
      </c>
      <c r="E24" s="154">
        <f>$E$9</f>
        <v>24.47</v>
      </c>
      <c r="F24" s="194">
        <f>$F$9</f>
        <v>2.734</v>
      </c>
      <c r="G24" s="194">
        <f>$G$9</f>
        <v>6.3819999999999997</v>
      </c>
      <c r="H24" s="160">
        <f>$H$9</f>
        <v>25.35</v>
      </c>
    </row>
    <row r="25" spans="2:20" ht="15" customHeight="1" x14ac:dyDescent="0.2">
      <c r="B25" s="159" t="s">
        <v>215</v>
      </c>
      <c r="C25" s="194">
        <f>$C$10</f>
        <v>1.0209999999999999</v>
      </c>
      <c r="D25" s="194">
        <f>$D$10</f>
        <v>4.2460000000000004</v>
      </c>
      <c r="E25" s="154">
        <f>$E$10</f>
        <v>18.940000000000001</v>
      </c>
      <c r="F25" s="194">
        <f>$F$10</f>
        <v>0.96199999999999997</v>
      </c>
      <c r="G25" s="194">
        <f>$G$10</f>
        <v>3.2410000000000001</v>
      </c>
      <c r="H25" s="160">
        <f>$H$10</f>
        <v>23.68</v>
      </c>
    </row>
    <row r="26" spans="2:20" ht="15" customHeight="1" x14ac:dyDescent="0.2">
      <c r="B26" s="159" t="s">
        <v>216</v>
      </c>
      <c r="C26" s="194">
        <f>$C$11</f>
        <v>1.129</v>
      </c>
      <c r="D26" s="194">
        <f>$D$11</f>
        <v>4.484</v>
      </c>
      <c r="E26" s="154">
        <f>$E$11</f>
        <v>16.170000000000002</v>
      </c>
      <c r="F26" s="194">
        <f>$F$11</f>
        <v>0.94399999999999995</v>
      </c>
      <c r="G26" s="194">
        <f>$G$11</f>
        <v>3.835</v>
      </c>
      <c r="H26" s="160">
        <f>$H$11</f>
        <v>21.28</v>
      </c>
    </row>
    <row r="27" spans="2:20" ht="15" customHeight="1" x14ac:dyDescent="0.2">
      <c r="B27" s="159" t="s">
        <v>217</v>
      </c>
      <c r="C27" s="194">
        <f>$C$12</f>
        <v>4.1749999999999998</v>
      </c>
      <c r="D27" s="194">
        <f>$D$12</f>
        <v>13.651</v>
      </c>
      <c r="E27" s="154">
        <f>$E$12</f>
        <v>14.5</v>
      </c>
      <c r="F27" s="194">
        <f>$F$12</f>
        <v>3.0569999999999999</v>
      </c>
      <c r="G27" s="194">
        <f>$G$12</f>
        <v>13.776999999999999</v>
      </c>
      <c r="H27" s="160">
        <f>$H$12</f>
        <v>17.02</v>
      </c>
    </row>
    <row r="28" spans="2:20" ht="15" customHeight="1" x14ac:dyDescent="0.2">
      <c r="B28" s="159" t="s">
        <v>218</v>
      </c>
      <c r="C28" s="194">
        <f>$C$13</f>
        <v>7.6680000000000001</v>
      </c>
      <c r="D28" s="194">
        <f>$D$13</f>
        <v>15.707000000000001</v>
      </c>
      <c r="E28" s="154">
        <f>$E$13</f>
        <v>19.29</v>
      </c>
      <c r="F28" s="194">
        <f>$F$13</f>
        <v>4.9489999999999998</v>
      </c>
      <c r="G28" s="194">
        <f>$G$13</f>
        <v>16.965</v>
      </c>
      <c r="H28" s="160">
        <f>$H$13</f>
        <v>22.59</v>
      </c>
    </row>
    <row r="29" spans="2:20" ht="15" customHeight="1" x14ac:dyDescent="0.2">
      <c r="B29" s="159" t="s">
        <v>219</v>
      </c>
      <c r="C29" s="194">
        <f>$C$14</f>
        <v>5.048</v>
      </c>
      <c r="D29" s="194">
        <f>$D$14</f>
        <v>8.0579999999999998</v>
      </c>
      <c r="E29" s="154">
        <f>$E$14</f>
        <v>29.79</v>
      </c>
      <c r="F29" s="194">
        <f>$F$14</f>
        <v>3.044</v>
      </c>
      <c r="G29" s="194">
        <f>$G$14</f>
        <v>7.2759999999999998</v>
      </c>
      <c r="H29" s="160">
        <f>$H$14</f>
        <v>29.13</v>
      </c>
    </row>
    <row r="30" spans="2:20" ht="15" customHeight="1" x14ac:dyDescent="0.2">
      <c r="B30" s="159" t="s">
        <v>220</v>
      </c>
      <c r="C30" s="194">
        <f>$C$15</f>
        <v>2.9590000000000001</v>
      </c>
      <c r="D30" s="194">
        <f>$D$15</f>
        <v>4.1340000000000003</v>
      </c>
      <c r="E30" s="154">
        <f>$E$15</f>
        <v>35.54</v>
      </c>
      <c r="F30" s="194">
        <f>$F$15</f>
        <v>1.718</v>
      </c>
      <c r="G30" s="194">
        <f>$G$15</f>
        <v>3.2149999999999999</v>
      </c>
      <c r="H30" s="160">
        <f>$H$15</f>
        <v>33.28</v>
      </c>
    </row>
    <row r="31" spans="2:20" ht="15" customHeight="1" x14ac:dyDescent="0.2">
      <c r="B31" s="159" t="s">
        <v>221</v>
      </c>
      <c r="C31" s="194">
        <f>$C$16</f>
        <v>2.423</v>
      </c>
      <c r="D31" s="194">
        <f>$D$16</f>
        <v>6.8129999999999997</v>
      </c>
      <c r="E31" s="154">
        <f>$E$16</f>
        <v>62.54</v>
      </c>
      <c r="F31" s="194">
        <f>$F$16</f>
        <v>1.411</v>
      </c>
      <c r="G31" s="194">
        <f>$G$16</f>
        <v>2.8919999999999999</v>
      </c>
      <c r="H31" s="160">
        <f>$H$16</f>
        <v>47.48</v>
      </c>
    </row>
    <row r="32" spans="2:20" ht="15" customHeight="1" x14ac:dyDescent="0.2">
      <c r="B32" s="195" t="s">
        <v>80</v>
      </c>
      <c r="C32" s="196">
        <f>$C$17</f>
        <v>27.157</v>
      </c>
      <c r="D32" s="196">
        <f>$D$17</f>
        <v>67.429000000000002</v>
      </c>
      <c r="E32" s="197">
        <f>$E$17</f>
        <v>18.55</v>
      </c>
      <c r="F32" s="196">
        <f>$F$17</f>
        <v>18.818000000000001</v>
      </c>
      <c r="G32" s="196">
        <f>$G$17</f>
        <v>57.585000000000001</v>
      </c>
      <c r="H32" s="198">
        <f>$H$17</f>
        <v>18.010000000000002</v>
      </c>
    </row>
    <row r="35" spans="2:8" ht="15" customHeight="1" x14ac:dyDescent="0.2">
      <c r="B35" s="881" t="s">
        <v>213</v>
      </c>
      <c r="C35" s="879" t="s">
        <v>225</v>
      </c>
      <c r="D35" s="879"/>
      <c r="E35" s="879"/>
      <c r="F35" s="879" t="s">
        <v>226</v>
      </c>
      <c r="G35" s="879"/>
      <c r="H35" s="880"/>
    </row>
    <row r="36" spans="2:8" ht="15" customHeight="1" x14ac:dyDescent="0.2">
      <c r="B36" s="882"/>
      <c r="C36" s="305" t="s">
        <v>78</v>
      </c>
      <c r="D36" s="877" t="s">
        <v>79</v>
      </c>
      <c r="E36" s="877"/>
      <c r="F36" s="305" t="s">
        <v>78</v>
      </c>
      <c r="G36" s="877" t="s">
        <v>79</v>
      </c>
      <c r="H36" s="878"/>
    </row>
    <row r="37" spans="2:8" ht="30" customHeight="1" x14ac:dyDescent="0.2">
      <c r="B37" s="882"/>
      <c r="C37" s="866" t="s">
        <v>325</v>
      </c>
      <c r="D37" s="866"/>
      <c r="E37" s="150" t="s">
        <v>82</v>
      </c>
      <c r="F37" s="866" t="s">
        <v>325</v>
      </c>
      <c r="G37" s="866"/>
      <c r="H37" s="151" t="s">
        <v>82</v>
      </c>
    </row>
    <row r="38" spans="2:8" ht="15" customHeight="1" x14ac:dyDescent="0.2">
      <c r="B38" s="152" t="str">
        <f>Index!$B$4</f>
        <v>Lincolnshire and Northamptonshire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93" t="s">
        <v>214</v>
      </c>
      <c r="C39" s="194">
        <f>$I$9</f>
        <v>2.839</v>
      </c>
      <c r="D39" s="194">
        <f>$J$9</f>
        <v>4.5140000000000002</v>
      </c>
      <c r="E39" s="154">
        <f>$K$9</f>
        <v>20.91</v>
      </c>
      <c r="F39" s="194">
        <f>$L$9</f>
        <v>2.7909999999999999</v>
      </c>
      <c r="G39" s="194">
        <f>$M$9</f>
        <v>3.6190000000000002</v>
      </c>
      <c r="H39" s="160">
        <f>$N$9</f>
        <v>19.38</v>
      </c>
    </row>
    <row r="40" spans="2:8" ht="15" customHeight="1" x14ac:dyDescent="0.2">
      <c r="B40" s="159" t="s">
        <v>215</v>
      </c>
      <c r="C40" s="194">
        <f>$I$10</f>
        <v>1.151</v>
      </c>
      <c r="D40" s="194">
        <f>$J$10</f>
        <v>2.17</v>
      </c>
      <c r="E40" s="154">
        <f>$K$10</f>
        <v>24.09</v>
      </c>
      <c r="F40" s="194">
        <f>$L$10</f>
        <v>1.2350000000000001</v>
      </c>
      <c r="G40" s="194">
        <f>$M$10</f>
        <v>1.766</v>
      </c>
      <c r="H40" s="160">
        <f>$N$10</f>
        <v>18.93</v>
      </c>
    </row>
    <row r="41" spans="2:8" ht="15" customHeight="1" x14ac:dyDescent="0.2">
      <c r="B41" s="159" t="s">
        <v>216</v>
      </c>
      <c r="C41" s="194">
        <f>$I$11</f>
        <v>1.2370000000000001</v>
      </c>
      <c r="D41" s="194">
        <f>$J$11</f>
        <v>2.6890000000000001</v>
      </c>
      <c r="E41" s="154">
        <f>$K$11</f>
        <v>22.85</v>
      </c>
      <c r="F41" s="194">
        <f>$L$11</f>
        <v>1.4279999999999999</v>
      </c>
      <c r="G41" s="194">
        <f>$M$11</f>
        <v>2.5529999999999999</v>
      </c>
      <c r="H41" s="160">
        <f>$N$11</f>
        <v>19.600000000000001</v>
      </c>
    </row>
    <row r="42" spans="2:8" ht="15" customHeight="1" x14ac:dyDescent="0.2">
      <c r="B42" s="159" t="s">
        <v>217</v>
      </c>
      <c r="C42" s="194">
        <f>$I$12</f>
        <v>3.88</v>
      </c>
      <c r="D42" s="194">
        <f>$J$12</f>
        <v>11.262</v>
      </c>
      <c r="E42" s="154">
        <f>$K$12</f>
        <v>19.07</v>
      </c>
      <c r="F42" s="194">
        <f>$L$12</f>
        <v>5.2510000000000003</v>
      </c>
      <c r="G42" s="194">
        <f>$M$12</f>
        <v>12.204000000000001</v>
      </c>
      <c r="H42" s="160">
        <f>$N$12</f>
        <v>18.170000000000002</v>
      </c>
    </row>
    <row r="43" spans="2:8" ht="15" customHeight="1" x14ac:dyDescent="0.2">
      <c r="B43" s="159" t="s">
        <v>218</v>
      </c>
      <c r="C43" s="194">
        <f>$I$13</f>
        <v>5.5289999999999999</v>
      </c>
      <c r="D43" s="194">
        <f>$J$13</f>
        <v>13.856</v>
      </c>
      <c r="E43" s="154">
        <f>$K$13</f>
        <v>15.76</v>
      </c>
      <c r="F43" s="194">
        <f>$L$13</f>
        <v>7.2720000000000002</v>
      </c>
      <c r="G43" s="194">
        <f>$M$13</f>
        <v>24.338999999999999</v>
      </c>
      <c r="H43" s="160">
        <f>$N$13</f>
        <v>18.8</v>
      </c>
    </row>
    <row r="44" spans="2:8" ht="15" customHeight="1" x14ac:dyDescent="0.2">
      <c r="B44" s="159" t="s">
        <v>219</v>
      </c>
      <c r="C44" s="194">
        <f>$I$14</f>
        <v>3.302</v>
      </c>
      <c r="D44" s="194">
        <f>$J$14</f>
        <v>4.4640000000000004</v>
      </c>
      <c r="E44" s="154">
        <f>$K$14</f>
        <v>20.46</v>
      </c>
      <c r="F44" s="194">
        <f>$L$14</f>
        <v>3.7069999999999999</v>
      </c>
      <c r="G44" s="194">
        <f>$M$14</f>
        <v>13.282999999999999</v>
      </c>
      <c r="H44" s="160">
        <f>$N$14</f>
        <v>26.07</v>
      </c>
    </row>
    <row r="45" spans="2:8" ht="15" customHeight="1" x14ac:dyDescent="0.2">
      <c r="B45" s="159" t="s">
        <v>220</v>
      </c>
      <c r="C45" s="194">
        <f>$I$15</f>
        <v>1.847</v>
      </c>
      <c r="D45" s="194">
        <f>$J$15</f>
        <v>1.8089999999999999</v>
      </c>
      <c r="E45" s="154">
        <f>$K$15</f>
        <v>27.77</v>
      </c>
      <c r="F45" s="194">
        <f>$L$15</f>
        <v>1.9319999999999999</v>
      </c>
      <c r="G45" s="194">
        <f>$M$15</f>
        <v>6.7960000000000003</v>
      </c>
      <c r="H45" s="160">
        <f>$N$15</f>
        <v>32.369999999999997</v>
      </c>
    </row>
    <row r="46" spans="2:8" ht="15" customHeight="1" x14ac:dyDescent="0.2">
      <c r="B46" s="159" t="s">
        <v>221</v>
      </c>
      <c r="C46" s="194">
        <f>$I$16</f>
        <v>1.694</v>
      </c>
      <c r="D46" s="194">
        <f>$J$16</f>
        <v>1.389</v>
      </c>
      <c r="E46" s="154">
        <f>$K$16</f>
        <v>34.130000000000003</v>
      </c>
      <c r="F46" s="194">
        <f>$L$16</f>
        <v>2.3159999999999998</v>
      </c>
      <c r="G46" s="194">
        <f>$M$16</f>
        <v>5.883</v>
      </c>
      <c r="H46" s="160">
        <f>$N$16</f>
        <v>39.950000000000003</v>
      </c>
    </row>
    <row r="47" spans="2:8" ht="15" customHeight="1" x14ac:dyDescent="0.2">
      <c r="B47" s="195" t="s">
        <v>80</v>
      </c>
      <c r="C47" s="196">
        <f>$I$17</f>
        <v>21.478999999999999</v>
      </c>
      <c r="D47" s="196">
        <f>$J$17</f>
        <v>42.152000000000001</v>
      </c>
      <c r="E47" s="197">
        <f>$K$17</f>
        <v>15.32</v>
      </c>
      <c r="F47" s="196">
        <f>$L$17</f>
        <v>25.933</v>
      </c>
      <c r="G47" s="196">
        <f>$M$17</f>
        <v>70.442999999999998</v>
      </c>
      <c r="H47" s="198">
        <f>$N$17</f>
        <v>19.45</v>
      </c>
    </row>
    <row r="50" spans="2:8" ht="15" customHeight="1" x14ac:dyDescent="0.2">
      <c r="B50" s="881" t="s">
        <v>213</v>
      </c>
      <c r="C50" s="879" t="s">
        <v>227</v>
      </c>
      <c r="D50" s="879"/>
      <c r="E50" s="879"/>
      <c r="F50" s="879" t="s">
        <v>228</v>
      </c>
      <c r="G50" s="879"/>
      <c r="H50" s="880"/>
    </row>
    <row r="51" spans="2:8" ht="15" customHeight="1" x14ac:dyDescent="0.2">
      <c r="B51" s="882"/>
      <c r="C51" s="305" t="s">
        <v>78</v>
      </c>
      <c r="D51" s="877" t="s">
        <v>79</v>
      </c>
      <c r="E51" s="877"/>
      <c r="F51" s="305" t="s">
        <v>78</v>
      </c>
      <c r="G51" s="877" t="s">
        <v>79</v>
      </c>
      <c r="H51" s="878"/>
    </row>
    <row r="52" spans="2:8" ht="30" customHeight="1" x14ac:dyDescent="0.2">
      <c r="B52" s="882"/>
      <c r="C52" s="866" t="s">
        <v>325</v>
      </c>
      <c r="D52" s="866"/>
      <c r="E52" s="150" t="s">
        <v>82</v>
      </c>
      <c r="F52" s="866" t="s">
        <v>325</v>
      </c>
      <c r="G52" s="866"/>
      <c r="H52" s="151" t="s">
        <v>82</v>
      </c>
    </row>
    <row r="53" spans="2:8" ht="15" customHeight="1" x14ac:dyDescent="0.2">
      <c r="B53" s="152" t="str">
        <f>Index!$B$4</f>
        <v>Lincolnshire and Northamptonshire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93" t="s">
        <v>214</v>
      </c>
      <c r="C54" s="194">
        <f>$O$9</f>
        <v>2.5630000000000002</v>
      </c>
      <c r="D54" s="194">
        <f>$P$9</f>
        <v>4.8339999999999996</v>
      </c>
      <c r="E54" s="154">
        <f>$Q$9</f>
        <v>23</v>
      </c>
      <c r="F54" s="194">
        <f>$R$9</f>
        <v>3.3370000000000002</v>
      </c>
      <c r="G54" s="194">
        <f>$S$9</f>
        <v>5.702</v>
      </c>
      <c r="H54" s="160">
        <f>$T$9</f>
        <v>22.34</v>
      </c>
    </row>
    <row r="55" spans="2:8" ht="15" customHeight="1" x14ac:dyDescent="0.2">
      <c r="B55" s="159" t="s">
        <v>215</v>
      </c>
      <c r="C55" s="194">
        <f>$O$10</f>
        <v>1.1200000000000001</v>
      </c>
      <c r="D55" s="194">
        <f>$P$10</f>
        <v>1.8540000000000001</v>
      </c>
      <c r="E55" s="154">
        <f>$Q$10</f>
        <v>21.71</v>
      </c>
      <c r="F55" s="194">
        <f>$R$10</f>
        <v>1.0720000000000001</v>
      </c>
      <c r="G55" s="194">
        <f>$S$10</f>
        <v>1.2290000000000001</v>
      </c>
      <c r="H55" s="160">
        <f>$T$10</f>
        <v>21.81</v>
      </c>
    </row>
    <row r="56" spans="2:8" ht="15" customHeight="1" x14ac:dyDescent="0.2">
      <c r="B56" s="159" t="s">
        <v>216</v>
      </c>
      <c r="C56" s="194">
        <f>$O$11</f>
        <v>1.3939999999999999</v>
      </c>
      <c r="D56" s="194">
        <f>$P$11</f>
        <v>2.419</v>
      </c>
      <c r="E56" s="154">
        <f>$Q$11</f>
        <v>20.68</v>
      </c>
      <c r="F56" s="194">
        <f>$R$11</f>
        <v>1.1930000000000001</v>
      </c>
      <c r="G56" s="194">
        <f>$S$11</f>
        <v>1.3109999999999999</v>
      </c>
      <c r="H56" s="160">
        <f>$T$11</f>
        <v>22.26</v>
      </c>
    </row>
    <row r="57" spans="2:8" ht="15" customHeight="1" x14ac:dyDescent="0.2">
      <c r="B57" s="159" t="s">
        <v>217</v>
      </c>
      <c r="C57" s="194">
        <f>$O$12</f>
        <v>5.9930000000000003</v>
      </c>
      <c r="D57" s="194">
        <f>$P$12</f>
        <v>13.209</v>
      </c>
      <c r="E57" s="154">
        <f>$Q$12</f>
        <v>24.16</v>
      </c>
      <c r="F57" s="194">
        <f>$R$12</f>
        <v>4.806</v>
      </c>
      <c r="G57" s="194">
        <f>$S$12</f>
        <v>6.5049999999999999</v>
      </c>
      <c r="H57" s="160">
        <f>$T$12</f>
        <v>28.06</v>
      </c>
    </row>
    <row r="58" spans="2:8" ht="15" customHeight="1" x14ac:dyDescent="0.2">
      <c r="B58" s="159" t="s">
        <v>218</v>
      </c>
      <c r="C58" s="194">
        <f>$O$13</f>
        <v>7.3920000000000003</v>
      </c>
      <c r="D58" s="194">
        <f>$P$13</f>
        <v>29.132000000000001</v>
      </c>
      <c r="E58" s="154">
        <f>$Q$13</f>
        <v>26.92</v>
      </c>
      <c r="F58" s="194">
        <f>$R$13</f>
        <v>6.1479999999999997</v>
      </c>
      <c r="G58" s="194">
        <f>$S$13</f>
        <v>13.613</v>
      </c>
      <c r="H58" s="160">
        <f>$T$13</f>
        <v>27.43</v>
      </c>
    </row>
    <row r="59" spans="2:8" ht="15" customHeight="1" x14ac:dyDescent="0.2">
      <c r="B59" s="159" t="s">
        <v>219</v>
      </c>
      <c r="C59" s="194">
        <f>$O$14</f>
        <v>2.746</v>
      </c>
      <c r="D59" s="194">
        <f>$P$14</f>
        <v>15.644</v>
      </c>
      <c r="E59" s="154">
        <f>$Q$14</f>
        <v>25.31</v>
      </c>
      <c r="F59" s="194">
        <f>$R$14</f>
        <v>2.11</v>
      </c>
      <c r="G59" s="194">
        <f>$S$14</f>
        <v>7.9409999999999998</v>
      </c>
      <c r="H59" s="160">
        <f>$T$14</f>
        <v>30.48</v>
      </c>
    </row>
    <row r="60" spans="2:8" ht="15" customHeight="1" x14ac:dyDescent="0.2">
      <c r="B60" s="159" t="s">
        <v>220</v>
      </c>
      <c r="C60" s="194">
        <f>$O$15</f>
        <v>1.2210000000000001</v>
      </c>
      <c r="D60" s="194">
        <f>$P$15</f>
        <v>6.8659999999999997</v>
      </c>
      <c r="E60" s="154">
        <f>$Q$15</f>
        <v>24.99</v>
      </c>
      <c r="F60" s="194">
        <f>$R$15</f>
        <v>0.83</v>
      </c>
      <c r="G60" s="194">
        <f>$S$15</f>
        <v>4.101</v>
      </c>
      <c r="H60" s="160">
        <f>$T$15</f>
        <v>30.95</v>
      </c>
    </row>
    <row r="61" spans="2:8" ht="15" customHeight="1" x14ac:dyDescent="0.2">
      <c r="B61" s="159" t="s">
        <v>221</v>
      </c>
      <c r="C61" s="194">
        <f>$O$16</f>
        <v>1.4930000000000001</v>
      </c>
      <c r="D61" s="194">
        <f>$P$16</f>
        <v>6.149</v>
      </c>
      <c r="E61" s="154">
        <f>$Q$16</f>
        <v>35.49</v>
      </c>
      <c r="F61" s="194">
        <f>$R$16</f>
        <v>0.88600000000000001</v>
      </c>
      <c r="G61" s="194">
        <f>$S$16</f>
        <v>6.96</v>
      </c>
      <c r="H61" s="160">
        <f>$T$16</f>
        <v>60.26</v>
      </c>
    </row>
    <row r="62" spans="2:8" ht="15" customHeight="1" x14ac:dyDescent="0.2">
      <c r="B62" s="195" t="s">
        <v>80</v>
      </c>
      <c r="C62" s="196">
        <f>$O$17</f>
        <v>23.922000000000001</v>
      </c>
      <c r="D62" s="196">
        <f>$P$17</f>
        <v>80.106999999999999</v>
      </c>
      <c r="E62" s="197">
        <f>$Q$17</f>
        <v>22.38</v>
      </c>
      <c r="F62" s="196">
        <f>$R$17</f>
        <v>20.381</v>
      </c>
      <c r="G62" s="196">
        <f>$S$17</f>
        <v>47.362000000000002</v>
      </c>
      <c r="H62" s="198">
        <f>$T$17</f>
        <v>24.58</v>
      </c>
    </row>
  </sheetData>
  <mergeCells count="40">
    <mergeCell ref="C52:D52"/>
    <mergeCell ref="F52:G52"/>
    <mergeCell ref="B50:B52"/>
    <mergeCell ref="C50:E50"/>
    <mergeCell ref="F50:H50"/>
    <mergeCell ref="D51:E51"/>
    <mergeCell ref="G51:H51"/>
    <mergeCell ref="G36:H36"/>
    <mergeCell ref="D36:E36"/>
    <mergeCell ref="B35:B37"/>
    <mergeCell ref="F35:H35"/>
    <mergeCell ref="C35:E35"/>
    <mergeCell ref="F37:G37"/>
    <mergeCell ref="C37:D3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C7:D7"/>
    <mergeCell ref="F7:G7"/>
    <mergeCell ref="I7:J7"/>
    <mergeCell ref="L7:M7"/>
    <mergeCell ref="O7:P7"/>
    <mergeCell ref="J6:K6"/>
    <mergeCell ref="M6:N6"/>
    <mergeCell ref="P6:Q6"/>
    <mergeCell ref="R7:S7"/>
    <mergeCell ref="S6:T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757</v>
      </c>
    </row>
    <row r="5" spans="2:6" ht="15" customHeight="1" x14ac:dyDescent="0.2">
      <c r="B5" s="883" t="s">
        <v>229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884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Lincolnshire and Northamptonshire</v>
      </c>
      <c r="C7" s="780"/>
      <c r="D7" s="780"/>
      <c r="E7" s="780"/>
      <c r="F7" s="780"/>
    </row>
    <row r="8" spans="2:6" ht="15" customHeight="1" x14ac:dyDescent="0.2">
      <c r="B8" s="42" t="s">
        <v>331</v>
      </c>
      <c r="C8" s="43">
        <f>'Section 9 chart data'!D15</f>
        <v>708.81100000000004</v>
      </c>
      <c r="D8" s="44">
        <f>'Section 9 chart data'!J15</f>
        <v>1097.4670000000001</v>
      </c>
      <c r="E8" s="147">
        <f>'Section 9 chart data'!K15</f>
        <v>12.44</v>
      </c>
      <c r="F8" s="45">
        <f t="shared" ref="F8:F13" si="0">SUM(C8,D8)</f>
        <v>1806.2780000000002</v>
      </c>
    </row>
    <row r="9" spans="2:6" ht="15" customHeight="1" x14ac:dyDescent="0.2">
      <c r="B9" s="42" t="s">
        <v>222</v>
      </c>
      <c r="C9" s="43">
        <f>'Section 9 chart data'!D16</f>
        <v>747.66600000000005</v>
      </c>
      <c r="D9" s="44">
        <f>'Section 9 chart data'!J16</f>
        <v>1112.5930000000001</v>
      </c>
      <c r="E9" s="147">
        <f>'Section 9 chart data'!K16</f>
        <v>13.1</v>
      </c>
      <c r="F9" s="45">
        <f t="shared" si="0"/>
        <v>1860.259</v>
      </c>
    </row>
    <row r="10" spans="2:6" ht="15" customHeight="1" x14ac:dyDescent="0.2">
      <c r="B10" s="42" t="s">
        <v>225</v>
      </c>
      <c r="C10" s="43">
        <f>'Section 9 chart data'!D17</f>
        <v>788.375</v>
      </c>
      <c r="D10" s="44">
        <f>'Section 9 chart data'!J17</f>
        <v>1120.0329999999999</v>
      </c>
      <c r="E10" s="147">
        <f>'Section 9 chart data'!K17</f>
        <v>14.24</v>
      </c>
      <c r="F10" s="45">
        <f t="shared" si="0"/>
        <v>1908.4079999999999</v>
      </c>
    </row>
    <row r="11" spans="2:6" ht="15" customHeight="1" x14ac:dyDescent="0.2">
      <c r="B11" s="42" t="s">
        <v>226</v>
      </c>
      <c r="C11" s="43">
        <f>'Section 9 chart data'!D18</f>
        <v>810.03700000000003</v>
      </c>
      <c r="D11" s="44">
        <f>'Section 9 chart data'!J18</f>
        <v>1051.106</v>
      </c>
      <c r="E11" s="147">
        <f>'Section 9 chart data'!K18</f>
        <v>15.82</v>
      </c>
      <c r="F11" s="45">
        <f t="shared" si="0"/>
        <v>1861.143</v>
      </c>
    </row>
    <row r="12" spans="2:6" ht="15" customHeight="1" x14ac:dyDescent="0.2">
      <c r="B12" s="42" t="s">
        <v>227</v>
      </c>
      <c r="C12" s="43">
        <f>'Section 9 chart data'!D19</f>
        <v>815.25400000000002</v>
      </c>
      <c r="D12" s="44">
        <f>'Section 9 chart data'!J19</f>
        <v>888.36</v>
      </c>
      <c r="E12" s="147">
        <f>'Section 9 chart data'!K19</f>
        <v>18.670000000000002</v>
      </c>
      <c r="F12" s="45">
        <f t="shared" si="0"/>
        <v>1703.614</v>
      </c>
    </row>
    <row r="13" spans="2:6" ht="15" customHeight="1" x14ac:dyDescent="0.2">
      <c r="B13" s="46" t="s">
        <v>228</v>
      </c>
      <c r="C13" s="47">
        <f>'Section 9 chart data'!D20</f>
        <v>837.452</v>
      </c>
      <c r="D13" s="48">
        <f>'Section 9 chart data'!J20</f>
        <v>860.11</v>
      </c>
      <c r="E13" s="148">
        <f>'Section 9 chart data'!K20</f>
        <v>20.239999999999998</v>
      </c>
      <c r="F13" s="49">
        <f t="shared" si="0"/>
        <v>1697.5619999999999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758</v>
      </c>
    </row>
    <row r="5" spans="2:6" ht="15" customHeight="1" x14ac:dyDescent="0.2">
      <c r="B5" s="883" t="s">
        <v>229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884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Lincolnshire and Northamptonshire</v>
      </c>
      <c r="C7" s="780"/>
      <c r="D7" s="780"/>
      <c r="E7" s="780"/>
      <c r="F7" s="780"/>
    </row>
    <row r="8" spans="2:6" ht="15" customHeight="1" x14ac:dyDescent="0.2">
      <c r="B8" s="42" t="s">
        <v>331</v>
      </c>
      <c r="C8" s="43">
        <f>'Section 9 chart data'!D25</f>
        <v>27.643999999999998</v>
      </c>
      <c r="D8" s="44">
        <f>'Section 9 chart data'!J25</f>
        <v>57.914000000000001</v>
      </c>
      <c r="E8" s="147">
        <f>'Section 9 chart data'!K25</f>
        <v>16.28</v>
      </c>
      <c r="F8" s="45">
        <f t="shared" ref="F8:F13" si="0">SUM(C8,D8)</f>
        <v>85.557999999999993</v>
      </c>
    </row>
    <row r="9" spans="2:6" ht="15" customHeight="1" x14ac:dyDescent="0.2">
      <c r="B9" s="42" t="s">
        <v>222</v>
      </c>
      <c r="C9" s="43">
        <f>'Section 9 chart data'!D26</f>
        <v>29.289000000000001</v>
      </c>
      <c r="D9" s="44">
        <f>'Section 9 chart data'!J26</f>
        <v>56.241999999999997</v>
      </c>
      <c r="E9" s="147">
        <f>'Section 9 chart data'!K26</f>
        <v>17.07</v>
      </c>
      <c r="F9" s="45">
        <f t="shared" si="0"/>
        <v>85.531000000000006</v>
      </c>
    </row>
    <row r="10" spans="2:6" ht="15" customHeight="1" x14ac:dyDescent="0.2">
      <c r="B10" s="42" t="s">
        <v>225</v>
      </c>
      <c r="C10" s="43">
        <f>'Section 9 chart data'!D27</f>
        <v>27.779</v>
      </c>
      <c r="D10" s="44">
        <f>'Section 9 chart data'!J27</f>
        <v>52.149000000000001</v>
      </c>
      <c r="E10" s="147">
        <f>'Section 9 chart data'!K27</f>
        <v>17.97</v>
      </c>
      <c r="F10" s="45">
        <f t="shared" si="0"/>
        <v>79.927999999999997</v>
      </c>
    </row>
    <row r="11" spans="2:6" ht="15" customHeight="1" x14ac:dyDescent="0.2">
      <c r="B11" s="42" t="s">
        <v>226</v>
      </c>
      <c r="C11" s="43">
        <f>'Section 9 chart data'!D28</f>
        <v>27.372</v>
      </c>
      <c r="D11" s="44">
        <f>'Section 9 chart data'!J28</f>
        <v>49.420999999999999</v>
      </c>
      <c r="E11" s="147">
        <f>'Section 9 chart data'!K28</f>
        <v>18.07</v>
      </c>
      <c r="F11" s="45">
        <f t="shared" si="0"/>
        <v>76.793000000000006</v>
      </c>
    </row>
    <row r="12" spans="2:6" ht="15" customHeight="1" x14ac:dyDescent="0.2">
      <c r="B12" s="42" t="s">
        <v>227</v>
      </c>
      <c r="C12" s="43">
        <f>'Section 9 chart data'!D29</f>
        <v>25.933</v>
      </c>
      <c r="D12" s="44">
        <f>'Section 9 chart data'!J29</f>
        <v>43.859000000000002</v>
      </c>
      <c r="E12" s="147">
        <f>'Section 9 chart data'!K29</f>
        <v>18.96</v>
      </c>
      <c r="F12" s="45">
        <f t="shared" si="0"/>
        <v>69.792000000000002</v>
      </c>
    </row>
    <row r="13" spans="2:6" ht="15" customHeight="1" x14ac:dyDescent="0.2">
      <c r="B13" s="46" t="s">
        <v>228</v>
      </c>
      <c r="C13" s="47">
        <f>'Section 9 chart data'!D30</f>
        <v>25.427</v>
      </c>
      <c r="D13" s="48">
        <f>'Section 9 chart data'!J30</f>
        <v>42.566000000000003</v>
      </c>
      <c r="E13" s="148">
        <f>'Section 9 chart data'!K30</f>
        <v>18.829999999999998</v>
      </c>
      <c r="F13" s="49">
        <f t="shared" si="0"/>
        <v>67.992999999999995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496</v>
      </c>
    </row>
    <row r="5" spans="2:6" ht="15" customHeight="1" x14ac:dyDescent="0.2">
      <c r="B5" s="861" t="s">
        <v>229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862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Lincolnshire and Northamptonshire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13.311999999999999</v>
      </c>
      <c r="D8" s="138">
        <f>'Section 10 chart data'!J50</f>
        <v>67.429000000000002</v>
      </c>
      <c r="E8" s="693">
        <f>'Section 10 chart data'!K50</f>
        <v>18.55</v>
      </c>
      <c r="F8" s="139">
        <f>SUM(C8,D8)</f>
        <v>80.741</v>
      </c>
    </row>
    <row r="9" spans="2:6" ht="15" customHeight="1" x14ac:dyDescent="0.2">
      <c r="B9" s="42" t="s">
        <v>222</v>
      </c>
      <c r="C9" s="137">
        <f>'Section 10 chart data'!D51</f>
        <v>15.592000000000001</v>
      </c>
      <c r="D9" s="138">
        <f>'Section 10 chart data'!J51</f>
        <v>57.585000000000001</v>
      </c>
      <c r="E9" s="693">
        <f>'Section 10 chart data'!K51</f>
        <v>18.010000000000002</v>
      </c>
      <c r="F9" s="139">
        <f t="shared" ref="F9:F17" si="0">SUM(C9,D9)</f>
        <v>73.177000000000007</v>
      </c>
    </row>
    <row r="10" spans="2:6" ht="15" customHeight="1" x14ac:dyDescent="0.2">
      <c r="B10" s="42" t="s">
        <v>225</v>
      </c>
      <c r="C10" s="137">
        <f>'Section 10 chart data'!D52</f>
        <v>13.680999999999999</v>
      </c>
      <c r="D10" s="138">
        <f>'Section 10 chart data'!J52</f>
        <v>42.152000000000001</v>
      </c>
      <c r="E10" s="693">
        <f>'Section 10 chart data'!K52</f>
        <v>15.32</v>
      </c>
      <c r="F10" s="139">
        <f t="shared" si="0"/>
        <v>55.832999999999998</v>
      </c>
    </row>
    <row r="11" spans="2:6" ht="15" customHeight="1" x14ac:dyDescent="0.2">
      <c r="B11" s="42" t="s">
        <v>226</v>
      </c>
      <c r="C11" s="137">
        <f>'Section 10 chart data'!D53</f>
        <v>18.491</v>
      </c>
      <c r="D11" s="138">
        <f>'Section 10 chart data'!J53</f>
        <v>70.442999999999998</v>
      </c>
      <c r="E11" s="693">
        <f>'Section 10 chart data'!K53</f>
        <v>19.45</v>
      </c>
      <c r="F11" s="139">
        <f t="shared" si="0"/>
        <v>88.933999999999997</v>
      </c>
    </row>
    <row r="12" spans="2:6" ht="15" customHeight="1" x14ac:dyDescent="0.2">
      <c r="B12" s="42" t="s">
        <v>227</v>
      </c>
      <c r="C12" s="137">
        <f>'Section 10 chart data'!D54</f>
        <v>19.349</v>
      </c>
      <c r="D12" s="138">
        <f>'Section 10 chart data'!J54</f>
        <v>80.106999999999999</v>
      </c>
      <c r="E12" s="693">
        <f>'Section 10 chart data'!K54</f>
        <v>22.38</v>
      </c>
      <c r="F12" s="139">
        <f t="shared" si="0"/>
        <v>99.456000000000003</v>
      </c>
    </row>
    <row r="13" spans="2:6" ht="15" customHeight="1" x14ac:dyDescent="0.2">
      <c r="B13" s="42" t="s">
        <v>228</v>
      </c>
      <c r="C13" s="137">
        <f>'Section 10 chart data'!D55</f>
        <v>25.274999999999999</v>
      </c>
      <c r="D13" s="138">
        <f>'Section 10 chart data'!J55</f>
        <v>47.362000000000002</v>
      </c>
      <c r="E13" s="693">
        <f>'Section 10 chart data'!K55</f>
        <v>24.58</v>
      </c>
      <c r="F13" s="139">
        <f t="shared" si="0"/>
        <v>72.637</v>
      </c>
    </row>
    <row r="14" spans="2:6" ht="15" customHeight="1" x14ac:dyDescent="0.2">
      <c r="B14" s="42" t="s">
        <v>332</v>
      </c>
      <c r="C14" s="137">
        <f>'Section 10 chart data'!D56</f>
        <v>22.312000000000001</v>
      </c>
      <c r="D14" s="138">
        <f>'Section 10 chart data'!J56</f>
        <v>67.798000000000002</v>
      </c>
      <c r="E14" s="693">
        <f>'Section 10 chart data'!K56</f>
        <v>26.98</v>
      </c>
      <c r="F14" s="139">
        <f t="shared" si="0"/>
        <v>90.11</v>
      </c>
    </row>
    <row r="15" spans="2:6" ht="15" customHeight="1" x14ac:dyDescent="0.2">
      <c r="B15" s="42" t="s">
        <v>333</v>
      </c>
      <c r="C15" s="137">
        <f>'Section 10 chart data'!D57</f>
        <v>41.323</v>
      </c>
      <c r="D15" s="138">
        <f>'Section 10 chart data'!J57</f>
        <v>42.78</v>
      </c>
      <c r="E15" s="693">
        <f>'Section 10 chart data'!K57</f>
        <v>30.35</v>
      </c>
      <c r="F15" s="139">
        <f t="shared" si="0"/>
        <v>84.103000000000009</v>
      </c>
    </row>
    <row r="16" spans="2:6" ht="15" customHeight="1" x14ac:dyDescent="0.2">
      <c r="B16" s="42" t="s">
        <v>231</v>
      </c>
      <c r="C16" s="137">
        <f>'Section 10 chart data'!D58</f>
        <v>21.765000000000001</v>
      </c>
      <c r="D16" s="138">
        <f>'Section 10 chart data'!J58</f>
        <v>60.563000000000002</v>
      </c>
      <c r="E16" s="693">
        <f>'Section 10 chart data'!K58</f>
        <v>35.53</v>
      </c>
      <c r="F16" s="139">
        <f t="shared" si="0"/>
        <v>82.328000000000003</v>
      </c>
    </row>
    <row r="17" spans="2:6" ht="15" customHeight="1" x14ac:dyDescent="0.2">
      <c r="B17" s="46" t="s">
        <v>232</v>
      </c>
      <c r="C17" s="137">
        <f>'Section 10 chart data'!D59</f>
        <v>57.508000000000003</v>
      </c>
      <c r="D17" s="138">
        <f>'Section 10 chart data'!J59</f>
        <v>51.89</v>
      </c>
      <c r="E17" s="693">
        <f>'Section 10 chart data'!K59</f>
        <v>40.020000000000003</v>
      </c>
      <c r="F17" s="139">
        <f t="shared" si="0"/>
        <v>109.398</v>
      </c>
    </row>
    <row r="18" spans="2:6" ht="15" customHeight="1" x14ac:dyDescent="0.2">
      <c r="B18" s="46" t="s">
        <v>233</v>
      </c>
      <c r="C18" s="137">
        <f>'Section 10 chart data'!D60</f>
        <v>20.928000000000001</v>
      </c>
      <c r="D18" s="138">
        <f>'Section 10 chart data'!J60</f>
        <v>26.802</v>
      </c>
      <c r="E18" s="693">
        <f>'Section 10 chart data'!K60</f>
        <v>17.53</v>
      </c>
      <c r="F18" s="140">
        <f>SUM(C18,D18)</f>
        <v>47.730000000000004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491</v>
      </c>
    </row>
    <row r="5" spans="2:35" ht="15" customHeight="1" x14ac:dyDescent="0.2">
      <c r="B5" s="863" t="s">
        <v>77</v>
      </c>
      <c r="C5" s="865" t="s">
        <v>331</v>
      </c>
      <c r="D5" s="865"/>
      <c r="E5" s="865"/>
      <c r="F5" s="865" t="s">
        <v>222</v>
      </c>
      <c r="G5" s="865"/>
      <c r="H5" s="865"/>
      <c r="I5" s="793" t="s">
        <v>225</v>
      </c>
      <c r="J5" s="795"/>
      <c r="K5" s="794"/>
      <c r="L5" s="793" t="s">
        <v>226</v>
      </c>
      <c r="M5" s="795"/>
      <c r="N5" s="794"/>
      <c r="O5" s="793" t="s">
        <v>227</v>
      </c>
      <c r="P5" s="795"/>
      <c r="Q5" s="794"/>
      <c r="R5" s="793" t="s">
        <v>228</v>
      </c>
      <c r="S5" s="795"/>
      <c r="T5" s="794"/>
      <c r="U5" s="793" t="s">
        <v>332</v>
      </c>
      <c r="V5" s="795"/>
      <c r="W5" s="794"/>
      <c r="X5" s="793" t="s">
        <v>333</v>
      </c>
      <c r="Y5" s="795"/>
      <c r="Z5" s="794"/>
      <c r="AA5" s="793" t="s">
        <v>231</v>
      </c>
      <c r="AB5" s="795"/>
      <c r="AC5" s="794"/>
      <c r="AD5" s="793" t="s">
        <v>232</v>
      </c>
      <c r="AE5" s="795"/>
      <c r="AF5" s="794"/>
      <c r="AG5" s="793" t="s">
        <v>233</v>
      </c>
      <c r="AH5" s="795"/>
      <c r="AI5" s="795"/>
    </row>
    <row r="6" spans="2:35" ht="15" customHeight="1" x14ac:dyDescent="0.2">
      <c r="B6" s="885"/>
      <c r="C6" s="129" t="s">
        <v>78</v>
      </c>
      <c r="D6" s="867" t="s">
        <v>79</v>
      </c>
      <c r="E6" s="867"/>
      <c r="F6" s="129" t="s">
        <v>78</v>
      </c>
      <c r="G6" s="867" t="s">
        <v>79</v>
      </c>
      <c r="H6" s="867"/>
      <c r="I6" s="129" t="s">
        <v>78</v>
      </c>
      <c r="J6" s="796" t="s">
        <v>79</v>
      </c>
      <c r="K6" s="797"/>
      <c r="L6" s="129" t="s">
        <v>78</v>
      </c>
      <c r="M6" s="796" t="s">
        <v>79</v>
      </c>
      <c r="N6" s="797"/>
      <c r="O6" s="129" t="s">
        <v>78</v>
      </c>
      <c r="P6" s="796" t="s">
        <v>79</v>
      </c>
      <c r="Q6" s="797"/>
      <c r="R6" s="129" t="s">
        <v>78</v>
      </c>
      <c r="S6" s="796" t="s">
        <v>79</v>
      </c>
      <c r="T6" s="797"/>
      <c r="U6" s="129" t="s">
        <v>78</v>
      </c>
      <c r="V6" s="796" t="s">
        <v>79</v>
      </c>
      <c r="W6" s="797"/>
      <c r="X6" s="129" t="s">
        <v>78</v>
      </c>
      <c r="Y6" s="796" t="s">
        <v>79</v>
      </c>
      <c r="Z6" s="797"/>
      <c r="AA6" s="129" t="s">
        <v>78</v>
      </c>
      <c r="AB6" s="796" t="s">
        <v>79</v>
      </c>
      <c r="AC6" s="797"/>
      <c r="AD6" s="129" t="s">
        <v>78</v>
      </c>
      <c r="AE6" s="796" t="s">
        <v>79</v>
      </c>
      <c r="AF6" s="797"/>
      <c r="AG6" s="129" t="s">
        <v>78</v>
      </c>
      <c r="AH6" s="796" t="s">
        <v>79</v>
      </c>
      <c r="AI6" s="798"/>
    </row>
    <row r="7" spans="2:35" ht="30" customHeight="1" x14ac:dyDescent="0.2">
      <c r="B7" s="885"/>
      <c r="C7" s="866" t="s">
        <v>325</v>
      </c>
      <c r="D7" s="866"/>
      <c r="E7" s="130" t="s">
        <v>82</v>
      </c>
      <c r="F7" s="866" t="s">
        <v>325</v>
      </c>
      <c r="G7" s="866"/>
      <c r="H7" s="130" t="s">
        <v>82</v>
      </c>
      <c r="I7" s="886" t="s">
        <v>325</v>
      </c>
      <c r="J7" s="887"/>
      <c r="K7" s="130" t="s">
        <v>82</v>
      </c>
      <c r="L7" s="886" t="s">
        <v>325</v>
      </c>
      <c r="M7" s="887"/>
      <c r="N7" s="130" t="s">
        <v>82</v>
      </c>
      <c r="O7" s="886" t="s">
        <v>325</v>
      </c>
      <c r="P7" s="887"/>
      <c r="Q7" s="130" t="s">
        <v>82</v>
      </c>
      <c r="R7" s="886" t="s">
        <v>325</v>
      </c>
      <c r="S7" s="887"/>
      <c r="T7" s="130" t="s">
        <v>82</v>
      </c>
      <c r="U7" s="886" t="s">
        <v>325</v>
      </c>
      <c r="V7" s="887"/>
      <c r="W7" s="130" t="s">
        <v>82</v>
      </c>
      <c r="X7" s="886" t="s">
        <v>325</v>
      </c>
      <c r="Y7" s="887"/>
      <c r="Z7" s="130" t="s">
        <v>82</v>
      </c>
      <c r="AA7" s="886" t="s">
        <v>325</v>
      </c>
      <c r="AB7" s="887"/>
      <c r="AC7" s="130" t="s">
        <v>82</v>
      </c>
      <c r="AD7" s="886" t="s">
        <v>325</v>
      </c>
      <c r="AE7" s="887"/>
      <c r="AF7" s="130" t="s">
        <v>82</v>
      </c>
      <c r="AG7" s="886" t="s">
        <v>325</v>
      </c>
      <c r="AH7" s="887"/>
      <c r="AI7" s="131" t="s">
        <v>82</v>
      </c>
    </row>
    <row r="8" spans="2:35" ht="15" customHeight="1" x14ac:dyDescent="0.2">
      <c r="B8" s="143" t="str">
        <f>Index!$B$4</f>
        <v>Lincolnshire and Northamptonshire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4">
        <f>'Section 10 chart data'!$C$66</f>
        <v>13.311999999999999</v>
      </c>
      <c r="D9" s="324">
        <f>'Section 10 chart data'!$C$83</f>
        <v>67.429000000000002</v>
      </c>
      <c r="E9" s="697">
        <f>'Section 10 chart data'!$D$83</f>
        <v>18.55</v>
      </c>
      <c r="F9" s="324">
        <f>'Section 10 chart data'!$D$66</f>
        <v>15.592000000000001</v>
      </c>
      <c r="G9" s="324">
        <f>'Section 10 chart data'!$E$83</f>
        <v>57.585000000000001</v>
      </c>
      <c r="H9" s="697">
        <f>'Section 10 chart data'!$F$83</f>
        <v>18.010000000000002</v>
      </c>
      <c r="I9" s="324">
        <f>'Section 10 chart data'!$E$66</f>
        <v>13.680999999999999</v>
      </c>
      <c r="J9" s="324">
        <f>'Section 10 chart data'!$G$83</f>
        <v>42.152000000000001</v>
      </c>
      <c r="K9" s="697">
        <f>'Section 10 chart data'!$H$83</f>
        <v>15.32</v>
      </c>
      <c r="L9" s="324">
        <f>'Section 10 chart data'!$F$66</f>
        <v>18.491</v>
      </c>
      <c r="M9" s="324">
        <f>'Section 10 chart data'!$I$83</f>
        <v>70.442999999999998</v>
      </c>
      <c r="N9" s="697">
        <f>'Section 10 chart data'!$J$83</f>
        <v>19.45</v>
      </c>
      <c r="O9" s="324">
        <f>'Section 10 chart data'!$G$66</f>
        <v>19.349</v>
      </c>
      <c r="P9" s="324">
        <f>'Section 10 chart data'!$K$83</f>
        <v>80.106999999999999</v>
      </c>
      <c r="Q9" s="697">
        <f>'Section 10 chart data'!$L$83</f>
        <v>22.38</v>
      </c>
      <c r="R9" s="324">
        <f>'Section 10 chart data'!$H$66</f>
        <v>25.274999999999999</v>
      </c>
      <c r="S9" s="324">
        <f>'Section 10 chart data'!$M$83</f>
        <v>47.362000000000002</v>
      </c>
      <c r="T9" s="697">
        <f>'Section 10 chart data'!$N$83</f>
        <v>24.58</v>
      </c>
      <c r="U9" s="324">
        <f>'Section 10 chart data'!$I$66</f>
        <v>22.312000000000001</v>
      </c>
      <c r="V9" s="324">
        <f>'Section 10 chart data'!$O$83</f>
        <v>67.798000000000002</v>
      </c>
      <c r="W9" s="697">
        <f>'Section 10 chart data'!$P$83</f>
        <v>26.98</v>
      </c>
      <c r="X9" s="324">
        <f>'Section 10 chart data'!$J$66</f>
        <v>41.323</v>
      </c>
      <c r="Y9" s="324">
        <f>'Section 10 chart data'!$Q$83</f>
        <v>42.78</v>
      </c>
      <c r="Z9" s="697">
        <f>'Section 10 chart data'!$R$83</f>
        <v>30.35</v>
      </c>
      <c r="AA9" s="324">
        <f>'Section 10 chart data'!$K$66</f>
        <v>21.765000000000001</v>
      </c>
      <c r="AB9" s="324">
        <f>'Section 10 chart data'!$S$83</f>
        <v>60.563000000000002</v>
      </c>
      <c r="AC9" s="697">
        <f>'Section 10 chart data'!$T$83</f>
        <v>35.53</v>
      </c>
      <c r="AD9" s="324">
        <f>'Section 10 chart data'!$L$66</f>
        <v>57.508000000000003</v>
      </c>
      <c r="AE9" s="324">
        <f>'Section 10 chart data'!$U$83</f>
        <v>51.89</v>
      </c>
      <c r="AF9" s="697">
        <f>'Section 10 chart data'!$V$83</f>
        <v>40.020000000000003</v>
      </c>
      <c r="AG9" s="324">
        <f>'Section 10 chart data'!$M$66</f>
        <v>20.928000000000001</v>
      </c>
      <c r="AH9" s="324">
        <f>'Section 10 chart data'!$W$83</f>
        <v>26.802</v>
      </c>
      <c r="AI9" s="700">
        <f>'Section 10 chart data'!$X$83</f>
        <v>17.53</v>
      </c>
    </row>
    <row r="10" spans="2:35" ht="15" customHeight="1" x14ac:dyDescent="0.2">
      <c r="B10" s="159" t="s">
        <v>84</v>
      </c>
      <c r="C10" s="325">
        <f>'Section 10 chart data'!$C$67</f>
        <v>8.9999999999999993E-3</v>
      </c>
      <c r="D10" s="325">
        <f>'Section 10 chart data'!$C$84</f>
        <v>0.123</v>
      </c>
      <c r="E10" s="698">
        <f>'Section 10 chart data'!$D$84</f>
        <v>109.04</v>
      </c>
      <c r="F10" s="325">
        <f>'Section 10 chart data'!$D$67</f>
        <v>5.0000000000000001E-3</v>
      </c>
      <c r="G10" s="325">
        <f>'Section 10 chart data'!$E$84</f>
        <v>0.108</v>
      </c>
      <c r="H10" s="698">
        <f>'Section 10 chart data'!$F$84</f>
        <v>109.04</v>
      </c>
      <c r="I10" s="325">
        <f>'Section 10 chart data'!$E$67</f>
        <v>5.0000000000000001E-3</v>
      </c>
      <c r="J10" s="325">
        <f>'Section 10 chart data'!$G$84</f>
        <v>0.104</v>
      </c>
      <c r="K10" s="698">
        <f>'Section 10 chart data'!$H$84</f>
        <v>109.04</v>
      </c>
      <c r="L10" s="325">
        <f>'Section 10 chart data'!$F$67</f>
        <v>5.0000000000000001E-3</v>
      </c>
      <c r="M10" s="325">
        <f>'Section 10 chart data'!$I$84</f>
        <v>0.10199999999999999</v>
      </c>
      <c r="N10" s="698">
        <f>'Section 10 chart data'!$J$84</f>
        <v>109.04</v>
      </c>
      <c r="O10" s="325">
        <f>'Section 10 chart data'!$G$67</f>
        <v>0.14000000000000001</v>
      </c>
      <c r="P10" s="325">
        <f>'Section 10 chart data'!$K$84</f>
        <v>0.61699999999999999</v>
      </c>
      <c r="Q10" s="698">
        <f>'Section 10 chart data'!$L$84</f>
        <v>46.67</v>
      </c>
      <c r="R10" s="325">
        <f>'Section 10 chart data'!$H$67</f>
        <v>0.189</v>
      </c>
      <c r="S10" s="325">
        <f>'Section 10 chart data'!$M$84</f>
        <v>0.71</v>
      </c>
      <c r="T10" s="698">
        <f>'Section 10 chart data'!$N$84</f>
        <v>41.08</v>
      </c>
      <c r="U10" s="325">
        <f>'Section 10 chart data'!$I$67</f>
        <v>0.22900000000000001</v>
      </c>
      <c r="V10" s="325">
        <f>'Section 10 chart data'!$O$84</f>
        <v>0.82399999999999995</v>
      </c>
      <c r="W10" s="698">
        <f>'Section 10 chart data'!$P$84</f>
        <v>36.85</v>
      </c>
      <c r="X10" s="325">
        <f>'Section 10 chart data'!$J$67</f>
        <v>0.25800000000000001</v>
      </c>
      <c r="Y10" s="325">
        <f>'Section 10 chart data'!$Q$84</f>
        <v>0.86499999999999999</v>
      </c>
      <c r="Z10" s="698">
        <f>'Section 10 chart data'!$R$84</f>
        <v>35.5</v>
      </c>
      <c r="AA10" s="325">
        <f>'Section 10 chart data'!$K$67</f>
        <v>0.26900000000000002</v>
      </c>
      <c r="AB10" s="325">
        <f>'Section 10 chart data'!$S$84</f>
        <v>1.198</v>
      </c>
      <c r="AC10" s="698">
        <f>'Section 10 chart data'!$T$84</f>
        <v>28.28</v>
      </c>
      <c r="AD10" s="325">
        <f>'Section 10 chart data'!$L$67</f>
        <v>0.27300000000000002</v>
      </c>
      <c r="AE10" s="325">
        <f>'Section 10 chart data'!$U$84</f>
        <v>1.6</v>
      </c>
      <c r="AF10" s="698">
        <f>'Section 10 chart data'!$V$84</f>
        <v>21.83</v>
      </c>
      <c r="AG10" s="325">
        <f>'Section 10 chart data'!$M$67</f>
        <v>0.27400000000000002</v>
      </c>
      <c r="AH10" s="325">
        <f>'Section 10 chart data'!$W$84</f>
        <v>1.8620000000000001</v>
      </c>
      <c r="AI10" s="701">
        <f>'Section 10 chart data'!$X$84</f>
        <v>19.53</v>
      </c>
    </row>
    <row r="11" spans="2:35" ht="15" customHeight="1" x14ac:dyDescent="0.2">
      <c r="B11" s="159" t="s">
        <v>85</v>
      </c>
      <c r="C11" s="325">
        <f>'Section 10 chart data'!$C$68</f>
        <v>1.196</v>
      </c>
      <c r="D11" s="325">
        <f>'Section 10 chart data'!$C$85</f>
        <v>15.38</v>
      </c>
      <c r="E11" s="698">
        <f>'Section 10 chart data'!$D$85</f>
        <v>20.91</v>
      </c>
      <c r="F11" s="325">
        <f>'Section 10 chart data'!$D$68</f>
        <v>1.25</v>
      </c>
      <c r="G11" s="325">
        <f>'Section 10 chart data'!$E$85</f>
        <v>12.335000000000001</v>
      </c>
      <c r="H11" s="698">
        <f>'Section 10 chart data'!$F$85</f>
        <v>18.8</v>
      </c>
      <c r="I11" s="325">
        <f>'Section 10 chart data'!$E$68</f>
        <v>2.3650000000000002</v>
      </c>
      <c r="J11" s="325">
        <f>'Section 10 chart data'!$G$85</f>
        <v>12.510999999999999</v>
      </c>
      <c r="K11" s="698">
        <f>'Section 10 chart data'!$H$85</f>
        <v>18.399999999999999</v>
      </c>
      <c r="L11" s="325">
        <f>'Section 10 chart data'!$F$68</f>
        <v>1.274</v>
      </c>
      <c r="M11" s="325">
        <f>'Section 10 chart data'!$I$85</f>
        <v>38.884999999999998</v>
      </c>
      <c r="N11" s="698">
        <f>'Section 10 chart data'!$J$85</f>
        <v>31.99</v>
      </c>
      <c r="O11" s="325">
        <f>'Section 10 chart data'!$G$68</f>
        <v>1.4390000000000001</v>
      </c>
      <c r="P11" s="325">
        <f>'Section 10 chart data'!$K$85</f>
        <v>36.414999999999999</v>
      </c>
      <c r="Q11" s="698">
        <f>'Section 10 chart data'!$L$85</f>
        <v>29.28</v>
      </c>
      <c r="R11" s="325">
        <f>'Section 10 chart data'!$H$68</f>
        <v>1.5</v>
      </c>
      <c r="S11" s="325">
        <f>'Section 10 chart data'!$M$85</f>
        <v>23.128</v>
      </c>
      <c r="T11" s="698">
        <f>'Section 10 chart data'!$N$85</f>
        <v>40.340000000000003</v>
      </c>
      <c r="U11" s="325">
        <f>'Section 10 chart data'!$I$68</f>
        <v>1.488</v>
      </c>
      <c r="V11" s="325">
        <f>'Section 10 chart data'!$O$85</f>
        <v>13.401999999999999</v>
      </c>
      <c r="W11" s="698">
        <f>'Section 10 chart data'!$P$85</f>
        <v>37.82</v>
      </c>
      <c r="X11" s="325">
        <f>'Section 10 chart data'!$J$68</f>
        <v>3.12</v>
      </c>
      <c r="Y11" s="325">
        <f>'Section 10 chart data'!$Q$85</f>
        <v>14.541</v>
      </c>
      <c r="Z11" s="698">
        <f>'Section 10 chart data'!$R$85</f>
        <v>47.24</v>
      </c>
      <c r="AA11" s="325">
        <f>'Section 10 chart data'!$K$68</f>
        <v>4.3010000000000002</v>
      </c>
      <c r="AB11" s="325">
        <f>'Section 10 chart data'!$S$85</f>
        <v>15.12</v>
      </c>
      <c r="AC11" s="698">
        <f>'Section 10 chart data'!$T$85</f>
        <v>65.95</v>
      </c>
      <c r="AD11" s="325">
        <f>'Section 10 chart data'!$L$68</f>
        <v>21.882999999999999</v>
      </c>
      <c r="AE11" s="325">
        <f>'Section 10 chart data'!$U$85</f>
        <v>13.849</v>
      </c>
      <c r="AF11" s="698">
        <f>'Section 10 chart data'!$V$85</f>
        <v>65.05</v>
      </c>
      <c r="AG11" s="325">
        <f>'Section 10 chart data'!$M$68</f>
        <v>6.5359999999999996</v>
      </c>
      <c r="AH11" s="325">
        <f>'Section 10 chart data'!$W$85</f>
        <v>6.4240000000000004</v>
      </c>
      <c r="AI11" s="701">
        <f>'Section 10 chart data'!$X$85</f>
        <v>16.559999999999999</v>
      </c>
    </row>
    <row r="12" spans="2:35" ht="15" customHeight="1" x14ac:dyDescent="0.2">
      <c r="B12" s="159" t="s">
        <v>86</v>
      </c>
      <c r="C12" s="325">
        <f>'Section 10 chart data'!$C$69</f>
        <v>5.1269999999999998</v>
      </c>
      <c r="D12" s="325">
        <f>'Section 10 chart data'!$C$86</f>
        <v>18.969000000000001</v>
      </c>
      <c r="E12" s="698">
        <f>'Section 10 chart data'!$D$86</f>
        <v>50.03</v>
      </c>
      <c r="F12" s="325">
        <f>'Section 10 chart data'!$D$69</f>
        <v>5.5220000000000002</v>
      </c>
      <c r="G12" s="325">
        <f>'Section 10 chart data'!$E$86</f>
        <v>6.9379999999999997</v>
      </c>
      <c r="H12" s="698">
        <f>'Section 10 chart data'!$F$86</f>
        <v>42.59</v>
      </c>
      <c r="I12" s="325">
        <f>'Section 10 chart data'!$E$69</f>
        <v>6.0720000000000001</v>
      </c>
      <c r="J12" s="325">
        <f>'Section 10 chart data'!$G$86</f>
        <v>3.6779999999999999</v>
      </c>
      <c r="K12" s="698">
        <f>'Section 10 chart data'!$H$86</f>
        <v>51.5</v>
      </c>
      <c r="L12" s="325">
        <f>'Section 10 chart data'!$F$69</f>
        <v>8.2609999999999992</v>
      </c>
      <c r="M12" s="325">
        <f>'Section 10 chart data'!$I$86</f>
        <v>6.5839999999999996</v>
      </c>
      <c r="N12" s="698">
        <f>'Section 10 chart data'!$J$86</f>
        <v>43.39</v>
      </c>
      <c r="O12" s="325">
        <f>'Section 10 chart data'!$G$69</f>
        <v>9.5830000000000002</v>
      </c>
      <c r="P12" s="325">
        <f>'Section 10 chart data'!$K$86</f>
        <v>14.473000000000001</v>
      </c>
      <c r="Q12" s="698">
        <f>'Section 10 chart data'!$L$86</f>
        <v>88.9</v>
      </c>
      <c r="R12" s="325">
        <f>'Section 10 chart data'!$H$69</f>
        <v>13.932</v>
      </c>
      <c r="S12" s="325">
        <f>'Section 10 chart data'!$M$86</f>
        <v>1.8979999999999999</v>
      </c>
      <c r="T12" s="698">
        <f>'Section 10 chart data'!$N$86</f>
        <v>69.38</v>
      </c>
      <c r="U12" s="325">
        <f>'Section 10 chart data'!$I$69</f>
        <v>10.128</v>
      </c>
      <c r="V12" s="325">
        <f>'Section 10 chart data'!$O$86</f>
        <v>8.8360000000000003</v>
      </c>
      <c r="W12" s="698">
        <f>'Section 10 chart data'!$P$86</f>
        <v>65.790000000000006</v>
      </c>
      <c r="X12" s="325">
        <f>'Section 10 chart data'!$J$69</f>
        <v>26.811</v>
      </c>
      <c r="Y12" s="325">
        <f>'Section 10 chart data'!$Q$86</f>
        <v>10.555999999999999</v>
      </c>
      <c r="Z12" s="698">
        <f>'Section 10 chart data'!$R$86</f>
        <v>93.69</v>
      </c>
      <c r="AA12" s="325">
        <f>'Section 10 chart data'!$K$69</f>
        <v>5.6710000000000003</v>
      </c>
      <c r="AB12" s="325">
        <f>'Section 10 chart data'!$S$86</f>
        <v>0.3</v>
      </c>
      <c r="AC12" s="698">
        <f>'Section 10 chart data'!$T$86</f>
        <v>71.790000000000006</v>
      </c>
      <c r="AD12" s="325">
        <f>'Section 10 chart data'!$L$69</f>
        <v>12.882</v>
      </c>
      <c r="AE12" s="325">
        <f>'Section 10 chart data'!$U$86</f>
        <v>0.313</v>
      </c>
      <c r="AF12" s="698">
        <f>'Section 10 chart data'!$V$86</f>
        <v>63.63</v>
      </c>
      <c r="AG12" s="325">
        <f>'Section 10 chart data'!$M$69</f>
        <v>4.7720000000000002</v>
      </c>
      <c r="AH12" s="325">
        <f>'Section 10 chart data'!$W$86</f>
        <v>1.7330000000000001</v>
      </c>
      <c r="AI12" s="701">
        <f>'Section 10 chart data'!$X$86</f>
        <v>90.71</v>
      </c>
    </row>
    <row r="13" spans="2:35" ht="15" customHeight="1" x14ac:dyDescent="0.2">
      <c r="B13" s="159" t="s">
        <v>87</v>
      </c>
      <c r="C13" s="325">
        <f>'Section 10 chart data'!$C$70</f>
        <v>0.92400000000000004</v>
      </c>
      <c r="D13" s="325">
        <f>'Section 10 chart data'!$C$87</f>
        <v>10.256</v>
      </c>
      <c r="E13" s="698">
        <f>'Section 10 chart data'!$D$87</f>
        <v>29.23</v>
      </c>
      <c r="F13" s="325">
        <f>'Section 10 chart data'!$D$70</f>
        <v>2.3980000000000001</v>
      </c>
      <c r="G13" s="325">
        <f>'Section 10 chart data'!$E$87</f>
        <v>16.401</v>
      </c>
      <c r="H13" s="698">
        <f>'Section 10 chart data'!$F$87</f>
        <v>34.42</v>
      </c>
      <c r="I13" s="325">
        <f>'Section 10 chart data'!$E$70</f>
        <v>1.095</v>
      </c>
      <c r="J13" s="325">
        <f>'Section 10 chart data'!$G$87</f>
        <v>12.487</v>
      </c>
      <c r="K13" s="698">
        <f>'Section 10 chart data'!$H$87</f>
        <v>28.37</v>
      </c>
      <c r="L13" s="325">
        <f>'Section 10 chart data'!$F$70</f>
        <v>1.859</v>
      </c>
      <c r="M13" s="325">
        <f>'Section 10 chart data'!$I$87</f>
        <v>17.59</v>
      </c>
      <c r="N13" s="698">
        <f>'Section 10 chart data'!$J$87</f>
        <v>30.1</v>
      </c>
      <c r="O13" s="325">
        <f>'Section 10 chart data'!$G$70</f>
        <v>1.6140000000000001</v>
      </c>
      <c r="P13" s="325">
        <f>'Section 10 chart data'!$K$87</f>
        <v>18.875</v>
      </c>
      <c r="Q13" s="698">
        <f>'Section 10 chart data'!$L$87</f>
        <v>38.79</v>
      </c>
      <c r="R13" s="325">
        <f>'Section 10 chart data'!$H$70</f>
        <v>1.869</v>
      </c>
      <c r="S13" s="325">
        <f>'Section 10 chart data'!$M$87</f>
        <v>15.255000000000001</v>
      </c>
      <c r="T13" s="698">
        <f>'Section 10 chart data'!$N$87</f>
        <v>37.9</v>
      </c>
      <c r="U13" s="325">
        <f>'Section 10 chart data'!$I$70</f>
        <v>1.883</v>
      </c>
      <c r="V13" s="325">
        <f>'Section 10 chart data'!$O$87</f>
        <v>29.277999999999999</v>
      </c>
      <c r="W13" s="698">
        <f>'Section 10 chart data'!$P$87</f>
        <v>49.48</v>
      </c>
      <c r="X13" s="325">
        <f>'Section 10 chart data'!$J$70</f>
        <v>1.1719999999999999</v>
      </c>
      <c r="Y13" s="325">
        <f>'Section 10 chart data'!$Q$87</f>
        <v>8.4659999999999993</v>
      </c>
      <c r="Z13" s="698">
        <f>'Section 10 chart data'!$R$87</f>
        <v>32.340000000000003</v>
      </c>
      <c r="AA13" s="325">
        <f>'Section 10 chart data'!$K$70</f>
        <v>3.5609999999999999</v>
      </c>
      <c r="AB13" s="325">
        <f>'Section 10 chart data'!$S$87</f>
        <v>26.129000000000001</v>
      </c>
      <c r="AC13" s="698">
        <f>'Section 10 chart data'!$T$87</f>
        <v>59.75</v>
      </c>
      <c r="AD13" s="325">
        <f>'Section 10 chart data'!$L$70</f>
        <v>4.149</v>
      </c>
      <c r="AE13" s="325">
        <f>'Section 10 chart data'!$U$87</f>
        <v>27.021999999999998</v>
      </c>
      <c r="AF13" s="698">
        <f>'Section 10 chart data'!$V$87</f>
        <v>69.290000000000006</v>
      </c>
      <c r="AG13" s="325">
        <f>'Section 10 chart data'!$M$70</f>
        <v>1.014</v>
      </c>
      <c r="AH13" s="325">
        <f>'Section 10 chart data'!$W$87</f>
        <v>8.3179999999999996</v>
      </c>
      <c r="AI13" s="701">
        <f>'Section 10 chart data'!$X$87</f>
        <v>42.46</v>
      </c>
    </row>
    <row r="14" spans="2:35" ht="15" customHeight="1" x14ac:dyDescent="0.2">
      <c r="B14" s="159" t="s">
        <v>88</v>
      </c>
      <c r="C14" s="325">
        <f>'Section 10 chart data'!$C$71</f>
        <v>0.41299999999999998</v>
      </c>
      <c r="D14" s="325">
        <f>'Section 10 chart data'!$C$88</f>
        <v>14.403</v>
      </c>
      <c r="E14" s="698">
        <f>'Section 10 chart data'!$D$88</f>
        <v>35.93</v>
      </c>
      <c r="F14" s="325">
        <f>'Section 10 chart data'!$D$71</f>
        <v>0.63300000000000001</v>
      </c>
      <c r="G14" s="325">
        <f>'Section 10 chart data'!$E$88</f>
        <v>7.7460000000000004</v>
      </c>
      <c r="H14" s="698">
        <f>'Section 10 chart data'!$F$88</f>
        <v>37.79</v>
      </c>
      <c r="I14" s="325">
        <f>'Section 10 chart data'!$E$71</f>
        <v>0.59899999999999998</v>
      </c>
      <c r="J14" s="325">
        <f>'Section 10 chart data'!$G$88</f>
        <v>7.6509999999999998</v>
      </c>
      <c r="K14" s="698">
        <f>'Section 10 chart data'!$H$88</f>
        <v>31.29</v>
      </c>
      <c r="L14" s="325">
        <f>'Section 10 chart data'!$F$71</f>
        <v>1.244</v>
      </c>
      <c r="M14" s="325">
        <f>'Section 10 chart data'!$I$88</f>
        <v>4.4669999999999996</v>
      </c>
      <c r="N14" s="698">
        <f>'Section 10 chart data'!$J$88</f>
        <v>35.85</v>
      </c>
      <c r="O14" s="325">
        <f>'Section 10 chart data'!$G$71</f>
        <v>1.0509999999999999</v>
      </c>
      <c r="P14" s="325">
        <f>'Section 10 chart data'!$K$88</f>
        <v>6.774</v>
      </c>
      <c r="Q14" s="698">
        <f>'Section 10 chart data'!$L$88</f>
        <v>36</v>
      </c>
      <c r="R14" s="325">
        <f>'Section 10 chart data'!$H$71</f>
        <v>1.028</v>
      </c>
      <c r="S14" s="325">
        <f>'Section 10 chart data'!$M$88</f>
        <v>2.2890000000000001</v>
      </c>
      <c r="T14" s="698">
        <f>'Section 10 chart data'!$N$88</f>
        <v>35.340000000000003</v>
      </c>
      <c r="U14" s="325">
        <f>'Section 10 chart data'!$I$71</f>
        <v>1.8360000000000001</v>
      </c>
      <c r="V14" s="325">
        <f>'Section 10 chart data'!$O$88</f>
        <v>1.0029999999999999</v>
      </c>
      <c r="W14" s="698">
        <f>'Section 10 chart data'!$P$88</f>
        <v>30.55</v>
      </c>
      <c r="X14" s="325">
        <f>'Section 10 chart data'!$J$71</f>
        <v>2.5739999999999998</v>
      </c>
      <c r="Y14" s="325">
        <f>'Section 10 chart data'!$Q$88</f>
        <v>1.024</v>
      </c>
      <c r="Z14" s="698">
        <f>'Section 10 chart data'!$R$88</f>
        <v>29.9</v>
      </c>
      <c r="AA14" s="325">
        <f>'Section 10 chart data'!$K$71</f>
        <v>1.3069999999999999</v>
      </c>
      <c r="AB14" s="325">
        <f>'Section 10 chart data'!$S$88</f>
        <v>1.238</v>
      </c>
      <c r="AC14" s="698">
        <f>'Section 10 chart data'!$T$88</f>
        <v>25.53</v>
      </c>
      <c r="AD14" s="325">
        <f>'Section 10 chart data'!$L$71</f>
        <v>3.2290000000000001</v>
      </c>
      <c r="AE14" s="325">
        <f>'Section 10 chart data'!$U$88</f>
        <v>1.992</v>
      </c>
      <c r="AF14" s="698">
        <f>'Section 10 chart data'!$V$88</f>
        <v>26.68</v>
      </c>
      <c r="AG14" s="325">
        <f>'Section 10 chart data'!$M$71</f>
        <v>1.3380000000000001</v>
      </c>
      <c r="AH14" s="325">
        <f>'Section 10 chart data'!$W$88</f>
        <v>1.034</v>
      </c>
      <c r="AI14" s="701">
        <f>'Section 10 chart data'!$X$88</f>
        <v>28.63</v>
      </c>
    </row>
    <row r="15" spans="2:35" ht="15" customHeight="1" x14ac:dyDescent="0.2">
      <c r="B15" s="159" t="s">
        <v>89</v>
      </c>
      <c r="C15" s="325">
        <f>'Section 10 chart data'!$C$72</f>
        <v>1.653</v>
      </c>
      <c r="D15" s="325">
        <f>'Section 10 chart data'!$C$89</f>
        <v>3.34</v>
      </c>
      <c r="E15" s="698">
        <f>'Section 10 chart data'!$D$89</f>
        <v>65.39</v>
      </c>
      <c r="F15" s="325">
        <f>'Section 10 chart data'!$D$72</f>
        <v>2.0830000000000002</v>
      </c>
      <c r="G15" s="325">
        <f>'Section 10 chart data'!$E$89</f>
        <v>6.3449999999999998</v>
      </c>
      <c r="H15" s="698">
        <f>'Section 10 chart data'!$F$89</f>
        <v>91.13</v>
      </c>
      <c r="I15" s="325">
        <f>'Section 10 chart data'!$E$72</f>
        <v>1.5609999999999999</v>
      </c>
      <c r="J15" s="325">
        <f>'Section 10 chart data'!$G$89</f>
        <v>1.026</v>
      </c>
      <c r="K15" s="698">
        <f>'Section 10 chart data'!$H$89</f>
        <v>87.39</v>
      </c>
      <c r="L15" s="325">
        <f>'Section 10 chart data'!$F$72</f>
        <v>2.6339999999999999</v>
      </c>
      <c r="M15" s="325">
        <f>'Section 10 chart data'!$I$89</f>
        <v>0</v>
      </c>
      <c r="N15" s="698">
        <f>'Section 10 chart data'!$J$89</f>
        <v>0</v>
      </c>
      <c r="O15" s="325">
        <f>'Section 10 chart data'!$G$72</f>
        <v>3.5030000000000001</v>
      </c>
      <c r="P15" s="325">
        <f>'Section 10 chart data'!$K$89</f>
        <v>0.20699999999999999</v>
      </c>
      <c r="Q15" s="698">
        <f>'Section 10 chart data'!$L$89</f>
        <v>51.63</v>
      </c>
      <c r="R15" s="325">
        <f>'Section 10 chart data'!$H$72</f>
        <v>3.3889999999999998</v>
      </c>
      <c r="S15" s="325">
        <f>'Section 10 chart data'!$M$89</f>
        <v>0.97099999999999997</v>
      </c>
      <c r="T15" s="698">
        <f>'Section 10 chart data'!$N$89</f>
        <v>23.89</v>
      </c>
      <c r="U15" s="325">
        <f>'Section 10 chart data'!$I$72</f>
        <v>4.742</v>
      </c>
      <c r="V15" s="325">
        <f>'Section 10 chart data'!$O$89</f>
        <v>2.4790000000000001</v>
      </c>
      <c r="W15" s="698">
        <f>'Section 10 chart data'!$P$89</f>
        <v>45.04</v>
      </c>
      <c r="X15" s="325">
        <f>'Section 10 chart data'!$J$72</f>
        <v>5.008</v>
      </c>
      <c r="Y15" s="325">
        <f>'Section 10 chart data'!$Q$89</f>
        <v>2.8780000000000001</v>
      </c>
      <c r="Z15" s="698">
        <f>'Section 10 chart data'!$R$89</f>
        <v>39.47</v>
      </c>
      <c r="AA15" s="325">
        <f>'Section 10 chart data'!$K$72</f>
        <v>4.2069999999999999</v>
      </c>
      <c r="AB15" s="325">
        <f>'Section 10 chart data'!$S$89</f>
        <v>3.0529999999999999</v>
      </c>
      <c r="AC15" s="698">
        <f>'Section 10 chart data'!$T$89</f>
        <v>37.56</v>
      </c>
      <c r="AD15" s="325">
        <f>'Section 10 chart data'!$L$72</f>
        <v>5.8079999999999998</v>
      </c>
      <c r="AE15" s="325">
        <f>'Section 10 chart data'!$U$89</f>
        <v>3.5129999999999999</v>
      </c>
      <c r="AF15" s="698">
        <f>'Section 10 chart data'!$V$89</f>
        <v>33.299999999999997</v>
      </c>
      <c r="AG15" s="325">
        <f>'Section 10 chart data'!$M$72</f>
        <v>3.9510000000000001</v>
      </c>
      <c r="AH15" s="325">
        <f>'Section 10 chart data'!$W$89</f>
        <v>3.589</v>
      </c>
      <c r="AI15" s="701">
        <f>'Section 10 chart data'!$X$89</f>
        <v>32.79</v>
      </c>
    </row>
    <row r="16" spans="2:35" ht="15" customHeight="1" x14ac:dyDescent="0.2">
      <c r="B16" s="159" t="s">
        <v>90</v>
      </c>
      <c r="C16" s="325">
        <f>'Section 10 chart data'!$C$73</f>
        <v>0</v>
      </c>
      <c r="D16" s="325">
        <f>'Section 10 chart data'!$C$90</f>
        <v>0</v>
      </c>
      <c r="E16" s="698">
        <f>'Section 10 chart data'!$D$90</f>
        <v>0</v>
      </c>
      <c r="F16" s="325">
        <f>'Section 10 chart data'!$D$73</f>
        <v>0</v>
      </c>
      <c r="G16" s="325">
        <f>'Section 10 chart data'!$E$90</f>
        <v>0</v>
      </c>
      <c r="H16" s="698">
        <f>'Section 10 chart data'!$F$90</f>
        <v>0</v>
      </c>
      <c r="I16" s="325">
        <f>'Section 10 chart data'!$E$73</f>
        <v>0</v>
      </c>
      <c r="J16" s="325">
        <f>'Section 10 chart data'!$G$90</f>
        <v>0</v>
      </c>
      <c r="K16" s="698">
        <f>'Section 10 chart data'!$H$90</f>
        <v>0</v>
      </c>
      <c r="L16" s="325">
        <f>'Section 10 chart data'!$F$73</f>
        <v>0</v>
      </c>
      <c r="M16" s="325">
        <f>'Section 10 chart data'!$I$90</f>
        <v>0</v>
      </c>
      <c r="N16" s="698">
        <f>'Section 10 chart data'!$J$90</f>
        <v>0</v>
      </c>
      <c r="O16" s="325">
        <f>'Section 10 chart data'!$G$73</f>
        <v>0</v>
      </c>
      <c r="P16" s="325">
        <f>'Section 10 chart data'!$K$90</f>
        <v>0</v>
      </c>
      <c r="Q16" s="698">
        <f>'Section 10 chart data'!$L$90</f>
        <v>0</v>
      </c>
      <c r="R16" s="325">
        <f>'Section 10 chart data'!$H$73</f>
        <v>1E-3</v>
      </c>
      <c r="S16" s="325">
        <f>'Section 10 chart data'!$M$90</f>
        <v>4.0000000000000001E-3</v>
      </c>
      <c r="T16" s="698">
        <f>'Section 10 chart data'!$N$90</f>
        <v>51.63</v>
      </c>
      <c r="U16" s="325">
        <f>'Section 10 chart data'!$I$73</f>
        <v>1E-3</v>
      </c>
      <c r="V16" s="325">
        <f>'Section 10 chart data'!$O$90</f>
        <v>4.0000000000000001E-3</v>
      </c>
      <c r="W16" s="698">
        <f>'Section 10 chart data'!$P$90</f>
        <v>51.63</v>
      </c>
      <c r="X16" s="325">
        <f>'Section 10 chart data'!$J$73</f>
        <v>1E-3</v>
      </c>
      <c r="Y16" s="325">
        <f>'Section 10 chart data'!$Q$90</f>
        <v>4.0000000000000001E-3</v>
      </c>
      <c r="Z16" s="698">
        <f>'Section 10 chart data'!$R$90</f>
        <v>51.63</v>
      </c>
      <c r="AA16" s="325">
        <f>'Section 10 chart data'!$K$73</f>
        <v>1E-3</v>
      </c>
      <c r="AB16" s="325">
        <f>'Section 10 chart data'!$S$90</f>
        <v>4.0000000000000001E-3</v>
      </c>
      <c r="AC16" s="698">
        <f>'Section 10 chart data'!$T$90</f>
        <v>51.63</v>
      </c>
      <c r="AD16" s="325">
        <f>'Section 10 chart data'!$L$73</f>
        <v>1E-3</v>
      </c>
      <c r="AE16" s="325">
        <f>'Section 10 chart data'!$U$90</f>
        <v>4.0000000000000001E-3</v>
      </c>
      <c r="AF16" s="698">
        <f>'Section 10 chart data'!$V$90</f>
        <v>51.63</v>
      </c>
      <c r="AG16" s="325">
        <f>'Section 10 chart data'!$M$73</f>
        <v>1E-3</v>
      </c>
      <c r="AH16" s="325">
        <f>'Section 10 chart data'!$W$90</f>
        <v>4.0000000000000001E-3</v>
      </c>
      <c r="AI16" s="701">
        <f>'Section 10 chart data'!$X$90</f>
        <v>51.63</v>
      </c>
    </row>
    <row r="17" spans="2:35" ht="15" customHeight="1" x14ac:dyDescent="0.2">
      <c r="B17" s="161" t="s">
        <v>91</v>
      </c>
      <c r="C17" s="326">
        <f>'Section 10 chart data'!$C$74</f>
        <v>3.9910000000000001</v>
      </c>
      <c r="D17" s="326">
        <f>'Section 10 chart data'!$C$91</f>
        <v>4.9580000000000002</v>
      </c>
      <c r="E17" s="699">
        <f>'Section 10 chart data'!$D$91</f>
        <v>61.9</v>
      </c>
      <c r="F17" s="326">
        <f>'Section 10 chart data'!$D$74</f>
        <v>3.7010000000000001</v>
      </c>
      <c r="G17" s="326">
        <f>'Section 10 chart data'!$E$91</f>
        <v>7.71</v>
      </c>
      <c r="H17" s="699">
        <f>'Section 10 chart data'!$F$91</f>
        <v>60.82</v>
      </c>
      <c r="I17" s="326">
        <f>'Section 10 chart data'!$E$74</f>
        <v>1.984</v>
      </c>
      <c r="J17" s="326">
        <f>'Section 10 chart data'!$G$91</f>
        <v>4.6950000000000003</v>
      </c>
      <c r="K17" s="699">
        <f>'Section 10 chart data'!$H$91</f>
        <v>59.11</v>
      </c>
      <c r="L17" s="326">
        <f>'Section 10 chart data'!$F$74</f>
        <v>3.214</v>
      </c>
      <c r="M17" s="326">
        <f>'Section 10 chart data'!$I$91</f>
        <v>2.8149999999999999</v>
      </c>
      <c r="N17" s="699">
        <f>'Section 10 chart data'!$J$91</f>
        <v>83.28</v>
      </c>
      <c r="O17" s="326">
        <f>'Section 10 chart data'!$G$74</f>
        <v>2.0190000000000001</v>
      </c>
      <c r="P17" s="326">
        <f>'Section 10 chart data'!$K$91</f>
        <v>2.746</v>
      </c>
      <c r="Q17" s="699">
        <f>'Section 10 chart data'!$L$91</f>
        <v>85.16</v>
      </c>
      <c r="R17" s="326">
        <f>'Section 10 chart data'!$H$74</f>
        <v>3.367</v>
      </c>
      <c r="S17" s="326">
        <f>'Section 10 chart data'!$M$91</f>
        <v>3.1070000000000002</v>
      </c>
      <c r="T17" s="699">
        <f>'Section 10 chart data'!$N$91</f>
        <v>74.69</v>
      </c>
      <c r="U17" s="326">
        <f>'Section 10 chart data'!$I$74</f>
        <v>2.004</v>
      </c>
      <c r="V17" s="326">
        <f>'Section 10 chart data'!$O$91</f>
        <v>11.972</v>
      </c>
      <c r="W17" s="699">
        <f>'Section 10 chart data'!$P$91</f>
        <v>67.34</v>
      </c>
      <c r="X17" s="326">
        <f>'Section 10 chart data'!$J$74</f>
        <v>2.3780000000000001</v>
      </c>
      <c r="Y17" s="326">
        <f>'Section 10 chart data'!$Q$91</f>
        <v>4.4459999999999997</v>
      </c>
      <c r="Z17" s="699">
        <f>'Section 10 chart data'!$R$91</f>
        <v>47.18</v>
      </c>
      <c r="AA17" s="326">
        <f>'Section 10 chart data'!$K$74</f>
        <v>2.4470000000000001</v>
      </c>
      <c r="AB17" s="326">
        <f>'Section 10 chart data'!$S$91</f>
        <v>13.521000000000001</v>
      </c>
      <c r="AC17" s="699">
        <f>'Section 10 chart data'!$T$91</f>
        <v>77.099999999999994</v>
      </c>
      <c r="AD17" s="326">
        <f>'Section 10 chart data'!$L$74</f>
        <v>9.2840000000000007</v>
      </c>
      <c r="AE17" s="326">
        <f>'Section 10 chart data'!$U$91</f>
        <v>3.5960000000000001</v>
      </c>
      <c r="AF17" s="699">
        <f>'Section 10 chart data'!$V$91</f>
        <v>23.26</v>
      </c>
      <c r="AG17" s="326">
        <f>'Section 10 chart data'!$M$74</f>
        <v>3.0409999999999999</v>
      </c>
      <c r="AH17" s="326">
        <f>'Section 10 chart data'!$W$91</f>
        <v>3.8380000000000001</v>
      </c>
      <c r="AI17" s="702">
        <f>'Section 10 chart data'!$X$91</f>
        <v>22.18</v>
      </c>
    </row>
    <row r="20" spans="2:35" ht="15" customHeight="1" x14ac:dyDescent="0.2">
      <c r="B20" s="863" t="s">
        <v>77</v>
      </c>
      <c r="C20" s="865" t="s">
        <v>331</v>
      </c>
      <c r="D20" s="865"/>
      <c r="E20" s="865"/>
      <c r="F20" s="865" t="s">
        <v>222</v>
      </c>
      <c r="G20" s="865"/>
      <c r="H20" s="793"/>
    </row>
    <row r="21" spans="2:35" ht="15" customHeight="1" x14ac:dyDescent="0.2">
      <c r="B21" s="885"/>
      <c r="C21" s="321" t="s">
        <v>78</v>
      </c>
      <c r="D21" s="867" t="s">
        <v>79</v>
      </c>
      <c r="E21" s="867"/>
      <c r="F21" s="321" t="s">
        <v>78</v>
      </c>
      <c r="G21" s="867" t="s">
        <v>79</v>
      </c>
      <c r="H21" s="796"/>
    </row>
    <row r="22" spans="2:35" ht="30" customHeight="1" x14ac:dyDescent="0.2">
      <c r="B22" s="885"/>
      <c r="C22" s="866" t="s">
        <v>325</v>
      </c>
      <c r="D22" s="866"/>
      <c r="E22" s="130" t="s">
        <v>82</v>
      </c>
      <c r="F22" s="866" t="s">
        <v>325</v>
      </c>
      <c r="G22" s="866"/>
      <c r="H22" s="131" t="s">
        <v>82</v>
      </c>
    </row>
    <row r="23" spans="2:35" ht="15" customHeight="1" x14ac:dyDescent="0.2">
      <c r="B23" s="143" t="str">
        <f>Index!$B$4</f>
        <v>Lincolnshire and Northamptonshire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4">
        <f>$C$9</f>
        <v>13.311999999999999</v>
      </c>
      <c r="D24" s="324">
        <f>$D$9</f>
        <v>67.429000000000002</v>
      </c>
      <c r="E24" s="697">
        <f>$E$9</f>
        <v>18.55</v>
      </c>
      <c r="F24" s="324">
        <f>$F$9</f>
        <v>15.592000000000001</v>
      </c>
      <c r="G24" s="324">
        <f>$G$9</f>
        <v>57.585000000000001</v>
      </c>
      <c r="H24" s="700">
        <f>$H$9</f>
        <v>18.010000000000002</v>
      </c>
    </row>
    <row r="25" spans="2:35" ht="15" customHeight="1" x14ac:dyDescent="0.2">
      <c r="B25" s="159" t="s">
        <v>84</v>
      </c>
      <c r="C25" s="325">
        <f>$C$10</f>
        <v>8.9999999999999993E-3</v>
      </c>
      <c r="D25" s="325">
        <f>$D$10</f>
        <v>0.123</v>
      </c>
      <c r="E25" s="698">
        <f>$E$10</f>
        <v>109.04</v>
      </c>
      <c r="F25" s="325">
        <f>$F$10</f>
        <v>5.0000000000000001E-3</v>
      </c>
      <c r="G25" s="325">
        <f>$G$10</f>
        <v>0.108</v>
      </c>
      <c r="H25" s="701">
        <f>$H$10</f>
        <v>109.04</v>
      </c>
    </row>
    <row r="26" spans="2:35" ht="15" customHeight="1" x14ac:dyDescent="0.2">
      <c r="B26" s="159" t="s">
        <v>85</v>
      </c>
      <c r="C26" s="325">
        <f>$C$11</f>
        <v>1.196</v>
      </c>
      <c r="D26" s="325">
        <f>$D$11</f>
        <v>15.38</v>
      </c>
      <c r="E26" s="698">
        <f>$E$11</f>
        <v>20.91</v>
      </c>
      <c r="F26" s="325">
        <f>$F$11</f>
        <v>1.25</v>
      </c>
      <c r="G26" s="325">
        <f>$G$11</f>
        <v>12.335000000000001</v>
      </c>
      <c r="H26" s="701">
        <f>$H$11</f>
        <v>18.8</v>
      </c>
    </row>
    <row r="27" spans="2:35" ht="15" customHeight="1" x14ac:dyDescent="0.2">
      <c r="B27" s="159" t="s">
        <v>86</v>
      </c>
      <c r="C27" s="325">
        <f>$C$12</f>
        <v>5.1269999999999998</v>
      </c>
      <c r="D27" s="325">
        <f>$D$12</f>
        <v>18.969000000000001</v>
      </c>
      <c r="E27" s="698">
        <f>$E$12</f>
        <v>50.03</v>
      </c>
      <c r="F27" s="325">
        <f>$F$12</f>
        <v>5.5220000000000002</v>
      </c>
      <c r="G27" s="325">
        <f>$G$12</f>
        <v>6.9379999999999997</v>
      </c>
      <c r="H27" s="701">
        <f>$H$12</f>
        <v>42.59</v>
      </c>
    </row>
    <row r="28" spans="2:35" ht="15" customHeight="1" x14ac:dyDescent="0.2">
      <c r="B28" s="159" t="s">
        <v>87</v>
      </c>
      <c r="C28" s="325">
        <f>$C$13</f>
        <v>0.92400000000000004</v>
      </c>
      <c r="D28" s="325">
        <f>$D$13</f>
        <v>10.256</v>
      </c>
      <c r="E28" s="698">
        <f>$E$13</f>
        <v>29.23</v>
      </c>
      <c r="F28" s="325">
        <f>$F$13</f>
        <v>2.3980000000000001</v>
      </c>
      <c r="G28" s="325">
        <f>$G$13</f>
        <v>16.401</v>
      </c>
      <c r="H28" s="701">
        <f>$H$13</f>
        <v>34.42</v>
      </c>
    </row>
    <row r="29" spans="2:35" ht="15" customHeight="1" x14ac:dyDescent="0.2">
      <c r="B29" s="159" t="s">
        <v>88</v>
      </c>
      <c r="C29" s="325">
        <f>$C$14</f>
        <v>0.41299999999999998</v>
      </c>
      <c r="D29" s="325">
        <f>$D$14</f>
        <v>14.403</v>
      </c>
      <c r="E29" s="698">
        <f>$E$14</f>
        <v>35.93</v>
      </c>
      <c r="F29" s="325">
        <f>$F$14</f>
        <v>0.63300000000000001</v>
      </c>
      <c r="G29" s="325">
        <f>$G$14</f>
        <v>7.7460000000000004</v>
      </c>
      <c r="H29" s="701">
        <f>$H$14</f>
        <v>37.79</v>
      </c>
    </row>
    <row r="30" spans="2:35" ht="15" customHeight="1" x14ac:dyDescent="0.2">
      <c r="B30" s="159" t="s">
        <v>89</v>
      </c>
      <c r="C30" s="325">
        <f>$C$15</f>
        <v>1.653</v>
      </c>
      <c r="D30" s="325">
        <f>$D$15</f>
        <v>3.34</v>
      </c>
      <c r="E30" s="698">
        <f>$E$15</f>
        <v>65.39</v>
      </c>
      <c r="F30" s="325">
        <f>$F$15</f>
        <v>2.0830000000000002</v>
      </c>
      <c r="G30" s="325">
        <f>$G$15</f>
        <v>6.3449999999999998</v>
      </c>
      <c r="H30" s="701">
        <f>$H$15</f>
        <v>91.13</v>
      </c>
    </row>
    <row r="31" spans="2:35" ht="15" customHeight="1" x14ac:dyDescent="0.2">
      <c r="B31" s="159" t="s">
        <v>90</v>
      </c>
      <c r="C31" s="325">
        <f>$C$16</f>
        <v>0</v>
      </c>
      <c r="D31" s="325">
        <f>$D$16</f>
        <v>0</v>
      </c>
      <c r="E31" s="698">
        <f>$E$16</f>
        <v>0</v>
      </c>
      <c r="F31" s="325">
        <f>$F$16</f>
        <v>0</v>
      </c>
      <c r="G31" s="325">
        <f>$G$16</f>
        <v>0</v>
      </c>
      <c r="H31" s="701">
        <f>$H$16</f>
        <v>0</v>
      </c>
    </row>
    <row r="32" spans="2:35" ht="15" customHeight="1" x14ac:dyDescent="0.2">
      <c r="B32" s="161" t="s">
        <v>91</v>
      </c>
      <c r="C32" s="326">
        <f>$C$17</f>
        <v>3.9910000000000001</v>
      </c>
      <c r="D32" s="326">
        <f>$D$17</f>
        <v>4.9580000000000002</v>
      </c>
      <c r="E32" s="699">
        <f>$E$17</f>
        <v>61.9</v>
      </c>
      <c r="F32" s="326">
        <f>$F$17</f>
        <v>3.7010000000000001</v>
      </c>
      <c r="G32" s="326">
        <f>$G$17</f>
        <v>7.71</v>
      </c>
      <c r="H32" s="702">
        <f>$H$17</f>
        <v>60.82</v>
      </c>
    </row>
    <row r="35" spans="2:8" ht="15" customHeight="1" x14ac:dyDescent="0.2">
      <c r="B35" s="863" t="s">
        <v>77</v>
      </c>
      <c r="C35" s="865" t="s">
        <v>225</v>
      </c>
      <c r="D35" s="865"/>
      <c r="E35" s="865"/>
      <c r="F35" s="865" t="s">
        <v>226</v>
      </c>
      <c r="G35" s="865"/>
      <c r="H35" s="793"/>
    </row>
    <row r="36" spans="2:8" ht="15" customHeight="1" x14ac:dyDescent="0.2">
      <c r="B36" s="885"/>
      <c r="C36" s="321" t="s">
        <v>78</v>
      </c>
      <c r="D36" s="867" t="s">
        <v>79</v>
      </c>
      <c r="E36" s="867"/>
      <c r="F36" s="321" t="s">
        <v>78</v>
      </c>
      <c r="G36" s="867" t="s">
        <v>79</v>
      </c>
      <c r="H36" s="796"/>
    </row>
    <row r="37" spans="2:8" ht="30" customHeight="1" x14ac:dyDescent="0.2">
      <c r="B37" s="885"/>
      <c r="C37" s="866" t="s">
        <v>325</v>
      </c>
      <c r="D37" s="866"/>
      <c r="E37" s="130" t="s">
        <v>82</v>
      </c>
      <c r="F37" s="866" t="s">
        <v>325</v>
      </c>
      <c r="G37" s="866"/>
      <c r="H37" s="131" t="s">
        <v>82</v>
      </c>
    </row>
    <row r="38" spans="2:8" ht="15" customHeight="1" x14ac:dyDescent="0.2">
      <c r="B38" s="143" t="str">
        <f>Index!$B$4</f>
        <v>Lincolnshire and Northamptonshire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4">
        <f>$I$9</f>
        <v>13.680999999999999</v>
      </c>
      <c r="D39" s="324">
        <f>$J$9</f>
        <v>42.152000000000001</v>
      </c>
      <c r="E39" s="697">
        <f>$K$9</f>
        <v>15.32</v>
      </c>
      <c r="F39" s="324">
        <f>$L$9</f>
        <v>18.491</v>
      </c>
      <c r="G39" s="324">
        <f>$M$9</f>
        <v>70.442999999999998</v>
      </c>
      <c r="H39" s="700">
        <f>$N$9</f>
        <v>19.45</v>
      </c>
    </row>
    <row r="40" spans="2:8" ht="15" customHeight="1" x14ac:dyDescent="0.2">
      <c r="B40" s="159" t="s">
        <v>84</v>
      </c>
      <c r="C40" s="325">
        <f>$I$10</f>
        <v>5.0000000000000001E-3</v>
      </c>
      <c r="D40" s="325">
        <f>$J$10</f>
        <v>0.104</v>
      </c>
      <c r="E40" s="698">
        <f>$K$10</f>
        <v>109.04</v>
      </c>
      <c r="F40" s="325">
        <f>$L$10</f>
        <v>5.0000000000000001E-3</v>
      </c>
      <c r="G40" s="325">
        <f>$M$10</f>
        <v>0.10199999999999999</v>
      </c>
      <c r="H40" s="701">
        <f>$N$10</f>
        <v>109.04</v>
      </c>
    </row>
    <row r="41" spans="2:8" ht="15" customHeight="1" x14ac:dyDescent="0.2">
      <c r="B41" s="159" t="s">
        <v>85</v>
      </c>
      <c r="C41" s="325">
        <f>$I$11</f>
        <v>2.3650000000000002</v>
      </c>
      <c r="D41" s="325">
        <f>$J$11</f>
        <v>12.510999999999999</v>
      </c>
      <c r="E41" s="698">
        <f>$K$11</f>
        <v>18.399999999999999</v>
      </c>
      <c r="F41" s="325">
        <f>$L$11</f>
        <v>1.274</v>
      </c>
      <c r="G41" s="325">
        <f>$M$11</f>
        <v>38.884999999999998</v>
      </c>
      <c r="H41" s="701">
        <f>$N$11</f>
        <v>31.99</v>
      </c>
    </row>
    <row r="42" spans="2:8" ht="15" customHeight="1" x14ac:dyDescent="0.2">
      <c r="B42" s="159" t="s">
        <v>86</v>
      </c>
      <c r="C42" s="325">
        <f>$I$12</f>
        <v>6.0720000000000001</v>
      </c>
      <c r="D42" s="325">
        <f>$J$12</f>
        <v>3.6779999999999999</v>
      </c>
      <c r="E42" s="698">
        <f>$K$12</f>
        <v>51.5</v>
      </c>
      <c r="F42" s="325">
        <f>$L$12</f>
        <v>8.2609999999999992</v>
      </c>
      <c r="G42" s="325">
        <f>$M$12</f>
        <v>6.5839999999999996</v>
      </c>
      <c r="H42" s="701">
        <f>$N$12</f>
        <v>43.39</v>
      </c>
    </row>
    <row r="43" spans="2:8" ht="15" customHeight="1" x14ac:dyDescent="0.2">
      <c r="B43" s="159" t="s">
        <v>87</v>
      </c>
      <c r="C43" s="325">
        <f>$I$13</f>
        <v>1.095</v>
      </c>
      <c r="D43" s="325">
        <f>$J$13</f>
        <v>12.487</v>
      </c>
      <c r="E43" s="698">
        <f>$K$13</f>
        <v>28.37</v>
      </c>
      <c r="F43" s="325">
        <f>$L$13</f>
        <v>1.859</v>
      </c>
      <c r="G43" s="325">
        <f>$M$13</f>
        <v>17.59</v>
      </c>
      <c r="H43" s="701">
        <f>$N$13</f>
        <v>30.1</v>
      </c>
    </row>
    <row r="44" spans="2:8" ht="15" customHeight="1" x14ac:dyDescent="0.2">
      <c r="B44" s="159" t="s">
        <v>88</v>
      </c>
      <c r="C44" s="325">
        <f>$I$14</f>
        <v>0.59899999999999998</v>
      </c>
      <c r="D44" s="325">
        <f>$J$14</f>
        <v>7.6509999999999998</v>
      </c>
      <c r="E44" s="698">
        <f>$K$14</f>
        <v>31.29</v>
      </c>
      <c r="F44" s="325">
        <f>$L$14</f>
        <v>1.244</v>
      </c>
      <c r="G44" s="325">
        <f>$M$14</f>
        <v>4.4669999999999996</v>
      </c>
      <c r="H44" s="701">
        <f>$N$14</f>
        <v>35.85</v>
      </c>
    </row>
    <row r="45" spans="2:8" ht="15" customHeight="1" x14ac:dyDescent="0.2">
      <c r="B45" s="159" t="s">
        <v>89</v>
      </c>
      <c r="C45" s="325">
        <f>$I$15</f>
        <v>1.5609999999999999</v>
      </c>
      <c r="D45" s="325">
        <f>$J$15</f>
        <v>1.026</v>
      </c>
      <c r="E45" s="698">
        <f>$K$15</f>
        <v>87.39</v>
      </c>
      <c r="F45" s="325">
        <f>$L$15</f>
        <v>2.6339999999999999</v>
      </c>
      <c r="G45" s="325">
        <f>$M$15</f>
        <v>0</v>
      </c>
      <c r="H45" s="701">
        <f>$N$15</f>
        <v>0</v>
      </c>
    </row>
    <row r="46" spans="2:8" ht="15" customHeight="1" x14ac:dyDescent="0.2">
      <c r="B46" s="159" t="s">
        <v>90</v>
      </c>
      <c r="C46" s="325">
        <f>$I$16</f>
        <v>0</v>
      </c>
      <c r="D46" s="325">
        <f>$J$16</f>
        <v>0</v>
      </c>
      <c r="E46" s="698">
        <f>$K$16</f>
        <v>0</v>
      </c>
      <c r="F46" s="325">
        <f>$L$16</f>
        <v>0</v>
      </c>
      <c r="G46" s="325">
        <f>$M$16</f>
        <v>0</v>
      </c>
      <c r="H46" s="701">
        <f>$N$16</f>
        <v>0</v>
      </c>
    </row>
    <row r="47" spans="2:8" ht="15" customHeight="1" x14ac:dyDescent="0.2">
      <c r="B47" s="161" t="s">
        <v>91</v>
      </c>
      <c r="C47" s="326">
        <f>$I$17</f>
        <v>1.984</v>
      </c>
      <c r="D47" s="326">
        <f>$J$17</f>
        <v>4.6950000000000003</v>
      </c>
      <c r="E47" s="699">
        <f>$K$17</f>
        <v>59.11</v>
      </c>
      <c r="F47" s="326">
        <f>$L$17</f>
        <v>3.214</v>
      </c>
      <c r="G47" s="326">
        <f>$M$17</f>
        <v>2.8149999999999999</v>
      </c>
      <c r="H47" s="702">
        <f>$N$17</f>
        <v>83.28</v>
      </c>
    </row>
    <row r="50" spans="2:8" ht="15" customHeight="1" x14ac:dyDescent="0.2">
      <c r="B50" s="863" t="s">
        <v>77</v>
      </c>
      <c r="C50" s="865" t="s">
        <v>227</v>
      </c>
      <c r="D50" s="865"/>
      <c r="E50" s="865"/>
      <c r="F50" s="865" t="s">
        <v>228</v>
      </c>
      <c r="G50" s="865"/>
      <c r="H50" s="793"/>
    </row>
    <row r="51" spans="2:8" ht="15" customHeight="1" x14ac:dyDescent="0.2">
      <c r="B51" s="885"/>
      <c r="C51" s="321" t="s">
        <v>78</v>
      </c>
      <c r="D51" s="867" t="s">
        <v>79</v>
      </c>
      <c r="E51" s="867"/>
      <c r="F51" s="321" t="s">
        <v>78</v>
      </c>
      <c r="G51" s="867" t="s">
        <v>79</v>
      </c>
      <c r="H51" s="796"/>
    </row>
    <row r="52" spans="2:8" ht="30" customHeight="1" x14ac:dyDescent="0.2">
      <c r="B52" s="885"/>
      <c r="C52" s="866" t="s">
        <v>325</v>
      </c>
      <c r="D52" s="866"/>
      <c r="E52" s="130" t="s">
        <v>82</v>
      </c>
      <c r="F52" s="866" t="s">
        <v>325</v>
      </c>
      <c r="G52" s="866"/>
      <c r="H52" s="131" t="s">
        <v>82</v>
      </c>
    </row>
    <row r="53" spans="2:8" ht="15" customHeight="1" x14ac:dyDescent="0.2">
      <c r="B53" s="143" t="str">
        <f>Index!$B$4</f>
        <v>Lincolnshire and Northamptonshire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4">
        <f>$O$9</f>
        <v>19.349</v>
      </c>
      <c r="D54" s="324">
        <f>$P$9</f>
        <v>80.106999999999999</v>
      </c>
      <c r="E54" s="697">
        <f>$Q$9</f>
        <v>22.38</v>
      </c>
      <c r="F54" s="324">
        <f>$R$9</f>
        <v>25.274999999999999</v>
      </c>
      <c r="G54" s="324">
        <f>$S$9</f>
        <v>47.362000000000002</v>
      </c>
      <c r="H54" s="700">
        <f>$T$9</f>
        <v>24.58</v>
      </c>
    </row>
    <row r="55" spans="2:8" ht="15" customHeight="1" x14ac:dyDescent="0.2">
      <c r="B55" s="159" t="s">
        <v>84</v>
      </c>
      <c r="C55" s="325">
        <f>$O$10</f>
        <v>0.14000000000000001</v>
      </c>
      <c r="D55" s="325">
        <f>$P$10</f>
        <v>0.61699999999999999</v>
      </c>
      <c r="E55" s="698">
        <f>$Q$10</f>
        <v>46.67</v>
      </c>
      <c r="F55" s="325">
        <f>$R$10</f>
        <v>0.189</v>
      </c>
      <c r="G55" s="325">
        <f>$S$10</f>
        <v>0.71</v>
      </c>
      <c r="H55" s="701">
        <f>$T$10</f>
        <v>41.08</v>
      </c>
    </row>
    <row r="56" spans="2:8" ht="15" customHeight="1" x14ac:dyDescent="0.2">
      <c r="B56" s="159" t="s">
        <v>85</v>
      </c>
      <c r="C56" s="325">
        <f>$O$11</f>
        <v>1.4390000000000001</v>
      </c>
      <c r="D56" s="325">
        <f>$P$11</f>
        <v>36.414999999999999</v>
      </c>
      <c r="E56" s="698">
        <f>$Q$11</f>
        <v>29.28</v>
      </c>
      <c r="F56" s="325">
        <f>$R$11</f>
        <v>1.5</v>
      </c>
      <c r="G56" s="325">
        <f>$S$11</f>
        <v>23.128</v>
      </c>
      <c r="H56" s="701">
        <f>$T$11</f>
        <v>40.340000000000003</v>
      </c>
    </row>
    <row r="57" spans="2:8" ht="15" customHeight="1" x14ac:dyDescent="0.2">
      <c r="B57" s="159" t="s">
        <v>86</v>
      </c>
      <c r="C57" s="325">
        <f>$O$12</f>
        <v>9.5830000000000002</v>
      </c>
      <c r="D57" s="325">
        <f>$P$12</f>
        <v>14.473000000000001</v>
      </c>
      <c r="E57" s="698">
        <f>$Q$12</f>
        <v>88.9</v>
      </c>
      <c r="F57" s="325">
        <f>$R$12</f>
        <v>13.932</v>
      </c>
      <c r="G57" s="325">
        <f>$S$12</f>
        <v>1.8979999999999999</v>
      </c>
      <c r="H57" s="701">
        <f>$T$12</f>
        <v>69.38</v>
      </c>
    </row>
    <row r="58" spans="2:8" ht="15" customHeight="1" x14ac:dyDescent="0.2">
      <c r="B58" s="159" t="s">
        <v>87</v>
      </c>
      <c r="C58" s="325">
        <f>$O$13</f>
        <v>1.6140000000000001</v>
      </c>
      <c r="D58" s="325">
        <f>$P$13</f>
        <v>18.875</v>
      </c>
      <c r="E58" s="698">
        <f>$Q$13</f>
        <v>38.79</v>
      </c>
      <c r="F58" s="325">
        <f>$R$13</f>
        <v>1.869</v>
      </c>
      <c r="G58" s="325">
        <f>$S$13</f>
        <v>15.255000000000001</v>
      </c>
      <c r="H58" s="701">
        <f>$T$13</f>
        <v>37.9</v>
      </c>
    </row>
    <row r="59" spans="2:8" ht="15" customHeight="1" x14ac:dyDescent="0.2">
      <c r="B59" s="159" t="s">
        <v>88</v>
      </c>
      <c r="C59" s="325">
        <f>$O$14</f>
        <v>1.0509999999999999</v>
      </c>
      <c r="D59" s="325">
        <f>$P$14</f>
        <v>6.774</v>
      </c>
      <c r="E59" s="698">
        <f>$Q$14</f>
        <v>36</v>
      </c>
      <c r="F59" s="325">
        <f>$R$14</f>
        <v>1.028</v>
      </c>
      <c r="G59" s="325">
        <f>$S$14</f>
        <v>2.2890000000000001</v>
      </c>
      <c r="H59" s="701">
        <f>$T$14</f>
        <v>35.340000000000003</v>
      </c>
    </row>
    <row r="60" spans="2:8" ht="15" customHeight="1" x14ac:dyDescent="0.2">
      <c r="B60" s="159" t="s">
        <v>89</v>
      </c>
      <c r="C60" s="325">
        <f>$O$15</f>
        <v>3.5030000000000001</v>
      </c>
      <c r="D60" s="325">
        <f>$P$15</f>
        <v>0.20699999999999999</v>
      </c>
      <c r="E60" s="698">
        <f>$Q$15</f>
        <v>51.63</v>
      </c>
      <c r="F60" s="325">
        <f>$R$15</f>
        <v>3.3889999999999998</v>
      </c>
      <c r="G60" s="325">
        <f>$S$15</f>
        <v>0.97099999999999997</v>
      </c>
      <c r="H60" s="701">
        <f>$T$15</f>
        <v>23.89</v>
      </c>
    </row>
    <row r="61" spans="2:8" ht="15" customHeight="1" x14ac:dyDescent="0.2">
      <c r="B61" s="159" t="s">
        <v>90</v>
      </c>
      <c r="C61" s="325">
        <f>$O$16</f>
        <v>0</v>
      </c>
      <c r="D61" s="325">
        <f>$P$16</f>
        <v>0</v>
      </c>
      <c r="E61" s="698">
        <f>$Q$16</f>
        <v>0</v>
      </c>
      <c r="F61" s="325">
        <f>$R$16</f>
        <v>1E-3</v>
      </c>
      <c r="G61" s="325">
        <f>$S$16</f>
        <v>4.0000000000000001E-3</v>
      </c>
      <c r="H61" s="701">
        <f>$T$16</f>
        <v>51.63</v>
      </c>
    </row>
    <row r="62" spans="2:8" ht="15" customHeight="1" x14ac:dyDescent="0.2">
      <c r="B62" s="161" t="s">
        <v>91</v>
      </c>
      <c r="C62" s="326">
        <f>$O$17</f>
        <v>2.0190000000000001</v>
      </c>
      <c r="D62" s="326">
        <f>$P$17</f>
        <v>2.746</v>
      </c>
      <c r="E62" s="699">
        <f>$Q$17</f>
        <v>85.16</v>
      </c>
      <c r="F62" s="326">
        <f>$R$17</f>
        <v>3.367</v>
      </c>
      <c r="G62" s="326">
        <f>$S$17</f>
        <v>3.1070000000000002</v>
      </c>
      <c r="H62" s="702">
        <f>$T$17</f>
        <v>74.69</v>
      </c>
    </row>
    <row r="65" spans="2:8" ht="15" customHeight="1" x14ac:dyDescent="0.2">
      <c r="B65" s="863" t="s">
        <v>77</v>
      </c>
      <c r="C65" s="865" t="s">
        <v>332</v>
      </c>
      <c r="D65" s="865"/>
      <c r="E65" s="865"/>
      <c r="F65" s="865" t="s">
        <v>333</v>
      </c>
      <c r="G65" s="865"/>
      <c r="H65" s="793"/>
    </row>
    <row r="66" spans="2:8" ht="15" customHeight="1" x14ac:dyDescent="0.2">
      <c r="B66" s="885"/>
      <c r="C66" s="321" t="s">
        <v>78</v>
      </c>
      <c r="D66" s="867" t="s">
        <v>79</v>
      </c>
      <c r="E66" s="867"/>
      <c r="F66" s="321" t="s">
        <v>78</v>
      </c>
      <c r="G66" s="867" t="s">
        <v>79</v>
      </c>
      <c r="H66" s="796"/>
    </row>
    <row r="67" spans="2:8" ht="30" customHeight="1" x14ac:dyDescent="0.2">
      <c r="B67" s="885"/>
      <c r="C67" s="866" t="s">
        <v>325</v>
      </c>
      <c r="D67" s="866"/>
      <c r="E67" s="130" t="s">
        <v>82</v>
      </c>
      <c r="F67" s="866" t="s">
        <v>325</v>
      </c>
      <c r="G67" s="866"/>
      <c r="H67" s="131" t="s">
        <v>82</v>
      </c>
    </row>
    <row r="68" spans="2:8" ht="15" customHeight="1" x14ac:dyDescent="0.2">
      <c r="B68" s="143" t="str">
        <f>Index!$B$4</f>
        <v>Lincolnshire and Northamptonshire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4">
        <f>$U$9</f>
        <v>22.312000000000001</v>
      </c>
      <c r="D69" s="324">
        <f>$V$9</f>
        <v>67.798000000000002</v>
      </c>
      <c r="E69" s="697">
        <f>$W$9</f>
        <v>26.98</v>
      </c>
      <c r="F69" s="324">
        <f>$X$9</f>
        <v>41.323</v>
      </c>
      <c r="G69" s="324">
        <f>$Y$9</f>
        <v>42.78</v>
      </c>
      <c r="H69" s="700">
        <f>$Z$9</f>
        <v>30.35</v>
      </c>
    </row>
    <row r="70" spans="2:8" ht="15" customHeight="1" x14ac:dyDescent="0.2">
      <c r="B70" s="159" t="s">
        <v>84</v>
      </c>
      <c r="C70" s="325">
        <f>$U$10</f>
        <v>0.22900000000000001</v>
      </c>
      <c r="D70" s="325">
        <f>$V$10</f>
        <v>0.82399999999999995</v>
      </c>
      <c r="E70" s="698">
        <f>$W$10</f>
        <v>36.85</v>
      </c>
      <c r="F70" s="325">
        <f>$X$10</f>
        <v>0.25800000000000001</v>
      </c>
      <c r="G70" s="325">
        <f>$Y$10</f>
        <v>0.86499999999999999</v>
      </c>
      <c r="H70" s="701">
        <f>$Z$10</f>
        <v>35.5</v>
      </c>
    </row>
    <row r="71" spans="2:8" ht="15" customHeight="1" x14ac:dyDescent="0.2">
      <c r="B71" s="159" t="s">
        <v>85</v>
      </c>
      <c r="C71" s="325">
        <f>$U$11</f>
        <v>1.488</v>
      </c>
      <c r="D71" s="325">
        <f>$V$11</f>
        <v>13.401999999999999</v>
      </c>
      <c r="E71" s="698">
        <f>$W$11</f>
        <v>37.82</v>
      </c>
      <c r="F71" s="325">
        <f>$X$11</f>
        <v>3.12</v>
      </c>
      <c r="G71" s="325">
        <f>$Y$11</f>
        <v>14.541</v>
      </c>
      <c r="H71" s="701">
        <f>$Z$11</f>
        <v>47.24</v>
      </c>
    </row>
    <row r="72" spans="2:8" ht="15" customHeight="1" x14ac:dyDescent="0.2">
      <c r="B72" s="159" t="s">
        <v>86</v>
      </c>
      <c r="C72" s="325">
        <f>$U$12</f>
        <v>10.128</v>
      </c>
      <c r="D72" s="325">
        <f>$V$12</f>
        <v>8.8360000000000003</v>
      </c>
      <c r="E72" s="698">
        <f>$W$12</f>
        <v>65.790000000000006</v>
      </c>
      <c r="F72" s="325">
        <f>$X$12</f>
        <v>26.811</v>
      </c>
      <c r="G72" s="325">
        <f>$Y$12</f>
        <v>10.555999999999999</v>
      </c>
      <c r="H72" s="701">
        <f>$Z$12</f>
        <v>93.69</v>
      </c>
    </row>
    <row r="73" spans="2:8" ht="15" customHeight="1" x14ac:dyDescent="0.2">
      <c r="B73" s="159" t="s">
        <v>87</v>
      </c>
      <c r="C73" s="325">
        <f>$U$13</f>
        <v>1.883</v>
      </c>
      <c r="D73" s="325">
        <f>$V$13</f>
        <v>29.277999999999999</v>
      </c>
      <c r="E73" s="698">
        <f>$W$13</f>
        <v>49.48</v>
      </c>
      <c r="F73" s="325">
        <f>$X$13</f>
        <v>1.1719999999999999</v>
      </c>
      <c r="G73" s="325">
        <f>$Y$13</f>
        <v>8.4659999999999993</v>
      </c>
      <c r="H73" s="701">
        <f>$Z$13</f>
        <v>32.340000000000003</v>
      </c>
    </row>
    <row r="74" spans="2:8" ht="15" customHeight="1" x14ac:dyDescent="0.2">
      <c r="B74" s="159" t="s">
        <v>88</v>
      </c>
      <c r="C74" s="325">
        <f>$U$14</f>
        <v>1.8360000000000001</v>
      </c>
      <c r="D74" s="325">
        <f>$V$14</f>
        <v>1.0029999999999999</v>
      </c>
      <c r="E74" s="698">
        <f>$W$14</f>
        <v>30.55</v>
      </c>
      <c r="F74" s="325">
        <f>$X$14</f>
        <v>2.5739999999999998</v>
      </c>
      <c r="G74" s="325">
        <f>$Y$14</f>
        <v>1.024</v>
      </c>
      <c r="H74" s="701">
        <f>$Z$14</f>
        <v>29.9</v>
      </c>
    </row>
    <row r="75" spans="2:8" ht="15" customHeight="1" x14ac:dyDescent="0.2">
      <c r="B75" s="159" t="s">
        <v>89</v>
      </c>
      <c r="C75" s="325">
        <f>$U$15</f>
        <v>4.742</v>
      </c>
      <c r="D75" s="325">
        <f>$V$15</f>
        <v>2.4790000000000001</v>
      </c>
      <c r="E75" s="698">
        <f>$W$15</f>
        <v>45.04</v>
      </c>
      <c r="F75" s="325">
        <f>$X$15</f>
        <v>5.008</v>
      </c>
      <c r="G75" s="325">
        <f>$Y$15</f>
        <v>2.8780000000000001</v>
      </c>
      <c r="H75" s="701">
        <f>$Z$15</f>
        <v>39.47</v>
      </c>
    </row>
    <row r="76" spans="2:8" ht="15" customHeight="1" x14ac:dyDescent="0.2">
      <c r="B76" s="159" t="s">
        <v>90</v>
      </c>
      <c r="C76" s="325">
        <f>$U$16</f>
        <v>1E-3</v>
      </c>
      <c r="D76" s="325">
        <f>$V$16</f>
        <v>4.0000000000000001E-3</v>
      </c>
      <c r="E76" s="698">
        <f>$W$16</f>
        <v>51.63</v>
      </c>
      <c r="F76" s="325">
        <f>$X$16</f>
        <v>1E-3</v>
      </c>
      <c r="G76" s="325">
        <f>$Y$16</f>
        <v>4.0000000000000001E-3</v>
      </c>
      <c r="H76" s="701">
        <f>$Z$16</f>
        <v>51.63</v>
      </c>
    </row>
    <row r="77" spans="2:8" ht="15" customHeight="1" x14ac:dyDescent="0.2">
      <c r="B77" s="161" t="s">
        <v>91</v>
      </c>
      <c r="C77" s="326">
        <f>$U$17</f>
        <v>2.004</v>
      </c>
      <c r="D77" s="326">
        <f>$V$17</f>
        <v>11.972</v>
      </c>
      <c r="E77" s="699">
        <f>$W$17</f>
        <v>67.34</v>
      </c>
      <c r="F77" s="326">
        <f>$X$17</f>
        <v>2.3780000000000001</v>
      </c>
      <c r="G77" s="326">
        <f>$Y$17</f>
        <v>4.4459999999999997</v>
      </c>
      <c r="H77" s="702">
        <f>$Z$17</f>
        <v>47.18</v>
      </c>
    </row>
    <row r="80" spans="2:8" ht="15" customHeight="1" x14ac:dyDescent="0.2">
      <c r="B80" s="863" t="s">
        <v>77</v>
      </c>
      <c r="C80" s="865" t="s">
        <v>231</v>
      </c>
      <c r="D80" s="865"/>
      <c r="E80" s="865"/>
      <c r="F80" s="865" t="s">
        <v>232</v>
      </c>
      <c r="G80" s="865"/>
      <c r="H80" s="793"/>
    </row>
    <row r="81" spans="2:8" ht="15" customHeight="1" x14ac:dyDescent="0.2">
      <c r="B81" s="885"/>
      <c r="C81" s="321" t="s">
        <v>78</v>
      </c>
      <c r="D81" s="867" t="s">
        <v>79</v>
      </c>
      <c r="E81" s="867"/>
      <c r="F81" s="321" t="s">
        <v>78</v>
      </c>
      <c r="G81" s="867" t="s">
        <v>79</v>
      </c>
      <c r="H81" s="796"/>
    </row>
    <row r="82" spans="2:8" ht="30" customHeight="1" x14ac:dyDescent="0.2">
      <c r="B82" s="885"/>
      <c r="C82" s="866" t="s">
        <v>325</v>
      </c>
      <c r="D82" s="866"/>
      <c r="E82" s="130" t="s">
        <v>82</v>
      </c>
      <c r="F82" s="866" t="s">
        <v>325</v>
      </c>
      <c r="G82" s="866"/>
      <c r="H82" s="131" t="s">
        <v>82</v>
      </c>
    </row>
    <row r="83" spans="2:8" ht="15" customHeight="1" x14ac:dyDescent="0.2">
      <c r="B83" s="143" t="str">
        <f>Index!$B$4</f>
        <v>Lincolnshire and Northamptonshire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4">
        <f>$AA$9</f>
        <v>21.765000000000001</v>
      </c>
      <c r="D84" s="324">
        <f>$AB$9</f>
        <v>60.563000000000002</v>
      </c>
      <c r="E84" s="697">
        <f>$AC$9</f>
        <v>35.53</v>
      </c>
      <c r="F84" s="324">
        <f>$AD$9</f>
        <v>57.508000000000003</v>
      </c>
      <c r="G84" s="324">
        <f>$AE$9</f>
        <v>51.89</v>
      </c>
      <c r="H84" s="700">
        <f>$AF$9</f>
        <v>40.020000000000003</v>
      </c>
    </row>
    <row r="85" spans="2:8" ht="15" customHeight="1" x14ac:dyDescent="0.2">
      <c r="B85" s="159" t="s">
        <v>84</v>
      </c>
      <c r="C85" s="325">
        <f>$AA$10</f>
        <v>0.26900000000000002</v>
      </c>
      <c r="D85" s="325">
        <f>$AB$10</f>
        <v>1.198</v>
      </c>
      <c r="E85" s="698">
        <f>$AC$10</f>
        <v>28.28</v>
      </c>
      <c r="F85" s="325">
        <f>$AD$10</f>
        <v>0.27300000000000002</v>
      </c>
      <c r="G85" s="325">
        <f>$AE$10</f>
        <v>1.6</v>
      </c>
      <c r="H85" s="701">
        <f>$AF$10</f>
        <v>21.83</v>
      </c>
    </row>
    <row r="86" spans="2:8" ht="15" customHeight="1" x14ac:dyDescent="0.2">
      <c r="B86" s="159" t="s">
        <v>85</v>
      </c>
      <c r="C86" s="325">
        <f>$AA$11</f>
        <v>4.3010000000000002</v>
      </c>
      <c r="D86" s="325">
        <f>$AB$11</f>
        <v>15.12</v>
      </c>
      <c r="E86" s="698">
        <f>$AC$11</f>
        <v>65.95</v>
      </c>
      <c r="F86" s="325">
        <f>$AD$11</f>
        <v>21.882999999999999</v>
      </c>
      <c r="G86" s="325">
        <f>$AE$11</f>
        <v>13.849</v>
      </c>
      <c r="H86" s="701">
        <f>$AF$11</f>
        <v>65.05</v>
      </c>
    </row>
    <row r="87" spans="2:8" ht="15" customHeight="1" x14ac:dyDescent="0.2">
      <c r="B87" s="159" t="s">
        <v>86</v>
      </c>
      <c r="C87" s="325">
        <f>$AA$12</f>
        <v>5.6710000000000003</v>
      </c>
      <c r="D87" s="325">
        <f>$AB$12</f>
        <v>0.3</v>
      </c>
      <c r="E87" s="698">
        <f>$AC$12</f>
        <v>71.790000000000006</v>
      </c>
      <c r="F87" s="325">
        <f>$AD$12</f>
        <v>12.882</v>
      </c>
      <c r="G87" s="325">
        <f>$AE$12</f>
        <v>0.313</v>
      </c>
      <c r="H87" s="701">
        <f>$AF$12</f>
        <v>63.63</v>
      </c>
    </row>
    <row r="88" spans="2:8" ht="15" customHeight="1" x14ac:dyDescent="0.2">
      <c r="B88" s="159" t="s">
        <v>87</v>
      </c>
      <c r="C88" s="325">
        <f>$AA$13</f>
        <v>3.5609999999999999</v>
      </c>
      <c r="D88" s="325">
        <f>$AB$13</f>
        <v>26.129000000000001</v>
      </c>
      <c r="E88" s="698">
        <f>$AC$13</f>
        <v>59.75</v>
      </c>
      <c r="F88" s="325">
        <f>$AD$13</f>
        <v>4.149</v>
      </c>
      <c r="G88" s="325">
        <f>$AE$13</f>
        <v>27.021999999999998</v>
      </c>
      <c r="H88" s="701">
        <f>$AF$13</f>
        <v>69.290000000000006</v>
      </c>
    </row>
    <row r="89" spans="2:8" ht="15" customHeight="1" x14ac:dyDescent="0.2">
      <c r="B89" s="159" t="s">
        <v>88</v>
      </c>
      <c r="C89" s="325">
        <f>$AA$14</f>
        <v>1.3069999999999999</v>
      </c>
      <c r="D89" s="325">
        <f>$AB$14</f>
        <v>1.238</v>
      </c>
      <c r="E89" s="698">
        <f>$AC$14</f>
        <v>25.53</v>
      </c>
      <c r="F89" s="325">
        <f>$AD$14</f>
        <v>3.2290000000000001</v>
      </c>
      <c r="G89" s="325">
        <f>$AE$14</f>
        <v>1.992</v>
      </c>
      <c r="H89" s="701">
        <f>$AF$14</f>
        <v>26.68</v>
      </c>
    </row>
    <row r="90" spans="2:8" ht="15" customHeight="1" x14ac:dyDescent="0.2">
      <c r="B90" s="159" t="s">
        <v>89</v>
      </c>
      <c r="C90" s="325">
        <f>$AA$15</f>
        <v>4.2069999999999999</v>
      </c>
      <c r="D90" s="325">
        <f>$AB$15</f>
        <v>3.0529999999999999</v>
      </c>
      <c r="E90" s="698">
        <f>$AC$15</f>
        <v>37.56</v>
      </c>
      <c r="F90" s="325">
        <f>$AD$15</f>
        <v>5.8079999999999998</v>
      </c>
      <c r="G90" s="325">
        <f>$AE$15</f>
        <v>3.5129999999999999</v>
      </c>
      <c r="H90" s="701">
        <f>$AF$15</f>
        <v>33.299999999999997</v>
      </c>
    </row>
    <row r="91" spans="2:8" ht="15" customHeight="1" x14ac:dyDescent="0.2">
      <c r="B91" s="159" t="s">
        <v>90</v>
      </c>
      <c r="C91" s="325">
        <f>$AA$16</f>
        <v>1E-3</v>
      </c>
      <c r="D91" s="325">
        <f>$AB$16</f>
        <v>4.0000000000000001E-3</v>
      </c>
      <c r="E91" s="698">
        <f>$AC$16</f>
        <v>51.63</v>
      </c>
      <c r="F91" s="325">
        <f>$AD$16</f>
        <v>1E-3</v>
      </c>
      <c r="G91" s="325">
        <f>$AE$16</f>
        <v>4.0000000000000001E-3</v>
      </c>
      <c r="H91" s="701">
        <f>$AF$16</f>
        <v>51.63</v>
      </c>
    </row>
    <row r="92" spans="2:8" ht="15" customHeight="1" x14ac:dyDescent="0.2">
      <c r="B92" s="161" t="s">
        <v>91</v>
      </c>
      <c r="C92" s="326">
        <f>$AA$17</f>
        <v>2.4470000000000001</v>
      </c>
      <c r="D92" s="326">
        <f>$AB$17</f>
        <v>13.521000000000001</v>
      </c>
      <c r="E92" s="699">
        <f>$AC$17</f>
        <v>77.099999999999994</v>
      </c>
      <c r="F92" s="326">
        <f>$AD$17</f>
        <v>9.2840000000000007</v>
      </c>
      <c r="G92" s="326">
        <f>$AE$17</f>
        <v>3.5960000000000001</v>
      </c>
      <c r="H92" s="702">
        <f>$AF$17</f>
        <v>23.26</v>
      </c>
    </row>
    <row r="95" spans="2:8" ht="15" customHeight="1" x14ac:dyDescent="0.2">
      <c r="B95" s="863" t="s">
        <v>77</v>
      </c>
      <c r="C95" s="865" t="s">
        <v>233</v>
      </c>
      <c r="D95" s="865"/>
      <c r="E95" s="793"/>
    </row>
    <row r="96" spans="2:8" ht="15" customHeight="1" x14ac:dyDescent="0.2">
      <c r="B96" s="885"/>
      <c r="C96" s="321" t="s">
        <v>78</v>
      </c>
      <c r="D96" s="867" t="s">
        <v>79</v>
      </c>
      <c r="E96" s="796"/>
    </row>
    <row r="97" spans="2:5" ht="30" customHeight="1" x14ac:dyDescent="0.2">
      <c r="B97" s="885"/>
      <c r="C97" s="866" t="s">
        <v>325</v>
      </c>
      <c r="D97" s="866"/>
      <c r="E97" s="131" t="s">
        <v>82</v>
      </c>
    </row>
    <row r="98" spans="2:5" ht="15" customHeight="1" x14ac:dyDescent="0.2">
      <c r="B98" s="143" t="str">
        <f>Index!$B$4</f>
        <v>Lincolnshire and Northamptonshire</v>
      </c>
      <c r="C98" s="134"/>
      <c r="D98" s="134"/>
      <c r="E98" s="135"/>
    </row>
    <row r="99" spans="2:5" ht="15" customHeight="1" x14ac:dyDescent="0.2">
      <c r="B99" s="132" t="s">
        <v>92</v>
      </c>
      <c r="C99" s="324">
        <f>$AG$9</f>
        <v>20.928000000000001</v>
      </c>
      <c r="D99" s="324">
        <f>$AH$9</f>
        <v>26.802</v>
      </c>
      <c r="E99" s="700">
        <f>$AI$9</f>
        <v>17.53</v>
      </c>
    </row>
    <row r="100" spans="2:5" ht="15" customHeight="1" x14ac:dyDescent="0.2">
      <c r="B100" s="159" t="s">
        <v>84</v>
      </c>
      <c r="C100" s="325">
        <f>$AG$10</f>
        <v>0.27400000000000002</v>
      </c>
      <c r="D100" s="325">
        <f>$AH$10</f>
        <v>1.8620000000000001</v>
      </c>
      <c r="E100" s="701">
        <f>$AI$10</f>
        <v>19.53</v>
      </c>
    </row>
    <row r="101" spans="2:5" ht="15" customHeight="1" x14ac:dyDescent="0.2">
      <c r="B101" s="159" t="s">
        <v>85</v>
      </c>
      <c r="C101" s="325">
        <f>$AG$11</f>
        <v>6.5359999999999996</v>
      </c>
      <c r="D101" s="325">
        <f>$AH$11</f>
        <v>6.4240000000000004</v>
      </c>
      <c r="E101" s="701">
        <f>$AI$11</f>
        <v>16.559999999999999</v>
      </c>
    </row>
    <row r="102" spans="2:5" ht="15" customHeight="1" x14ac:dyDescent="0.2">
      <c r="B102" s="159" t="s">
        <v>86</v>
      </c>
      <c r="C102" s="325">
        <f>$AG$12</f>
        <v>4.7720000000000002</v>
      </c>
      <c r="D102" s="325">
        <f>$AH$12</f>
        <v>1.7330000000000001</v>
      </c>
      <c r="E102" s="701">
        <f>$AI$12</f>
        <v>90.71</v>
      </c>
    </row>
    <row r="103" spans="2:5" ht="15" customHeight="1" x14ac:dyDescent="0.2">
      <c r="B103" s="159" t="s">
        <v>87</v>
      </c>
      <c r="C103" s="325">
        <f>$AG$13</f>
        <v>1.014</v>
      </c>
      <c r="D103" s="325">
        <f>$AH$13</f>
        <v>8.3179999999999996</v>
      </c>
      <c r="E103" s="701">
        <f>$AI$13</f>
        <v>42.46</v>
      </c>
    </row>
    <row r="104" spans="2:5" ht="15" customHeight="1" x14ac:dyDescent="0.2">
      <c r="B104" s="159" t="s">
        <v>88</v>
      </c>
      <c r="C104" s="325">
        <f>$AG$14</f>
        <v>1.3380000000000001</v>
      </c>
      <c r="D104" s="325">
        <f>$AH$14</f>
        <v>1.034</v>
      </c>
      <c r="E104" s="701">
        <f>$AI$14</f>
        <v>28.63</v>
      </c>
    </row>
    <row r="105" spans="2:5" ht="15" customHeight="1" x14ac:dyDescent="0.2">
      <c r="B105" s="159" t="s">
        <v>89</v>
      </c>
      <c r="C105" s="325">
        <f>$AG$15</f>
        <v>3.9510000000000001</v>
      </c>
      <c r="D105" s="325">
        <f>$AH$15</f>
        <v>3.589</v>
      </c>
      <c r="E105" s="701">
        <f>$AI$15</f>
        <v>32.79</v>
      </c>
    </row>
    <row r="106" spans="2:5" ht="15" customHeight="1" x14ac:dyDescent="0.2">
      <c r="B106" s="159" t="s">
        <v>90</v>
      </c>
      <c r="C106" s="325">
        <f>$AG$16</f>
        <v>1E-3</v>
      </c>
      <c r="D106" s="325">
        <f>$AH$16</f>
        <v>4.0000000000000001E-3</v>
      </c>
      <c r="E106" s="701">
        <f>$AI$16</f>
        <v>51.63</v>
      </c>
    </row>
    <row r="107" spans="2:5" ht="15" customHeight="1" x14ac:dyDescent="0.2">
      <c r="B107" s="161" t="s">
        <v>91</v>
      </c>
      <c r="C107" s="326">
        <f>$AG$17</f>
        <v>3.0409999999999999</v>
      </c>
      <c r="D107" s="326">
        <f>$AH$17</f>
        <v>3.8380000000000001</v>
      </c>
      <c r="E107" s="702">
        <f>$AI$17</f>
        <v>22.18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90" t="str">
        <f>Index!$B$4</f>
        <v>Lincolnshire and Northamptonshire</v>
      </c>
      <c r="C5" s="891"/>
      <c r="D5" s="894" t="s">
        <v>213</v>
      </c>
      <c r="E5" s="894"/>
      <c r="F5" s="894"/>
      <c r="G5" s="894"/>
      <c r="H5" s="894"/>
      <c r="I5" s="894"/>
      <c r="J5" s="894"/>
      <c r="K5" s="894"/>
      <c r="L5" s="895"/>
    </row>
    <row r="6" spans="2:12" ht="15" customHeight="1" x14ac:dyDescent="0.2">
      <c r="B6" s="892"/>
      <c r="C6" s="893"/>
      <c r="D6" s="167" t="s">
        <v>214</v>
      </c>
      <c r="E6" s="168" t="s">
        <v>215</v>
      </c>
      <c r="F6" s="168" t="s">
        <v>216</v>
      </c>
      <c r="G6" s="168" t="s">
        <v>217</v>
      </c>
      <c r="H6" s="168" t="s">
        <v>218</v>
      </c>
      <c r="I6" s="168" t="s">
        <v>219</v>
      </c>
      <c r="J6" s="168" t="s">
        <v>220</v>
      </c>
      <c r="K6" s="168" t="s">
        <v>221</v>
      </c>
      <c r="L6" s="169" t="s">
        <v>80</v>
      </c>
    </row>
    <row r="7" spans="2:12" ht="15" customHeight="1" x14ac:dyDescent="0.2">
      <c r="B7" s="888" t="s">
        <v>331</v>
      </c>
      <c r="C7" s="169" t="s">
        <v>223</v>
      </c>
      <c r="D7" s="163">
        <v>16.325036603221083</v>
      </c>
      <c r="E7" s="163">
        <v>11.655239960822723</v>
      </c>
      <c r="F7" s="163">
        <v>9.2116917626217898</v>
      </c>
      <c r="G7" s="163">
        <v>6.9221556886227535</v>
      </c>
      <c r="H7" s="163">
        <v>6.1554512258737617</v>
      </c>
      <c r="I7" s="163">
        <v>6.1806656101426309</v>
      </c>
      <c r="J7" s="163">
        <v>5.8127745860087874</v>
      </c>
      <c r="K7" s="163">
        <v>2.5175402393726785</v>
      </c>
      <c r="L7" s="165">
        <v>7.272526420444084</v>
      </c>
    </row>
    <row r="8" spans="2:12" ht="15" customHeight="1" x14ac:dyDescent="0.2">
      <c r="B8" s="896"/>
      <c r="C8" s="169" t="s">
        <v>224</v>
      </c>
      <c r="D8" s="163">
        <v>26.32291767437361</v>
      </c>
      <c r="E8" s="163">
        <v>27.366933584550164</v>
      </c>
      <c r="F8" s="163">
        <v>26.449598572702943</v>
      </c>
      <c r="G8" s="163">
        <v>22.064317632407882</v>
      </c>
      <c r="H8" s="163">
        <v>11.230661488508309</v>
      </c>
      <c r="I8" s="163">
        <v>4.8150905931993053</v>
      </c>
      <c r="J8" s="163">
        <v>2.8543783260764393</v>
      </c>
      <c r="K8" s="163">
        <v>0.41097901071480991</v>
      </c>
      <c r="L8" s="165">
        <v>15.392486912159455</v>
      </c>
    </row>
    <row r="9" spans="2:12" ht="15" customHeight="1" x14ac:dyDescent="0.2">
      <c r="B9" s="888" t="s">
        <v>222</v>
      </c>
      <c r="C9" s="169" t="s">
        <v>223</v>
      </c>
      <c r="D9" s="163">
        <v>11.338697878566203</v>
      </c>
      <c r="E9" s="163">
        <v>10.395010395010395</v>
      </c>
      <c r="F9" s="163">
        <v>9.0042372881355934</v>
      </c>
      <c r="G9" s="163">
        <v>4.8086359175662414</v>
      </c>
      <c r="H9" s="163">
        <v>0.76783188522933932</v>
      </c>
      <c r="I9" s="163">
        <v>0.13140604467805519</v>
      </c>
      <c r="J9" s="163">
        <v>5.8207217694994179E-2</v>
      </c>
      <c r="K9" s="163">
        <v>0.49610205527994328</v>
      </c>
      <c r="L9" s="165">
        <v>3.6773302157508772</v>
      </c>
    </row>
    <row r="10" spans="2:12" ht="15" customHeight="1" x14ac:dyDescent="0.2">
      <c r="B10" s="896"/>
      <c r="C10" s="169" t="s">
        <v>224</v>
      </c>
      <c r="D10" s="163">
        <v>39.768097774992164</v>
      </c>
      <c r="E10" s="163">
        <v>35.575439679111383</v>
      </c>
      <c r="F10" s="163">
        <v>34.44589308996089</v>
      </c>
      <c r="G10" s="163">
        <v>31.400159686433909</v>
      </c>
      <c r="H10" s="163">
        <v>26.755083996463309</v>
      </c>
      <c r="I10" s="163">
        <v>22.9934029686641</v>
      </c>
      <c r="J10" s="163">
        <v>26.749611197511662</v>
      </c>
      <c r="K10" s="163">
        <v>3.4232365145228218</v>
      </c>
      <c r="L10" s="165">
        <v>28.66892419901016</v>
      </c>
    </row>
    <row r="11" spans="2:12" ht="15" customHeight="1" x14ac:dyDescent="0.2">
      <c r="B11" s="888" t="s">
        <v>225</v>
      </c>
      <c r="C11" s="169" t="s">
        <v>223</v>
      </c>
      <c r="D11" s="163">
        <v>15.956322648820006</v>
      </c>
      <c r="E11" s="163">
        <v>13.987836663770633</v>
      </c>
      <c r="F11" s="163">
        <v>12.368633791430881</v>
      </c>
      <c r="G11" s="163">
        <v>8.5824742268041234</v>
      </c>
      <c r="H11" s="163">
        <v>2.7672273467173087</v>
      </c>
      <c r="I11" s="163">
        <v>0.96910963052695331</v>
      </c>
      <c r="J11" s="163">
        <v>0.43313481321061181</v>
      </c>
      <c r="K11" s="163">
        <v>0.47225501770956313</v>
      </c>
      <c r="L11" s="165">
        <v>6.0617347176311744</v>
      </c>
    </row>
    <row r="12" spans="2:12" ht="15" customHeight="1" x14ac:dyDescent="0.2">
      <c r="B12" s="896"/>
      <c r="C12" s="169" t="s">
        <v>224</v>
      </c>
      <c r="D12" s="163">
        <v>32.498892334957908</v>
      </c>
      <c r="E12" s="163">
        <v>34.23963133640553</v>
      </c>
      <c r="F12" s="163">
        <v>35.180364447750094</v>
      </c>
      <c r="G12" s="163">
        <v>31.70839992896466</v>
      </c>
      <c r="H12" s="163">
        <v>27.706408775981522</v>
      </c>
      <c r="I12" s="163">
        <v>27.800179211469533</v>
      </c>
      <c r="J12" s="163">
        <v>26.69983416252073</v>
      </c>
      <c r="K12" s="163">
        <v>21.742260619150468</v>
      </c>
      <c r="L12" s="165">
        <v>29.870468779654587</v>
      </c>
    </row>
    <row r="13" spans="2:12" ht="15" customHeight="1" x14ac:dyDescent="0.2">
      <c r="B13" s="888" t="s">
        <v>226</v>
      </c>
      <c r="C13" s="169" t="s">
        <v>223</v>
      </c>
      <c r="D13" s="163">
        <v>13.90182730204228</v>
      </c>
      <c r="E13" s="163">
        <v>12.226720647773279</v>
      </c>
      <c r="F13" s="163">
        <v>10.994397759103641</v>
      </c>
      <c r="G13" s="163">
        <v>8.4936202628070845</v>
      </c>
      <c r="H13" s="163">
        <v>4.4004400440044007</v>
      </c>
      <c r="I13" s="163">
        <v>2.3469112489884001</v>
      </c>
      <c r="J13" s="163">
        <v>1.8115942028985508</v>
      </c>
      <c r="K13" s="163">
        <v>1.0794473229706389</v>
      </c>
      <c r="L13" s="165">
        <v>6.2005938379670686</v>
      </c>
    </row>
    <row r="14" spans="2:12" ht="15" customHeight="1" x14ac:dyDescent="0.2">
      <c r="B14" s="896"/>
      <c r="C14" s="169" t="s">
        <v>224</v>
      </c>
      <c r="D14" s="163">
        <v>30.146449295385462</v>
      </c>
      <c r="E14" s="163">
        <v>32.502831257078142</v>
      </c>
      <c r="F14" s="163">
        <v>33.254994124559339</v>
      </c>
      <c r="G14" s="163">
        <v>32.825303179285484</v>
      </c>
      <c r="H14" s="163">
        <v>24.487448128518015</v>
      </c>
      <c r="I14" s="163">
        <v>21.184973274109765</v>
      </c>
      <c r="J14" s="163">
        <v>21.05650382577987</v>
      </c>
      <c r="K14" s="163">
        <v>16.4541900390957</v>
      </c>
      <c r="L14" s="165">
        <v>25.115341481765398</v>
      </c>
    </row>
    <row r="15" spans="2:12" ht="15" customHeight="1" x14ac:dyDescent="0.2">
      <c r="B15" s="888" t="s">
        <v>227</v>
      </c>
      <c r="C15" s="169" t="s">
        <v>223</v>
      </c>
      <c r="D15" s="163">
        <v>17.635583300819352</v>
      </c>
      <c r="E15" s="163">
        <v>12.232142857142856</v>
      </c>
      <c r="F15" s="163">
        <v>9.6126255380200867</v>
      </c>
      <c r="G15" s="163">
        <v>7.1416652761555151</v>
      </c>
      <c r="H15" s="163">
        <v>5.8035714285714288</v>
      </c>
      <c r="I15" s="163">
        <v>4.5520757465404227</v>
      </c>
      <c r="J15" s="163">
        <v>2.8665028665028665</v>
      </c>
      <c r="K15" s="163">
        <v>2.1433355659745477</v>
      </c>
      <c r="L15" s="165">
        <v>7.4157679123819085</v>
      </c>
    </row>
    <row r="16" spans="2:12" ht="15" customHeight="1" x14ac:dyDescent="0.2">
      <c r="B16" s="896"/>
      <c r="C16" s="169" t="s">
        <v>224</v>
      </c>
      <c r="D16" s="163">
        <v>38.415390980554406</v>
      </c>
      <c r="E16" s="163">
        <v>34.897518878101401</v>
      </c>
      <c r="F16" s="163">
        <v>31.459280694501864</v>
      </c>
      <c r="G16" s="163">
        <v>28.41244605950488</v>
      </c>
      <c r="H16" s="163">
        <v>26.946313332417958</v>
      </c>
      <c r="I16" s="163">
        <v>21.40117616977755</v>
      </c>
      <c r="J16" s="163">
        <v>13.938246431692397</v>
      </c>
      <c r="K16" s="163">
        <v>5.2203610343145224</v>
      </c>
      <c r="L16" s="165">
        <v>24.332455340981436</v>
      </c>
    </row>
    <row r="17" spans="2:12" ht="15" customHeight="1" x14ac:dyDescent="0.2">
      <c r="B17" s="888" t="s">
        <v>228</v>
      </c>
      <c r="C17" s="169" t="s">
        <v>223</v>
      </c>
      <c r="D17" s="163">
        <v>30.716212166616724</v>
      </c>
      <c r="E17" s="163">
        <v>21.455223880597014</v>
      </c>
      <c r="F17" s="163">
        <v>14.333612740989102</v>
      </c>
      <c r="G17" s="163">
        <v>7.7403245942571779</v>
      </c>
      <c r="H17" s="163">
        <v>6.8477553675992189</v>
      </c>
      <c r="I17" s="163">
        <v>6.8720379146919433</v>
      </c>
      <c r="J17" s="163">
        <v>5.903614457831325</v>
      </c>
      <c r="K17" s="163">
        <v>4.5146726862302486</v>
      </c>
      <c r="L17" s="165">
        <v>12.030813012119131</v>
      </c>
    </row>
    <row r="18" spans="2:12" ht="15" customHeight="1" x14ac:dyDescent="0.2">
      <c r="B18" s="889"/>
      <c r="C18" s="170" t="s">
        <v>224</v>
      </c>
      <c r="D18" s="164">
        <v>36.759031918625048</v>
      </c>
      <c r="E18" s="164">
        <v>43.775427176566311</v>
      </c>
      <c r="F18" s="164">
        <v>41.113653699466056</v>
      </c>
      <c r="G18" s="164">
        <v>44.44273635664873</v>
      </c>
      <c r="H18" s="164">
        <v>38.059208109894954</v>
      </c>
      <c r="I18" s="164">
        <v>31.343659488729379</v>
      </c>
      <c r="J18" s="164">
        <v>30.382833455254815</v>
      </c>
      <c r="K18" s="164">
        <v>14.13793103448276</v>
      </c>
      <c r="L18" s="166">
        <v>33.708458257674927</v>
      </c>
    </row>
    <row r="19" spans="2:12" ht="15" customHeight="1" x14ac:dyDescent="0.2">
      <c r="B19" s="888" t="s">
        <v>332</v>
      </c>
      <c r="C19" s="169" t="s">
        <v>223</v>
      </c>
      <c r="D19" s="163">
        <v>23.791102514506772</v>
      </c>
      <c r="E19" s="163">
        <v>19.278169014084508</v>
      </c>
      <c r="F19" s="163">
        <v>15.50925925925926</v>
      </c>
      <c r="G19" s="163">
        <v>9.7834346504559271</v>
      </c>
      <c r="H19" s="163">
        <v>7.167101827676241</v>
      </c>
      <c r="I19" s="163">
        <v>6.5520596821277977</v>
      </c>
      <c r="J19" s="163">
        <v>5.7938299473288186</v>
      </c>
      <c r="K19" s="163">
        <v>3.9714058776806991</v>
      </c>
      <c r="L19" s="165">
        <v>10.849630771727664</v>
      </c>
    </row>
    <row r="20" spans="2:12" ht="15" customHeight="1" x14ac:dyDescent="0.2">
      <c r="B20" s="896"/>
      <c r="C20" s="169" t="s">
        <v>224</v>
      </c>
      <c r="D20" s="163">
        <v>23.781702297171687</v>
      </c>
      <c r="E20" s="163">
        <v>34.797891036906854</v>
      </c>
      <c r="F20" s="163">
        <v>36.476566911349522</v>
      </c>
      <c r="G20" s="163">
        <v>42.577660277594184</v>
      </c>
      <c r="H20" s="163">
        <v>50.158860305421747</v>
      </c>
      <c r="I20" s="163">
        <v>54.412426834759117</v>
      </c>
      <c r="J20" s="163">
        <v>53.604364203143263</v>
      </c>
      <c r="K20" s="163">
        <v>30.90741593735606</v>
      </c>
      <c r="L20" s="165">
        <v>44.399539809433911</v>
      </c>
    </row>
    <row r="21" spans="2:12" ht="15" customHeight="1" x14ac:dyDescent="0.2">
      <c r="B21" s="888" t="s">
        <v>333</v>
      </c>
      <c r="C21" s="169" t="s">
        <v>223</v>
      </c>
      <c r="D21" s="163">
        <v>21.267102914931588</v>
      </c>
      <c r="E21" s="163">
        <v>21.220159151193634</v>
      </c>
      <c r="F21" s="163">
        <v>18.986254295532646</v>
      </c>
      <c r="G21" s="163">
        <v>12.71756788117893</v>
      </c>
      <c r="H21" s="163">
        <v>6.8820224719101128</v>
      </c>
      <c r="I21" s="163">
        <v>5.8108508745923517</v>
      </c>
      <c r="J21" s="163">
        <v>5.7980456026058631</v>
      </c>
      <c r="K21" s="163">
        <v>3.3149171270718232</v>
      </c>
      <c r="L21" s="165">
        <v>10.690460306871248</v>
      </c>
    </row>
    <row r="22" spans="2:12" ht="15" customHeight="1" x14ac:dyDescent="0.2">
      <c r="B22" s="896"/>
      <c r="C22" s="169" t="s">
        <v>224</v>
      </c>
      <c r="D22" s="163">
        <v>18.711980957418671</v>
      </c>
      <c r="E22" s="163">
        <v>26.015831134564642</v>
      </c>
      <c r="F22" s="163">
        <v>28.713418001104362</v>
      </c>
      <c r="G22" s="163">
        <v>25.893661760288371</v>
      </c>
      <c r="H22" s="163">
        <v>20.504562533548039</v>
      </c>
      <c r="I22" s="163">
        <v>20.629871162716718</v>
      </c>
      <c r="J22" s="163">
        <v>21.72906213817059</v>
      </c>
      <c r="K22" s="163">
        <v>21.942078364565589</v>
      </c>
      <c r="L22" s="165">
        <v>21.811594202898551</v>
      </c>
    </row>
    <row r="23" spans="2:12" ht="15" customHeight="1" x14ac:dyDescent="0.2">
      <c r="B23" s="888" t="s">
        <v>231</v>
      </c>
      <c r="C23" s="169" t="s">
        <v>223</v>
      </c>
      <c r="D23" s="163">
        <v>18.272639381243959</v>
      </c>
      <c r="E23" s="163">
        <v>18.65808823529412</v>
      </c>
      <c r="F23" s="163">
        <v>17.412935323383085</v>
      </c>
      <c r="G23" s="163">
        <v>14.644444444444444</v>
      </c>
      <c r="H23" s="163">
        <v>9.4183201957053537</v>
      </c>
      <c r="I23" s="163">
        <v>7.5536708189769417</v>
      </c>
      <c r="J23" s="163">
        <v>7.7734591893392562</v>
      </c>
      <c r="K23" s="163">
        <v>6.3215530114484819</v>
      </c>
      <c r="L23" s="165">
        <v>11.611240840647396</v>
      </c>
    </row>
    <row r="24" spans="2:12" ht="15" customHeight="1" x14ac:dyDescent="0.2">
      <c r="B24" s="896"/>
      <c r="C24" s="169" t="s">
        <v>224</v>
      </c>
      <c r="D24" s="163">
        <v>25.789346830561584</v>
      </c>
      <c r="E24" s="163">
        <v>32.249742002063982</v>
      </c>
      <c r="F24" s="163">
        <v>29.180327868852459</v>
      </c>
      <c r="G24" s="163">
        <v>42.219440967876515</v>
      </c>
      <c r="H24" s="163">
        <v>52.55759468957438</v>
      </c>
      <c r="I24" s="163">
        <v>49.605845029801962</v>
      </c>
      <c r="J24" s="163">
        <v>50.561966132174433</v>
      </c>
      <c r="K24" s="163">
        <v>49.356039797350917</v>
      </c>
      <c r="L24" s="165">
        <v>45.121608903125669</v>
      </c>
    </row>
    <row r="25" spans="2:12" ht="15" customHeight="1" x14ac:dyDescent="0.2">
      <c r="B25" s="888" t="s">
        <v>232</v>
      </c>
      <c r="C25" s="169" t="s">
        <v>223</v>
      </c>
      <c r="D25" s="163">
        <v>14.974135583991288</v>
      </c>
      <c r="E25" s="163">
        <v>15.246636771300448</v>
      </c>
      <c r="F25" s="163">
        <v>14.784053156146179</v>
      </c>
      <c r="G25" s="163">
        <v>13.352867308497279</v>
      </c>
      <c r="H25" s="163">
        <v>10.110820570290127</v>
      </c>
      <c r="I25" s="163">
        <v>8.3797529668200532</v>
      </c>
      <c r="J25" s="163">
        <v>8.9008042895442347</v>
      </c>
      <c r="K25" s="163">
        <v>12.346656113969132</v>
      </c>
      <c r="L25" s="165">
        <v>11.612501829893136</v>
      </c>
    </row>
    <row r="26" spans="2:12" ht="15" customHeight="1" x14ac:dyDescent="0.2">
      <c r="B26" s="896"/>
      <c r="C26" s="169" t="s">
        <v>224</v>
      </c>
      <c r="D26" s="163">
        <v>36.158513462267727</v>
      </c>
      <c r="E26" s="163">
        <v>29.206190713929107</v>
      </c>
      <c r="F26" s="163">
        <v>31.045081967213118</v>
      </c>
      <c r="G26" s="163">
        <v>43.740867023867516</v>
      </c>
      <c r="H26" s="163">
        <v>72.66613924050634</v>
      </c>
      <c r="I26" s="163">
        <v>75.077959336410132</v>
      </c>
      <c r="J26" s="163">
        <v>75.144049274786411</v>
      </c>
      <c r="K26" s="163">
        <v>46.788990825688074</v>
      </c>
      <c r="L26" s="165">
        <v>55.158990171516677</v>
      </c>
    </row>
    <row r="27" spans="2:12" ht="15" customHeight="1" x14ac:dyDescent="0.2">
      <c r="B27" s="888" t="s">
        <v>233</v>
      </c>
      <c r="C27" s="169" t="s">
        <v>223</v>
      </c>
      <c r="D27" s="163">
        <v>9.654963680387409</v>
      </c>
      <c r="E27" s="163">
        <v>11.813953488372093</v>
      </c>
      <c r="F27" s="163">
        <v>12.56931608133087</v>
      </c>
      <c r="G27" s="163">
        <v>14.323929961089494</v>
      </c>
      <c r="H27" s="163">
        <v>13.497368795334946</v>
      </c>
      <c r="I27" s="163">
        <v>11.5239633817986</v>
      </c>
      <c r="J27" s="163">
        <v>10.618500273672687</v>
      </c>
      <c r="K27" s="163">
        <v>12.077789150460594</v>
      </c>
      <c r="L27" s="165">
        <v>12.361508776297772</v>
      </c>
    </row>
    <row r="28" spans="2:12" ht="15" customHeight="1" x14ac:dyDescent="0.2">
      <c r="B28" s="889"/>
      <c r="C28" s="170" t="s">
        <v>224</v>
      </c>
      <c r="D28" s="164">
        <v>34.66598150051388</v>
      </c>
      <c r="E28" s="164">
        <v>32.956521739130437</v>
      </c>
      <c r="F28" s="164">
        <v>26.86008423022929</v>
      </c>
      <c r="G28" s="164">
        <v>23.527361449982571</v>
      </c>
      <c r="H28" s="164">
        <v>47.023950675835898</v>
      </c>
      <c r="I28" s="164">
        <v>77.679882525697508</v>
      </c>
      <c r="J28" s="164">
        <v>84.062059238363901</v>
      </c>
      <c r="K28" s="164">
        <v>80.29556650246306</v>
      </c>
      <c r="L28" s="166">
        <v>37.982240131333484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759</v>
      </c>
    </row>
    <row r="5" spans="2:6" ht="15" customHeight="1" x14ac:dyDescent="0.2">
      <c r="B5" s="861" t="s">
        <v>229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897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Lincolnshire and Northamptonshire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708.81100000000004</v>
      </c>
      <c r="D8" s="138">
        <f>'Section 10 chart data'!J20</f>
        <v>1097.4670000000001</v>
      </c>
      <c r="E8" s="693">
        <f>'Section 10 chart data'!K20</f>
        <v>12.44</v>
      </c>
      <c r="F8" s="139">
        <f>SUM(C8,D8)</f>
        <v>1806.2780000000002</v>
      </c>
    </row>
    <row r="9" spans="2:6" ht="15" customHeight="1" x14ac:dyDescent="0.2">
      <c r="B9" s="42" t="s">
        <v>222</v>
      </c>
      <c r="C9" s="137">
        <f>'Section 10 chart data'!D21</f>
        <v>747.66600000000005</v>
      </c>
      <c r="D9" s="138">
        <f>'Section 10 chart data'!J21</f>
        <v>1112.5930000000001</v>
      </c>
      <c r="E9" s="693">
        <f>'Section 10 chart data'!K21</f>
        <v>13.1</v>
      </c>
      <c r="F9" s="139">
        <f t="shared" ref="F9:F17" si="0">SUM(C9,D9)</f>
        <v>1860.259</v>
      </c>
    </row>
    <row r="10" spans="2:6" ht="15" customHeight="1" x14ac:dyDescent="0.2">
      <c r="B10" s="42" t="s">
        <v>225</v>
      </c>
      <c r="C10" s="137">
        <f>'Section 10 chart data'!D22</f>
        <v>788.375</v>
      </c>
      <c r="D10" s="138">
        <f>'Section 10 chart data'!J22</f>
        <v>1120.0329999999999</v>
      </c>
      <c r="E10" s="693">
        <f>'Section 10 chart data'!K22</f>
        <v>14.24</v>
      </c>
      <c r="F10" s="139">
        <f t="shared" si="0"/>
        <v>1908.4079999999999</v>
      </c>
    </row>
    <row r="11" spans="2:6" ht="15" customHeight="1" x14ac:dyDescent="0.2">
      <c r="B11" s="42" t="s">
        <v>226</v>
      </c>
      <c r="C11" s="137">
        <f>'Section 10 chart data'!D23</f>
        <v>810.03700000000003</v>
      </c>
      <c r="D11" s="138">
        <f>'Section 10 chart data'!J23</f>
        <v>1051.106</v>
      </c>
      <c r="E11" s="693">
        <f>'Section 10 chart data'!K23</f>
        <v>15.82</v>
      </c>
      <c r="F11" s="139">
        <f t="shared" si="0"/>
        <v>1861.143</v>
      </c>
    </row>
    <row r="12" spans="2:6" ht="15" customHeight="1" x14ac:dyDescent="0.2">
      <c r="B12" s="42" t="s">
        <v>227</v>
      </c>
      <c r="C12" s="137">
        <f>'Section 10 chart data'!D24</f>
        <v>815.25400000000002</v>
      </c>
      <c r="D12" s="138">
        <f>'Section 10 chart data'!J24</f>
        <v>888.36</v>
      </c>
      <c r="E12" s="693">
        <f>'Section 10 chart data'!K24</f>
        <v>18.670000000000002</v>
      </c>
      <c r="F12" s="139">
        <f t="shared" si="0"/>
        <v>1703.614</v>
      </c>
    </row>
    <row r="13" spans="2:6" ht="15" customHeight="1" x14ac:dyDescent="0.2">
      <c r="B13" s="42" t="s">
        <v>228</v>
      </c>
      <c r="C13" s="137">
        <f>'Section 10 chart data'!D25</f>
        <v>837.452</v>
      </c>
      <c r="D13" s="138">
        <f>'Section 10 chart data'!J25</f>
        <v>860.11</v>
      </c>
      <c r="E13" s="693">
        <f>'Section 10 chart data'!K25</f>
        <v>20.239999999999998</v>
      </c>
      <c r="F13" s="139">
        <f t="shared" si="0"/>
        <v>1697.5619999999999</v>
      </c>
    </row>
    <row r="14" spans="2:6" ht="15" customHeight="1" x14ac:dyDescent="0.2">
      <c r="B14" s="42" t="s">
        <v>332</v>
      </c>
      <c r="C14" s="137">
        <f>'Section 10 chart data'!D26</f>
        <v>853.83799999999997</v>
      </c>
      <c r="D14" s="138">
        <f>'Section 10 chart data'!J26</f>
        <v>763.34100000000001</v>
      </c>
      <c r="E14" s="693">
        <f>'Section 10 chart data'!K26</f>
        <v>22.29</v>
      </c>
      <c r="F14" s="139">
        <f t="shared" si="0"/>
        <v>1617.1790000000001</v>
      </c>
    </row>
    <row r="15" spans="2:6" ht="15" customHeight="1" x14ac:dyDescent="0.2">
      <c r="B15" s="42" t="s">
        <v>333</v>
      </c>
      <c r="C15" s="137">
        <f>'Section 10 chart data'!D27</f>
        <v>860.28399999999999</v>
      </c>
      <c r="D15" s="138">
        <f>'Section 10 chart data'!J27</f>
        <v>721.99300000000005</v>
      </c>
      <c r="E15" s="693">
        <f>'Section 10 chart data'!K27</f>
        <v>23.17</v>
      </c>
      <c r="F15" s="139">
        <f t="shared" si="0"/>
        <v>1582.277</v>
      </c>
    </row>
    <row r="16" spans="2:6" ht="15" customHeight="1" x14ac:dyDescent="0.2">
      <c r="B16" s="42" t="s">
        <v>231</v>
      </c>
      <c r="C16" s="137">
        <f>'Section 10 chart data'!D28</f>
        <v>857.928</v>
      </c>
      <c r="D16" s="138">
        <f>'Section 10 chart data'!J28</f>
        <v>651.95600000000002</v>
      </c>
      <c r="E16" s="693">
        <f>'Section 10 chart data'!K28</f>
        <v>19.53</v>
      </c>
      <c r="F16" s="139">
        <f t="shared" si="0"/>
        <v>1509.884</v>
      </c>
    </row>
    <row r="17" spans="2:6" ht="15" customHeight="1" x14ac:dyDescent="0.2">
      <c r="B17" s="46" t="s">
        <v>232</v>
      </c>
      <c r="C17" s="137">
        <f>'Section 10 chart data'!D29</f>
        <v>852.71199999999999</v>
      </c>
      <c r="D17" s="138">
        <f>'Section 10 chart data'!J29</f>
        <v>580.25599999999997</v>
      </c>
      <c r="E17" s="693">
        <f>'Section 10 chart data'!K29</f>
        <v>15.78</v>
      </c>
      <c r="F17" s="139">
        <f t="shared" si="0"/>
        <v>1432.9679999999998</v>
      </c>
    </row>
    <row r="18" spans="2:6" ht="15" customHeight="1" x14ac:dyDescent="0.2">
      <c r="B18" s="46" t="s">
        <v>233</v>
      </c>
      <c r="C18" s="137">
        <f>'Section 10 chart data'!D30</f>
        <v>858.84900000000005</v>
      </c>
      <c r="D18" s="138">
        <f>'Section 10 chart data'!J30</f>
        <v>666.22900000000004</v>
      </c>
      <c r="E18" s="693">
        <f>'Section 10 chart data'!K30</f>
        <v>15.39</v>
      </c>
      <c r="F18" s="140">
        <f>SUM(C18,D18)</f>
        <v>1525.078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760</v>
      </c>
    </row>
    <row r="5" spans="2:6" ht="15" customHeight="1" x14ac:dyDescent="0.2">
      <c r="B5" s="861" t="s">
        <v>229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897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Lincolnshire and Northamptonshire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27.643999999999998</v>
      </c>
      <c r="D8" s="138">
        <f>'Section 10 chart data'!J35</f>
        <v>57.914000000000001</v>
      </c>
      <c r="E8" s="693">
        <f>'Section 10 chart data'!K35</f>
        <v>16.28</v>
      </c>
      <c r="F8" s="139">
        <f>SUM(C8,D8)</f>
        <v>85.557999999999993</v>
      </c>
    </row>
    <row r="9" spans="2:6" ht="15" customHeight="1" x14ac:dyDescent="0.2">
      <c r="B9" s="42" t="s">
        <v>222</v>
      </c>
      <c r="C9" s="137">
        <f>'Section 10 chart data'!D36</f>
        <v>29.289000000000001</v>
      </c>
      <c r="D9" s="138">
        <f>'Section 10 chart data'!J36</f>
        <v>56.241999999999997</v>
      </c>
      <c r="E9" s="693">
        <f>'Section 10 chart data'!K36</f>
        <v>17.07</v>
      </c>
      <c r="F9" s="139">
        <f t="shared" ref="F9:F17" si="0">SUM(C9,D9)</f>
        <v>85.531000000000006</v>
      </c>
    </row>
    <row r="10" spans="2:6" ht="15" customHeight="1" x14ac:dyDescent="0.2">
      <c r="B10" s="42" t="s">
        <v>225</v>
      </c>
      <c r="C10" s="137">
        <f>'Section 10 chart data'!D37</f>
        <v>27.779</v>
      </c>
      <c r="D10" s="138">
        <f>'Section 10 chart data'!J37</f>
        <v>52.149000000000001</v>
      </c>
      <c r="E10" s="693">
        <f>'Section 10 chart data'!K37</f>
        <v>17.97</v>
      </c>
      <c r="F10" s="139">
        <f t="shared" si="0"/>
        <v>79.927999999999997</v>
      </c>
    </row>
    <row r="11" spans="2:6" ht="15" customHeight="1" x14ac:dyDescent="0.2">
      <c r="B11" s="42" t="s">
        <v>226</v>
      </c>
      <c r="C11" s="137">
        <f>'Section 10 chart data'!D38</f>
        <v>27.372</v>
      </c>
      <c r="D11" s="138">
        <f>'Section 10 chart data'!J38</f>
        <v>49.420999999999999</v>
      </c>
      <c r="E11" s="693">
        <f>'Section 10 chart data'!K38</f>
        <v>18.07</v>
      </c>
      <c r="F11" s="139">
        <f t="shared" si="0"/>
        <v>76.793000000000006</v>
      </c>
    </row>
    <row r="12" spans="2:6" ht="15" customHeight="1" x14ac:dyDescent="0.2">
      <c r="B12" s="42" t="s">
        <v>227</v>
      </c>
      <c r="C12" s="137">
        <f>'Section 10 chart data'!D39</f>
        <v>25.933</v>
      </c>
      <c r="D12" s="138">
        <f>'Section 10 chart data'!J39</f>
        <v>43.859000000000002</v>
      </c>
      <c r="E12" s="693">
        <f>'Section 10 chart data'!K39</f>
        <v>18.96</v>
      </c>
      <c r="F12" s="139">
        <f t="shared" si="0"/>
        <v>69.792000000000002</v>
      </c>
    </row>
    <row r="13" spans="2:6" ht="15" customHeight="1" x14ac:dyDescent="0.2">
      <c r="B13" s="42" t="s">
        <v>354</v>
      </c>
      <c r="C13" s="137">
        <f>'Section 10 chart data'!D40</f>
        <v>25.427</v>
      </c>
      <c r="D13" s="138">
        <f>'Section 10 chart data'!J40</f>
        <v>42.566000000000003</v>
      </c>
      <c r="E13" s="693">
        <f>'Section 10 chart data'!K40</f>
        <v>18.829999999999998</v>
      </c>
      <c r="F13" s="139">
        <f t="shared" si="0"/>
        <v>67.992999999999995</v>
      </c>
    </row>
    <row r="14" spans="2:6" ht="15" customHeight="1" x14ac:dyDescent="0.2">
      <c r="B14" s="42" t="s">
        <v>332</v>
      </c>
      <c r="C14" s="137">
        <f>'Section 10 chart data'!D41</f>
        <v>25.390999999999998</v>
      </c>
      <c r="D14" s="138">
        <f>'Section 10 chart data'!J41</f>
        <v>42.844999999999999</v>
      </c>
      <c r="E14" s="693">
        <f>'Section 10 chart data'!K41</f>
        <v>17.760000000000002</v>
      </c>
      <c r="F14" s="139">
        <f t="shared" si="0"/>
        <v>68.23599999999999</v>
      </c>
    </row>
    <row r="15" spans="2:6" ht="15" customHeight="1" x14ac:dyDescent="0.2">
      <c r="B15" s="42" t="s">
        <v>333</v>
      </c>
      <c r="C15" s="137">
        <f>'Section 10 chart data'!D42</f>
        <v>25.776</v>
      </c>
      <c r="D15" s="138">
        <f>'Section 10 chart data'!J42</f>
        <v>44.122999999999998</v>
      </c>
      <c r="E15" s="693">
        <f>'Section 10 chart data'!K42</f>
        <v>16.29</v>
      </c>
      <c r="F15" s="139">
        <f t="shared" si="0"/>
        <v>69.899000000000001</v>
      </c>
    </row>
    <row r="16" spans="2:6" ht="15" customHeight="1" x14ac:dyDescent="0.2">
      <c r="B16" s="42" t="s">
        <v>231</v>
      </c>
      <c r="C16" s="137">
        <f>'Section 10 chart data'!D43</f>
        <v>25.727</v>
      </c>
      <c r="D16" s="138">
        <f>'Section 10 chart data'!J43</f>
        <v>43.886000000000003</v>
      </c>
      <c r="E16" s="693">
        <f>'Section 10 chart data'!K43</f>
        <v>14.45</v>
      </c>
      <c r="F16" s="139">
        <f t="shared" si="0"/>
        <v>69.613</v>
      </c>
    </row>
    <row r="17" spans="2:6" ht="15" customHeight="1" x14ac:dyDescent="0.2">
      <c r="B17" s="46" t="s">
        <v>232</v>
      </c>
      <c r="C17" s="137">
        <f>'Section 10 chart data'!D44</f>
        <v>25.516999999999999</v>
      </c>
      <c r="D17" s="138">
        <f>'Section 10 chart data'!J44</f>
        <v>45.192</v>
      </c>
      <c r="E17" s="693">
        <f>'Section 10 chart data'!K44</f>
        <v>13.39</v>
      </c>
      <c r="F17" s="139">
        <f t="shared" si="0"/>
        <v>70.709000000000003</v>
      </c>
    </row>
    <row r="18" spans="2:6" ht="15" customHeight="1" x14ac:dyDescent="0.2">
      <c r="B18" s="46" t="s">
        <v>233</v>
      </c>
      <c r="C18" s="137">
        <f>'Section 10 chart data'!D45</f>
        <v>25.943000000000001</v>
      </c>
      <c r="D18" s="138">
        <f>'Section 10 chart data'!J45</f>
        <v>48.62</v>
      </c>
      <c r="E18" s="693">
        <f>'Section 10 chart data'!K45</f>
        <v>13.31</v>
      </c>
      <c r="F18" s="140">
        <f>SUM(C18,D18)</f>
        <v>74.563000000000002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topLeftCell="G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5"/>
      <c r="B3" s="799" t="s">
        <v>483</v>
      </c>
      <c r="C3" s="800"/>
      <c r="D3" s="800"/>
      <c r="E3" s="800"/>
      <c r="F3" s="801"/>
      <c r="H3" s="799" t="s">
        <v>483</v>
      </c>
      <c r="I3" s="802"/>
      <c r="J3" s="802"/>
      <c r="K3" s="802"/>
      <c r="L3" s="802"/>
      <c r="M3" s="802"/>
      <c r="N3" s="803"/>
      <c r="P3" s="799" t="s">
        <v>483</v>
      </c>
      <c r="Q3" s="800"/>
      <c r="R3" s="800"/>
      <c r="S3" s="800"/>
      <c r="T3" s="801"/>
    </row>
    <row r="4" spans="1:20" ht="13.5" thickBot="1" x14ac:dyDescent="0.25">
      <c r="A4" s="275"/>
      <c r="B4" s="283" t="s">
        <v>78</v>
      </c>
      <c r="C4" s="284" t="s">
        <v>379</v>
      </c>
      <c r="D4" s="284" t="s">
        <v>482</v>
      </c>
      <c r="E4" s="287" t="s">
        <v>480</v>
      </c>
      <c r="F4" s="285" t="s">
        <v>378</v>
      </c>
      <c r="H4" s="286" t="s">
        <v>308</v>
      </c>
      <c r="I4" s="287" t="s">
        <v>379</v>
      </c>
      <c r="J4" s="284" t="s">
        <v>482</v>
      </c>
      <c r="K4" s="287" t="s">
        <v>82</v>
      </c>
      <c r="L4" s="287" t="s">
        <v>309</v>
      </c>
      <c r="M4" s="287" t="s">
        <v>480</v>
      </c>
      <c r="N4" s="288" t="s">
        <v>378</v>
      </c>
      <c r="P4" s="283" t="s">
        <v>487</v>
      </c>
      <c r="Q4" s="284" t="s">
        <v>379</v>
      </c>
      <c r="R4" s="284" t="s">
        <v>482</v>
      </c>
      <c r="S4" s="287" t="s">
        <v>480</v>
      </c>
      <c r="T4" s="285" t="s">
        <v>378</v>
      </c>
    </row>
    <row r="5" spans="1:20" x14ac:dyDescent="0.2">
      <c r="A5" s="275"/>
      <c r="B5" s="301" t="s">
        <v>92</v>
      </c>
      <c r="C5" s="302">
        <v>2013</v>
      </c>
      <c r="D5" s="291">
        <v>701.005</v>
      </c>
      <c r="E5" s="331"/>
      <c r="F5" s="339"/>
      <c r="G5" s="323"/>
      <c r="H5" s="334" t="s">
        <v>92</v>
      </c>
      <c r="I5" s="302">
        <v>2013</v>
      </c>
      <c r="J5" s="278">
        <v>1144.5119999999999</v>
      </c>
      <c r="K5" s="278">
        <v>12.43</v>
      </c>
      <c r="L5" s="291">
        <f t="shared" ref="L5:L10" si="0">(K5*J5)/100</f>
        <v>142.2628416</v>
      </c>
      <c r="M5" s="331"/>
      <c r="N5" s="339"/>
      <c r="O5" s="323"/>
      <c r="P5" s="334" t="s">
        <v>92</v>
      </c>
      <c r="Q5" s="302">
        <v>2013</v>
      </c>
      <c r="R5" s="291">
        <f t="shared" ref="R5:R10" si="1">D5+J5</f>
        <v>1845.5169999999998</v>
      </c>
      <c r="S5" s="331"/>
      <c r="T5" s="339"/>
    </row>
    <row r="6" spans="1:20" x14ac:dyDescent="0.2">
      <c r="A6" s="275"/>
      <c r="B6" s="289"/>
      <c r="C6" s="290">
        <v>2017</v>
      </c>
      <c r="D6" s="281">
        <v>718.26</v>
      </c>
      <c r="E6" s="332"/>
      <c r="F6" s="340"/>
      <c r="G6" s="323"/>
      <c r="H6" s="335"/>
      <c r="I6" s="290">
        <v>2017</v>
      </c>
      <c r="J6" s="279">
        <v>1106.45</v>
      </c>
      <c r="K6" s="279">
        <v>12.83</v>
      </c>
      <c r="L6" s="281">
        <f t="shared" si="0"/>
        <v>141.95753500000001</v>
      </c>
      <c r="M6" s="332"/>
      <c r="N6" s="340"/>
      <c r="O6" s="323"/>
      <c r="P6" s="335"/>
      <c r="Q6" s="290">
        <v>2017</v>
      </c>
      <c r="R6" s="281">
        <f t="shared" si="1"/>
        <v>1824.71</v>
      </c>
      <c r="S6" s="332"/>
      <c r="T6" s="340"/>
    </row>
    <row r="7" spans="1:20" x14ac:dyDescent="0.2">
      <c r="A7" s="275"/>
      <c r="B7" s="289"/>
      <c r="C7" s="290">
        <v>2022</v>
      </c>
      <c r="D7" s="281">
        <v>770.57</v>
      </c>
      <c r="E7" s="332"/>
      <c r="F7" s="340"/>
      <c r="G7" s="323"/>
      <c r="H7" s="335"/>
      <c r="I7" s="290">
        <v>2022</v>
      </c>
      <c r="J7" s="279">
        <v>1099.7370000000001</v>
      </c>
      <c r="K7" s="279">
        <v>13.98</v>
      </c>
      <c r="L7" s="281">
        <f t="shared" si="0"/>
        <v>153.7432326</v>
      </c>
      <c r="M7" s="332"/>
      <c r="N7" s="340"/>
      <c r="O7" s="323"/>
      <c r="P7" s="335"/>
      <c r="Q7" s="290">
        <v>2022</v>
      </c>
      <c r="R7" s="281">
        <f t="shared" si="1"/>
        <v>1870.3070000000002</v>
      </c>
      <c r="S7" s="332"/>
      <c r="T7" s="340"/>
    </row>
    <row r="8" spans="1:20" x14ac:dyDescent="0.2">
      <c r="A8" s="275"/>
      <c r="B8" s="289"/>
      <c r="C8" s="290">
        <v>2027</v>
      </c>
      <c r="D8" s="281">
        <v>802.07100000000003</v>
      </c>
      <c r="E8" s="332"/>
      <c r="F8" s="340"/>
      <c r="G8" s="323"/>
      <c r="H8" s="335"/>
      <c r="I8" s="290">
        <v>2027</v>
      </c>
      <c r="J8" s="279">
        <v>1149.7190000000001</v>
      </c>
      <c r="K8" s="279">
        <v>14.69</v>
      </c>
      <c r="L8" s="281">
        <f t="shared" si="0"/>
        <v>168.89372109999999</v>
      </c>
      <c r="M8" s="332"/>
      <c r="N8" s="340"/>
      <c r="O8" s="323"/>
      <c r="P8" s="335"/>
      <c r="Q8" s="290">
        <v>2027</v>
      </c>
      <c r="R8" s="281">
        <f t="shared" si="1"/>
        <v>1951.79</v>
      </c>
      <c r="S8" s="332"/>
      <c r="T8" s="340"/>
    </row>
    <row r="9" spans="1:20" x14ac:dyDescent="0.2">
      <c r="A9" s="275"/>
      <c r="B9" s="289"/>
      <c r="C9" s="290">
        <v>2032</v>
      </c>
      <c r="D9" s="281">
        <v>809.28700000000003</v>
      </c>
      <c r="E9" s="332"/>
      <c r="F9" s="340"/>
      <c r="G9" s="323"/>
      <c r="H9" s="335"/>
      <c r="I9" s="290">
        <v>2032</v>
      </c>
      <c r="J9" s="279">
        <v>1044.6099999999999</v>
      </c>
      <c r="K9" s="279">
        <v>16.98</v>
      </c>
      <c r="L9" s="281">
        <f t="shared" si="0"/>
        <v>177.37477799999996</v>
      </c>
      <c r="M9" s="332"/>
      <c r="N9" s="340"/>
      <c r="O9" s="323"/>
      <c r="P9" s="335"/>
      <c r="Q9" s="290">
        <v>2032</v>
      </c>
      <c r="R9" s="281">
        <f t="shared" si="1"/>
        <v>1853.8969999999999</v>
      </c>
      <c r="S9" s="332"/>
      <c r="T9" s="340"/>
    </row>
    <row r="10" spans="1:20" ht="13.5" thickBot="1" x14ac:dyDescent="0.25">
      <c r="A10" s="275"/>
      <c r="B10" s="294"/>
      <c r="C10" s="295">
        <v>2037</v>
      </c>
      <c r="D10" s="296">
        <v>819.34799999999996</v>
      </c>
      <c r="E10" s="333"/>
      <c r="F10" s="341"/>
      <c r="G10" s="323"/>
      <c r="H10" s="336"/>
      <c r="I10" s="295">
        <v>2037</v>
      </c>
      <c r="J10" s="337">
        <v>863.37</v>
      </c>
      <c r="K10" s="337">
        <v>20.28</v>
      </c>
      <c r="L10" s="296">
        <f t="shared" si="0"/>
        <v>175.09143599999999</v>
      </c>
      <c r="M10" s="333"/>
      <c r="N10" s="341"/>
      <c r="O10" s="323"/>
      <c r="P10" s="336"/>
      <c r="Q10" s="295">
        <v>2037</v>
      </c>
      <c r="R10" s="296">
        <f t="shared" si="1"/>
        <v>1682.7179999999998</v>
      </c>
      <c r="S10" s="333"/>
      <c r="T10" s="341"/>
    </row>
    <row r="11" spans="1:20" x14ac:dyDescent="0.2">
      <c r="A11" s="275"/>
      <c r="B11" s="299"/>
      <c r="C11" s="300"/>
      <c r="D11" s="281"/>
      <c r="E11" s="281"/>
      <c r="F11" s="276"/>
      <c r="G11" s="323"/>
      <c r="H11" s="338"/>
      <c r="I11" s="300"/>
      <c r="J11" s="281"/>
      <c r="K11" s="281"/>
      <c r="L11" s="281"/>
      <c r="M11" s="281"/>
      <c r="N11" s="276"/>
      <c r="O11" s="323"/>
      <c r="P11" s="338"/>
      <c r="Q11" s="300"/>
      <c r="R11" s="281"/>
      <c r="S11" s="281"/>
      <c r="T11" s="276"/>
    </row>
    <row r="12" spans="1:20" ht="13.5" thickBot="1" x14ac:dyDescent="0.25"/>
    <row r="13" spans="1:20" x14ac:dyDescent="0.2">
      <c r="A13" s="275"/>
      <c r="B13" s="799" t="s">
        <v>484</v>
      </c>
      <c r="C13" s="804"/>
      <c r="D13" s="804"/>
      <c r="E13" s="804"/>
      <c r="F13" s="805"/>
      <c r="H13" s="799" t="s">
        <v>484</v>
      </c>
      <c r="I13" s="802"/>
      <c r="J13" s="802"/>
      <c r="K13" s="802"/>
      <c r="L13" s="802"/>
      <c r="M13" s="802"/>
      <c r="N13" s="803"/>
      <c r="P13" s="799" t="s">
        <v>484</v>
      </c>
      <c r="Q13" s="804"/>
      <c r="R13" s="804"/>
      <c r="S13" s="804"/>
      <c r="T13" s="805"/>
    </row>
    <row r="14" spans="1:20" ht="13.5" thickBot="1" x14ac:dyDescent="0.25">
      <c r="A14" s="275"/>
      <c r="B14" s="283" t="s">
        <v>78</v>
      </c>
      <c r="C14" s="284" t="s">
        <v>481</v>
      </c>
      <c r="D14" s="284" t="s">
        <v>377</v>
      </c>
      <c r="E14" s="287" t="s">
        <v>480</v>
      </c>
      <c r="F14" s="285" t="s">
        <v>378</v>
      </c>
      <c r="H14" s="286" t="s">
        <v>308</v>
      </c>
      <c r="I14" s="284" t="s">
        <v>481</v>
      </c>
      <c r="J14" s="284" t="s">
        <v>377</v>
      </c>
      <c r="K14" s="287" t="s">
        <v>82</v>
      </c>
      <c r="L14" s="287" t="s">
        <v>309</v>
      </c>
      <c r="M14" s="287" t="s">
        <v>480</v>
      </c>
      <c r="N14" s="288" t="s">
        <v>378</v>
      </c>
      <c r="P14" s="283" t="s">
        <v>487</v>
      </c>
      <c r="Q14" s="284" t="s">
        <v>481</v>
      </c>
      <c r="R14" s="284" t="s">
        <v>377</v>
      </c>
      <c r="S14" s="287" t="s">
        <v>480</v>
      </c>
      <c r="T14" s="285" t="s">
        <v>378</v>
      </c>
    </row>
    <row r="15" spans="1:20" x14ac:dyDescent="0.2">
      <c r="A15" s="275"/>
      <c r="B15" s="301" t="s">
        <v>92</v>
      </c>
      <c r="C15" s="302" t="s">
        <v>331</v>
      </c>
      <c r="D15" s="291">
        <v>708.81100000000004</v>
      </c>
      <c r="E15" s="293">
        <v>4</v>
      </c>
      <c r="F15" s="329">
        <f t="shared" ref="F15:F20" si="2">D15*E15</f>
        <v>2835.2440000000001</v>
      </c>
      <c r="H15" s="301" t="s">
        <v>92</v>
      </c>
      <c r="I15" s="302" t="s">
        <v>331</v>
      </c>
      <c r="J15" s="292">
        <v>1097.4670000000001</v>
      </c>
      <c r="K15" s="292">
        <v>12.44</v>
      </c>
      <c r="L15" s="293">
        <f t="shared" ref="L15:L20" si="3">(K15*J15)/100</f>
        <v>136.5248948</v>
      </c>
      <c r="M15" s="293">
        <v>4</v>
      </c>
      <c r="N15" s="329">
        <f t="shared" ref="N15:N20" si="4">J15*M15</f>
        <v>4389.8680000000004</v>
      </c>
      <c r="P15" s="301" t="s">
        <v>92</v>
      </c>
      <c r="Q15" s="302" t="s">
        <v>331</v>
      </c>
      <c r="R15" s="291">
        <f t="shared" ref="R15:R20" si="5">D15+J15</f>
        <v>1806.2780000000002</v>
      </c>
      <c r="S15" s="293">
        <v>4</v>
      </c>
      <c r="T15" s="329">
        <f t="shared" ref="T15:T20" si="6">R15*S15</f>
        <v>7225.112000000001</v>
      </c>
    </row>
    <row r="16" spans="1:20" x14ac:dyDescent="0.2">
      <c r="A16" s="275"/>
      <c r="B16" s="289"/>
      <c r="C16" s="290" t="s">
        <v>222</v>
      </c>
      <c r="D16" s="281">
        <v>747.66600000000005</v>
      </c>
      <c r="E16" s="282">
        <v>5</v>
      </c>
      <c r="F16" s="280">
        <f t="shared" si="2"/>
        <v>3738.3300000000004</v>
      </c>
      <c r="H16" s="289"/>
      <c r="I16" s="290" t="s">
        <v>222</v>
      </c>
      <c r="J16" s="277">
        <v>1112.5930000000001</v>
      </c>
      <c r="K16" s="277">
        <v>13.1</v>
      </c>
      <c r="L16" s="282">
        <f t="shared" si="3"/>
        <v>145.749683</v>
      </c>
      <c r="M16" s="282">
        <v>5</v>
      </c>
      <c r="N16" s="280">
        <f t="shared" si="4"/>
        <v>5562.9650000000001</v>
      </c>
      <c r="P16" s="289"/>
      <c r="Q16" s="290" t="s">
        <v>222</v>
      </c>
      <c r="R16" s="281">
        <f t="shared" si="5"/>
        <v>1860.259</v>
      </c>
      <c r="S16" s="282">
        <v>5</v>
      </c>
      <c r="T16" s="280">
        <f t="shared" si="6"/>
        <v>9301.2950000000001</v>
      </c>
    </row>
    <row r="17" spans="1:20" x14ac:dyDescent="0.2">
      <c r="A17" s="275"/>
      <c r="B17" s="289"/>
      <c r="C17" s="290" t="s">
        <v>225</v>
      </c>
      <c r="D17" s="281">
        <v>788.375</v>
      </c>
      <c r="E17" s="282">
        <v>5</v>
      </c>
      <c r="F17" s="280">
        <f t="shared" si="2"/>
        <v>3941.875</v>
      </c>
      <c r="H17" s="289"/>
      <c r="I17" s="290" t="s">
        <v>225</v>
      </c>
      <c r="J17" s="277">
        <v>1120.0329999999999</v>
      </c>
      <c r="K17" s="277">
        <v>14.24</v>
      </c>
      <c r="L17" s="282">
        <f t="shared" si="3"/>
        <v>159.49269919999998</v>
      </c>
      <c r="M17" s="282">
        <v>5</v>
      </c>
      <c r="N17" s="280">
        <f t="shared" si="4"/>
        <v>5600.1649999999991</v>
      </c>
      <c r="P17" s="289"/>
      <c r="Q17" s="290" t="s">
        <v>225</v>
      </c>
      <c r="R17" s="281">
        <f t="shared" si="5"/>
        <v>1908.4079999999999</v>
      </c>
      <c r="S17" s="282">
        <v>5</v>
      </c>
      <c r="T17" s="280">
        <f t="shared" si="6"/>
        <v>9542.0399999999991</v>
      </c>
    </row>
    <row r="18" spans="1:20" x14ac:dyDescent="0.2">
      <c r="A18" s="275"/>
      <c r="B18" s="289"/>
      <c r="C18" s="290" t="s">
        <v>226</v>
      </c>
      <c r="D18" s="281">
        <v>810.03700000000003</v>
      </c>
      <c r="E18" s="282">
        <v>5</v>
      </c>
      <c r="F18" s="280">
        <f t="shared" si="2"/>
        <v>4050.1850000000004</v>
      </c>
      <c r="H18" s="289"/>
      <c r="I18" s="290" t="s">
        <v>226</v>
      </c>
      <c r="J18" s="277">
        <v>1051.106</v>
      </c>
      <c r="K18" s="277">
        <v>15.82</v>
      </c>
      <c r="L18" s="282">
        <f t="shared" si="3"/>
        <v>166.28496920000001</v>
      </c>
      <c r="M18" s="282">
        <v>5</v>
      </c>
      <c r="N18" s="280">
        <f t="shared" si="4"/>
        <v>5255.53</v>
      </c>
      <c r="P18" s="289"/>
      <c r="Q18" s="290" t="s">
        <v>226</v>
      </c>
      <c r="R18" s="281">
        <f t="shared" si="5"/>
        <v>1861.143</v>
      </c>
      <c r="S18" s="282">
        <v>5</v>
      </c>
      <c r="T18" s="280">
        <f t="shared" si="6"/>
        <v>9305.7150000000001</v>
      </c>
    </row>
    <row r="19" spans="1:20" x14ac:dyDescent="0.2">
      <c r="A19" s="275"/>
      <c r="B19" s="289"/>
      <c r="C19" s="290" t="s">
        <v>227</v>
      </c>
      <c r="D19" s="281">
        <v>815.25400000000002</v>
      </c>
      <c r="E19" s="282">
        <v>5</v>
      </c>
      <c r="F19" s="280">
        <f t="shared" si="2"/>
        <v>4076.27</v>
      </c>
      <c r="H19" s="289"/>
      <c r="I19" s="290" t="s">
        <v>227</v>
      </c>
      <c r="J19" s="277">
        <v>888.36</v>
      </c>
      <c r="K19" s="277">
        <v>18.670000000000002</v>
      </c>
      <c r="L19" s="282">
        <f t="shared" si="3"/>
        <v>165.85681200000002</v>
      </c>
      <c r="M19" s="282">
        <v>5</v>
      </c>
      <c r="N19" s="280">
        <f t="shared" si="4"/>
        <v>4441.8</v>
      </c>
      <c r="P19" s="289"/>
      <c r="Q19" s="290" t="s">
        <v>227</v>
      </c>
      <c r="R19" s="281">
        <f t="shared" si="5"/>
        <v>1703.614</v>
      </c>
      <c r="S19" s="282">
        <v>5</v>
      </c>
      <c r="T19" s="280">
        <f t="shared" si="6"/>
        <v>8518.07</v>
      </c>
    </row>
    <row r="20" spans="1:20" ht="13.5" thickBot="1" x14ac:dyDescent="0.25">
      <c r="A20" s="275"/>
      <c r="B20" s="294"/>
      <c r="C20" s="295" t="s">
        <v>228</v>
      </c>
      <c r="D20" s="296">
        <v>837.452</v>
      </c>
      <c r="E20" s="298">
        <v>5</v>
      </c>
      <c r="F20" s="330">
        <f t="shared" si="2"/>
        <v>4187.26</v>
      </c>
      <c r="H20" s="294"/>
      <c r="I20" s="295" t="s">
        <v>228</v>
      </c>
      <c r="J20" s="297">
        <v>860.11</v>
      </c>
      <c r="K20" s="297">
        <v>20.239999999999998</v>
      </c>
      <c r="L20" s="298">
        <f t="shared" si="3"/>
        <v>174.08626399999997</v>
      </c>
      <c r="M20" s="298">
        <v>5</v>
      </c>
      <c r="N20" s="330">
        <f t="shared" si="4"/>
        <v>4300.55</v>
      </c>
      <c r="P20" s="294"/>
      <c r="Q20" s="295" t="s">
        <v>228</v>
      </c>
      <c r="R20" s="296">
        <f t="shared" si="5"/>
        <v>1697.5619999999999</v>
      </c>
      <c r="S20" s="298">
        <v>5</v>
      </c>
      <c r="T20" s="330">
        <f t="shared" si="6"/>
        <v>8487.81</v>
      </c>
    </row>
    <row r="21" spans="1:20" x14ac:dyDescent="0.2">
      <c r="A21" s="275"/>
      <c r="B21" s="299"/>
      <c r="C21" s="300"/>
      <c r="D21" s="281"/>
      <c r="E21" s="282"/>
      <c r="F21" s="276"/>
      <c r="H21" s="299"/>
      <c r="I21" s="300"/>
      <c r="J21" s="282"/>
      <c r="K21" s="282"/>
      <c r="L21" s="282"/>
      <c r="M21" s="282"/>
      <c r="N21" s="276"/>
      <c r="P21" s="299"/>
      <c r="Q21" s="300"/>
      <c r="R21" s="281"/>
      <c r="S21" s="282"/>
      <c r="T21" s="276"/>
    </row>
    <row r="22" spans="1:20" ht="13.5" thickBot="1" x14ac:dyDescent="0.25"/>
    <row r="23" spans="1:20" x14ac:dyDescent="0.2">
      <c r="A23" s="275"/>
      <c r="B23" s="799" t="s">
        <v>485</v>
      </c>
      <c r="C23" s="800"/>
      <c r="D23" s="800"/>
      <c r="E23" s="800"/>
      <c r="F23" s="801"/>
      <c r="H23" s="799" t="s">
        <v>485</v>
      </c>
      <c r="I23" s="802"/>
      <c r="J23" s="802"/>
      <c r="K23" s="802"/>
      <c r="L23" s="802"/>
      <c r="M23" s="802"/>
      <c r="N23" s="803"/>
      <c r="P23" s="799" t="s">
        <v>485</v>
      </c>
      <c r="Q23" s="800"/>
      <c r="R23" s="800"/>
      <c r="S23" s="800"/>
      <c r="T23" s="801"/>
    </row>
    <row r="24" spans="1:20" ht="13.5" thickBot="1" x14ac:dyDescent="0.25">
      <c r="A24" s="275"/>
      <c r="B24" s="283" t="s">
        <v>78</v>
      </c>
      <c r="C24" s="284" t="s">
        <v>481</v>
      </c>
      <c r="D24" s="284" t="s">
        <v>377</v>
      </c>
      <c r="E24" s="287" t="s">
        <v>480</v>
      </c>
      <c r="F24" s="285" t="s">
        <v>378</v>
      </c>
      <c r="H24" s="286" t="s">
        <v>308</v>
      </c>
      <c r="I24" s="284" t="s">
        <v>481</v>
      </c>
      <c r="J24" s="284" t="s">
        <v>377</v>
      </c>
      <c r="K24" s="287" t="s">
        <v>82</v>
      </c>
      <c r="L24" s="287" t="s">
        <v>309</v>
      </c>
      <c r="M24" s="287" t="s">
        <v>480</v>
      </c>
      <c r="N24" s="288" t="s">
        <v>378</v>
      </c>
      <c r="P24" s="283" t="s">
        <v>487</v>
      </c>
      <c r="Q24" s="284" t="s">
        <v>481</v>
      </c>
      <c r="R24" s="284" t="s">
        <v>377</v>
      </c>
      <c r="S24" s="287" t="s">
        <v>480</v>
      </c>
      <c r="T24" s="285" t="s">
        <v>378</v>
      </c>
    </row>
    <row r="25" spans="1:20" x14ac:dyDescent="0.2">
      <c r="A25" s="275"/>
      <c r="B25" s="301" t="s">
        <v>92</v>
      </c>
      <c r="C25" s="302" t="s">
        <v>331</v>
      </c>
      <c r="D25" s="291">
        <v>27.643999999999998</v>
      </c>
      <c r="E25" s="293">
        <v>4</v>
      </c>
      <c r="F25" s="329">
        <f t="shared" ref="F25:F30" si="7">D25*E25</f>
        <v>110.57599999999999</v>
      </c>
      <c r="H25" s="301" t="s">
        <v>92</v>
      </c>
      <c r="I25" s="302" t="s">
        <v>331</v>
      </c>
      <c r="J25" s="292">
        <v>57.914000000000001</v>
      </c>
      <c r="K25" s="292">
        <v>16.28</v>
      </c>
      <c r="L25" s="293">
        <f t="shared" ref="L25:L30" si="8">(K25*J25)/100</f>
        <v>9.4283992000000012</v>
      </c>
      <c r="M25" s="293">
        <v>4</v>
      </c>
      <c r="N25" s="329">
        <f t="shared" ref="N25:N30" si="9">J25*M25</f>
        <v>231.65600000000001</v>
      </c>
      <c r="P25" s="301" t="s">
        <v>92</v>
      </c>
      <c r="Q25" s="302" t="s">
        <v>331</v>
      </c>
      <c r="R25" s="291">
        <f t="shared" ref="R25:R30" si="10">D25+J25</f>
        <v>85.557999999999993</v>
      </c>
      <c r="S25" s="293">
        <v>4</v>
      </c>
      <c r="T25" s="329">
        <f t="shared" ref="T25:T30" si="11">R25*S25</f>
        <v>342.23199999999997</v>
      </c>
    </row>
    <row r="26" spans="1:20" x14ac:dyDescent="0.2">
      <c r="A26" s="275"/>
      <c r="B26" s="289"/>
      <c r="C26" s="290" t="s">
        <v>222</v>
      </c>
      <c r="D26" s="281">
        <v>29.289000000000001</v>
      </c>
      <c r="E26" s="282">
        <v>5</v>
      </c>
      <c r="F26" s="280">
        <f t="shared" si="7"/>
        <v>146.44499999999999</v>
      </c>
      <c r="H26" s="289"/>
      <c r="I26" s="290" t="s">
        <v>222</v>
      </c>
      <c r="J26" s="277">
        <v>56.241999999999997</v>
      </c>
      <c r="K26" s="277">
        <v>17.07</v>
      </c>
      <c r="L26" s="282">
        <f t="shared" si="8"/>
        <v>9.6005094</v>
      </c>
      <c r="M26" s="282">
        <v>5</v>
      </c>
      <c r="N26" s="280">
        <f t="shared" si="9"/>
        <v>281.20999999999998</v>
      </c>
      <c r="P26" s="289"/>
      <c r="Q26" s="290" t="s">
        <v>222</v>
      </c>
      <c r="R26" s="281">
        <f t="shared" si="10"/>
        <v>85.531000000000006</v>
      </c>
      <c r="S26" s="282">
        <v>5</v>
      </c>
      <c r="T26" s="280">
        <f t="shared" si="11"/>
        <v>427.65500000000003</v>
      </c>
    </row>
    <row r="27" spans="1:20" x14ac:dyDescent="0.2">
      <c r="A27" s="275"/>
      <c r="B27" s="289"/>
      <c r="C27" s="290" t="s">
        <v>225</v>
      </c>
      <c r="D27" s="281">
        <v>27.779</v>
      </c>
      <c r="E27" s="282">
        <v>5</v>
      </c>
      <c r="F27" s="280">
        <f t="shared" si="7"/>
        <v>138.89500000000001</v>
      </c>
      <c r="H27" s="289"/>
      <c r="I27" s="290" t="s">
        <v>225</v>
      </c>
      <c r="J27" s="277">
        <v>52.149000000000001</v>
      </c>
      <c r="K27" s="277">
        <v>17.97</v>
      </c>
      <c r="L27" s="282">
        <f t="shared" si="8"/>
        <v>9.3711752999999991</v>
      </c>
      <c r="M27" s="282">
        <v>5</v>
      </c>
      <c r="N27" s="280">
        <f t="shared" si="9"/>
        <v>260.745</v>
      </c>
      <c r="P27" s="289"/>
      <c r="Q27" s="290" t="s">
        <v>225</v>
      </c>
      <c r="R27" s="281">
        <f t="shared" si="10"/>
        <v>79.927999999999997</v>
      </c>
      <c r="S27" s="282">
        <v>5</v>
      </c>
      <c r="T27" s="280">
        <f t="shared" si="11"/>
        <v>399.64</v>
      </c>
    </row>
    <row r="28" spans="1:20" x14ac:dyDescent="0.2">
      <c r="A28" s="275"/>
      <c r="B28" s="289"/>
      <c r="C28" s="290" t="s">
        <v>226</v>
      </c>
      <c r="D28" s="281">
        <v>27.372</v>
      </c>
      <c r="E28" s="282">
        <v>5</v>
      </c>
      <c r="F28" s="280">
        <f t="shared" si="7"/>
        <v>136.86000000000001</v>
      </c>
      <c r="H28" s="289"/>
      <c r="I28" s="290" t="s">
        <v>226</v>
      </c>
      <c r="J28" s="277">
        <v>49.420999999999999</v>
      </c>
      <c r="K28" s="277">
        <v>18.07</v>
      </c>
      <c r="L28" s="282">
        <f t="shared" si="8"/>
        <v>8.9303746999999998</v>
      </c>
      <c r="M28" s="282">
        <v>5</v>
      </c>
      <c r="N28" s="280">
        <f t="shared" si="9"/>
        <v>247.10499999999999</v>
      </c>
      <c r="P28" s="289"/>
      <c r="Q28" s="290" t="s">
        <v>226</v>
      </c>
      <c r="R28" s="281">
        <f t="shared" si="10"/>
        <v>76.793000000000006</v>
      </c>
      <c r="S28" s="282">
        <v>5</v>
      </c>
      <c r="T28" s="280">
        <f t="shared" si="11"/>
        <v>383.96500000000003</v>
      </c>
    </row>
    <row r="29" spans="1:20" x14ac:dyDescent="0.2">
      <c r="A29" s="275"/>
      <c r="B29" s="289"/>
      <c r="C29" s="290" t="s">
        <v>227</v>
      </c>
      <c r="D29" s="281">
        <v>25.933</v>
      </c>
      <c r="E29" s="282">
        <v>5</v>
      </c>
      <c r="F29" s="280">
        <f t="shared" si="7"/>
        <v>129.66499999999999</v>
      </c>
      <c r="H29" s="289"/>
      <c r="I29" s="290" t="s">
        <v>227</v>
      </c>
      <c r="J29" s="277">
        <v>43.859000000000002</v>
      </c>
      <c r="K29" s="277">
        <v>18.96</v>
      </c>
      <c r="L29" s="282">
        <f t="shared" si="8"/>
        <v>8.3156664000000013</v>
      </c>
      <c r="M29" s="282">
        <v>5</v>
      </c>
      <c r="N29" s="280">
        <f t="shared" si="9"/>
        <v>219.29500000000002</v>
      </c>
      <c r="P29" s="289"/>
      <c r="Q29" s="290" t="s">
        <v>227</v>
      </c>
      <c r="R29" s="281">
        <f t="shared" si="10"/>
        <v>69.792000000000002</v>
      </c>
      <c r="S29" s="282">
        <v>5</v>
      </c>
      <c r="T29" s="280">
        <f t="shared" si="11"/>
        <v>348.96000000000004</v>
      </c>
    </row>
    <row r="30" spans="1:20" ht="13.5" thickBot="1" x14ac:dyDescent="0.25">
      <c r="A30" s="275"/>
      <c r="B30" s="294"/>
      <c r="C30" s="295" t="s">
        <v>228</v>
      </c>
      <c r="D30" s="296">
        <v>25.427</v>
      </c>
      <c r="E30" s="298">
        <v>5</v>
      </c>
      <c r="F30" s="330">
        <f t="shared" si="7"/>
        <v>127.13499999999999</v>
      </c>
      <c r="H30" s="294"/>
      <c r="I30" s="295" t="s">
        <v>228</v>
      </c>
      <c r="J30" s="297">
        <v>42.566000000000003</v>
      </c>
      <c r="K30" s="297">
        <v>18.829999999999998</v>
      </c>
      <c r="L30" s="298">
        <f t="shared" si="8"/>
        <v>8.0151778</v>
      </c>
      <c r="M30" s="298">
        <v>5</v>
      </c>
      <c r="N30" s="330">
        <f t="shared" si="9"/>
        <v>212.83</v>
      </c>
      <c r="P30" s="294"/>
      <c r="Q30" s="295" t="s">
        <v>228</v>
      </c>
      <c r="R30" s="296">
        <f t="shared" si="10"/>
        <v>67.992999999999995</v>
      </c>
      <c r="S30" s="298">
        <v>5</v>
      </c>
      <c r="T30" s="330">
        <f t="shared" si="11"/>
        <v>339.96499999999997</v>
      </c>
    </row>
    <row r="32" spans="1:20" ht="13.5" thickBot="1" x14ac:dyDescent="0.25"/>
    <row r="33" spans="1:20" x14ac:dyDescent="0.2">
      <c r="A33" s="275"/>
      <c r="B33" s="799" t="s">
        <v>486</v>
      </c>
      <c r="C33" s="800"/>
      <c r="D33" s="800"/>
      <c r="E33" s="800"/>
      <c r="F33" s="801"/>
      <c r="H33" s="799" t="s">
        <v>486</v>
      </c>
      <c r="I33" s="802"/>
      <c r="J33" s="802"/>
      <c r="K33" s="802"/>
      <c r="L33" s="802"/>
      <c r="M33" s="802"/>
      <c r="N33" s="803"/>
      <c r="P33" s="799" t="s">
        <v>486</v>
      </c>
      <c r="Q33" s="800"/>
      <c r="R33" s="800"/>
      <c r="S33" s="800"/>
      <c r="T33" s="801"/>
    </row>
    <row r="34" spans="1:20" ht="13.5" thickBot="1" x14ac:dyDescent="0.25">
      <c r="A34" s="275"/>
      <c r="B34" s="283" t="s">
        <v>78</v>
      </c>
      <c r="C34" s="284" t="s">
        <v>481</v>
      </c>
      <c r="D34" s="284" t="s">
        <v>377</v>
      </c>
      <c r="E34" s="287" t="s">
        <v>480</v>
      </c>
      <c r="F34" s="285" t="s">
        <v>378</v>
      </c>
      <c r="H34" s="286" t="s">
        <v>308</v>
      </c>
      <c r="I34" s="284" t="s">
        <v>481</v>
      </c>
      <c r="J34" s="284" t="s">
        <v>377</v>
      </c>
      <c r="K34" s="287" t="s">
        <v>82</v>
      </c>
      <c r="L34" s="287" t="s">
        <v>309</v>
      </c>
      <c r="M34" s="287" t="s">
        <v>480</v>
      </c>
      <c r="N34" s="288" t="s">
        <v>378</v>
      </c>
      <c r="P34" s="283" t="s">
        <v>487</v>
      </c>
      <c r="Q34" s="284" t="s">
        <v>481</v>
      </c>
      <c r="R34" s="284" t="s">
        <v>377</v>
      </c>
      <c r="S34" s="287" t="s">
        <v>480</v>
      </c>
      <c r="T34" s="285" t="s">
        <v>378</v>
      </c>
    </row>
    <row r="35" spans="1:20" x14ac:dyDescent="0.2">
      <c r="A35" s="275"/>
      <c r="B35" s="301" t="s">
        <v>92</v>
      </c>
      <c r="C35" s="302" t="s">
        <v>331</v>
      </c>
      <c r="D35" s="291">
        <v>13.311999999999999</v>
      </c>
      <c r="E35" s="293">
        <v>4</v>
      </c>
      <c r="F35" s="329">
        <f t="shared" ref="F35:F40" si="12">D35*E35</f>
        <v>53.247999999999998</v>
      </c>
      <c r="H35" s="301" t="s">
        <v>92</v>
      </c>
      <c r="I35" s="302" t="s">
        <v>331</v>
      </c>
      <c r="J35" s="292">
        <v>67.429000000000002</v>
      </c>
      <c r="K35" s="292">
        <v>18.55</v>
      </c>
      <c r="L35" s="293">
        <f t="shared" ref="L35:L40" si="13">(K35*J35)/100</f>
        <v>12.508079500000001</v>
      </c>
      <c r="M35" s="293">
        <v>4</v>
      </c>
      <c r="N35" s="329">
        <f t="shared" ref="N35:N40" si="14">J35*M35</f>
        <v>269.71600000000001</v>
      </c>
      <c r="P35" s="301" t="s">
        <v>92</v>
      </c>
      <c r="Q35" s="302" t="s">
        <v>331</v>
      </c>
      <c r="R35" s="291">
        <f t="shared" ref="R35:R40" si="15">D35+J35</f>
        <v>80.741</v>
      </c>
      <c r="S35" s="293">
        <v>4</v>
      </c>
      <c r="T35" s="329">
        <f t="shared" ref="T35:T40" si="16">R35*S35</f>
        <v>322.964</v>
      </c>
    </row>
    <row r="36" spans="1:20" x14ac:dyDescent="0.2">
      <c r="A36" s="275"/>
      <c r="B36" s="289"/>
      <c r="C36" s="290" t="s">
        <v>222</v>
      </c>
      <c r="D36" s="281">
        <v>15.592000000000001</v>
      </c>
      <c r="E36" s="282">
        <v>5</v>
      </c>
      <c r="F36" s="280">
        <f t="shared" si="12"/>
        <v>77.960000000000008</v>
      </c>
      <c r="H36" s="289"/>
      <c r="I36" s="290" t="s">
        <v>222</v>
      </c>
      <c r="J36" s="277">
        <v>57.585000000000001</v>
      </c>
      <c r="K36" s="277">
        <v>18.010000000000002</v>
      </c>
      <c r="L36" s="282">
        <f t="shared" si="13"/>
        <v>10.371058500000002</v>
      </c>
      <c r="M36" s="282">
        <v>5</v>
      </c>
      <c r="N36" s="280">
        <f t="shared" si="14"/>
        <v>287.92500000000001</v>
      </c>
      <c r="P36" s="289"/>
      <c r="Q36" s="290" t="s">
        <v>222</v>
      </c>
      <c r="R36" s="281">
        <f t="shared" si="15"/>
        <v>73.177000000000007</v>
      </c>
      <c r="S36" s="282">
        <v>5</v>
      </c>
      <c r="T36" s="280">
        <f t="shared" si="16"/>
        <v>365.88500000000005</v>
      </c>
    </row>
    <row r="37" spans="1:20" x14ac:dyDescent="0.2">
      <c r="A37" s="275"/>
      <c r="B37" s="289"/>
      <c r="C37" s="290" t="s">
        <v>225</v>
      </c>
      <c r="D37" s="281">
        <v>13.680999999999999</v>
      </c>
      <c r="E37" s="282">
        <v>5</v>
      </c>
      <c r="F37" s="280">
        <f t="shared" si="12"/>
        <v>68.405000000000001</v>
      </c>
      <c r="H37" s="289"/>
      <c r="I37" s="290" t="s">
        <v>225</v>
      </c>
      <c r="J37" s="277">
        <v>42.152000000000001</v>
      </c>
      <c r="K37" s="277">
        <v>15.32</v>
      </c>
      <c r="L37" s="282">
        <f t="shared" si="13"/>
        <v>6.4576864</v>
      </c>
      <c r="M37" s="282">
        <v>5</v>
      </c>
      <c r="N37" s="280">
        <f t="shared" si="14"/>
        <v>210.76</v>
      </c>
      <c r="P37" s="289"/>
      <c r="Q37" s="290" t="s">
        <v>225</v>
      </c>
      <c r="R37" s="281">
        <f t="shared" si="15"/>
        <v>55.832999999999998</v>
      </c>
      <c r="S37" s="282">
        <v>5</v>
      </c>
      <c r="T37" s="280">
        <f t="shared" si="16"/>
        <v>279.16499999999996</v>
      </c>
    </row>
    <row r="38" spans="1:20" x14ac:dyDescent="0.2">
      <c r="A38" s="275"/>
      <c r="B38" s="289"/>
      <c r="C38" s="290" t="s">
        <v>226</v>
      </c>
      <c r="D38" s="281">
        <v>18.491</v>
      </c>
      <c r="E38" s="282">
        <v>5</v>
      </c>
      <c r="F38" s="280">
        <f t="shared" si="12"/>
        <v>92.454999999999998</v>
      </c>
      <c r="H38" s="289"/>
      <c r="I38" s="290" t="s">
        <v>226</v>
      </c>
      <c r="J38" s="277">
        <v>70.442999999999998</v>
      </c>
      <c r="K38" s="277">
        <v>19.45</v>
      </c>
      <c r="L38" s="282">
        <f t="shared" si="13"/>
        <v>13.7011635</v>
      </c>
      <c r="M38" s="282">
        <v>5</v>
      </c>
      <c r="N38" s="280">
        <f t="shared" si="14"/>
        <v>352.21499999999997</v>
      </c>
      <c r="P38" s="289"/>
      <c r="Q38" s="290" t="s">
        <v>226</v>
      </c>
      <c r="R38" s="281">
        <f t="shared" si="15"/>
        <v>88.933999999999997</v>
      </c>
      <c r="S38" s="282">
        <v>5</v>
      </c>
      <c r="T38" s="280">
        <f t="shared" si="16"/>
        <v>444.66999999999996</v>
      </c>
    </row>
    <row r="39" spans="1:20" x14ac:dyDescent="0.2">
      <c r="A39" s="275"/>
      <c r="B39" s="289"/>
      <c r="C39" s="290" t="s">
        <v>227</v>
      </c>
      <c r="D39" s="281">
        <v>19.349</v>
      </c>
      <c r="E39" s="282">
        <v>5</v>
      </c>
      <c r="F39" s="280">
        <f t="shared" si="12"/>
        <v>96.745000000000005</v>
      </c>
      <c r="H39" s="289"/>
      <c r="I39" s="290" t="s">
        <v>227</v>
      </c>
      <c r="J39" s="277">
        <v>80.106999999999999</v>
      </c>
      <c r="K39" s="277">
        <v>22.38</v>
      </c>
      <c r="L39" s="282">
        <f t="shared" si="13"/>
        <v>17.927946599999999</v>
      </c>
      <c r="M39" s="282">
        <v>5</v>
      </c>
      <c r="N39" s="280">
        <f t="shared" si="14"/>
        <v>400.53499999999997</v>
      </c>
      <c r="P39" s="289"/>
      <c r="Q39" s="290" t="s">
        <v>227</v>
      </c>
      <c r="R39" s="281">
        <f t="shared" si="15"/>
        <v>99.456000000000003</v>
      </c>
      <c r="S39" s="282">
        <v>5</v>
      </c>
      <c r="T39" s="280">
        <f t="shared" si="16"/>
        <v>497.28000000000003</v>
      </c>
    </row>
    <row r="40" spans="1:20" ht="13.5" thickBot="1" x14ac:dyDescent="0.25">
      <c r="A40" s="275"/>
      <c r="B40" s="294"/>
      <c r="C40" s="295" t="s">
        <v>228</v>
      </c>
      <c r="D40" s="296">
        <v>25.274999999999999</v>
      </c>
      <c r="E40" s="298">
        <v>5</v>
      </c>
      <c r="F40" s="330">
        <f t="shared" si="12"/>
        <v>126.375</v>
      </c>
      <c r="H40" s="294"/>
      <c r="I40" s="295" t="s">
        <v>228</v>
      </c>
      <c r="J40" s="297">
        <v>47.362000000000002</v>
      </c>
      <c r="K40" s="297">
        <v>24.58</v>
      </c>
      <c r="L40" s="298">
        <f t="shared" si="13"/>
        <v>11.6415796</v>
      </c>
      <c r="M40" s="298">
        <v>5</v>
      </c>
      <c r="N40" s="330">
        <f t="shared" si="14"/>
        <v>236.81</v>
      </c>
      <c r="P40" s="294"/>
      <c r="Q40" s="295" t="s">
        <v>228</v>
      </c>
      <c r="R40" s="296">
        <f t="shared" si="15"/>
        <v>72.637</v>
      </c>
      <c r="S40" s="298">
        <v>5</v>
      </c>
      <c r="T40" s="330">
        <f t="shared" si="16"/>
        <v>363.185</v>
      </c>
    </row>
    <row r="41" spans="1:20" x14ac:dyDescent="0.2">
      <c r="A41" s="275"/>
      <c r="B41" s="299"/>
      <c r="C41" s="300"/>
      <c r="D41" s="281"/>
      <c r="E41" s="282"/>
      <c r="F41" s="276"/>
      <c r="H41" s="299"/>
      <c r="I41" s="300"/>
      <c r="J41" s="282"/>
      <c r="K41" s="282"/>
      <c r="L41" s="282"/>
      <c r="M41" s="282"/>
      <c r="N41" s="276"/>
      <c r="P41" s="299"/>
      <c r="Q41" s="300"/>
      <c r="R41" s="281"/>
      <c r="S41" s="282"/>
      <c r="T41" s="276"/>
    </row>
    <row r="42" spans="1:20" x14ac:dyDescent="0.2">
      <c r="A42" s="275"/>
    </row>
    <row r="43" spans="1:20" x14ac:dyDescent="0.2">
      <c r="B43" s="790" t="s">
        <v>745</v>
      </c>
      <c r="C43" s="716" t="s">
        <v>331</v>
      </c>
      <c r="D43" s="716" t="s">
        <v>222</v>
      </c>
      <c r="E43" s="716" t="s">
        <v>225</v>
      </c>
      <c r="F43" s="716" t="s">
        <v>226</v>
      </c>
      <c r="G43" s="716" t="s">
        <v>227</v>
      </c>
      <c r="H43" s="716" t="s">
        <v>228</v>
      </c>
      <c r="I43" s="716" t="s">
        <v>332</v>
      </c>
      <c r="J43" s="716" t="s">
        <v>333</v>
      </c>
      <c r="K43" s="716" t="s">
        <v>231</v>
      </c>
      <c r="L43" s="716" t="s">
        <v>232</v>
      </c>
      <c r="M43" s="742" t="s">
        <v>233</v>
      </c>
    </row>
    <row r="44" spans="1:20" x14ac:dyDescent="0.2">
      <c r="B44" s="791"/>
      <c r="C44" s="717" t="s">
        <v>78</v>
      </c>
      <c r="D44" s="717" t="s">
        <v>78</v>
      </c>
      <c r="E44" s="717" t="s">
        <v>78</v>
      </c>
      <c r="F44" s="717" t="s">
        <v>78</v>
      </c>
      <c r="G44" s="717" t="s">
        <v>78</v>
      </c>
      <c r="H44" s="717" t="s">
        <v>78</v>
      </c>
      <c r="I44" s="717" t="s">
        <v>78</v>
      </c>
      <c r="J44" s="717" t="s">
        <v>78</v>
      </c>
      <c r="K44" s="717" t="s">
        <v>78</v>
      </c>
      <c r="L44" s="717" t="s">
        <v>78</v>
      </c>
      <c r="M44" s="743" t="s">
        <v>78</v>
      </c>
    </row>
    <row r="45" spans="1:20" ht="41.25" thickBot="1" x14ac:dyDescent="0.25">
      <c r="B45" s="792"/>
      <c r="C45" s="722" t="s">
        <v>325</v>
      </c>
      <c r="D45" s="722" t="s">
        <v>325</v>
      </c>
      <c r="E45" s="722" t="s">
        <v>325</v>
      </c>
      <c r="F45" s="722" t="s">
        <v>325</v>
      </c>
      <c r="G45" s="722" t="s">
        <v>325</v>
      </c>
      <c r="H45" s="722" t="s">
        <v>325</v>
      </c>
      <c r="I45" s="722" t="s">
        <v>325</v>
      </c>
      <c r="J45" s="722" t="s">
        <v>325</v>
      </c>
      <c r="K45" s="722" t="s">
        <v>325</v>
      </c>
      <c r="L45" s="722" t="s">
        <v>325</v>
      </c>
      <c r="M45" s="744" t="s">
        <v>325</v>
      </c>
    </row>
    <row r="46" spans="1:20" x14ac:dyDescent="0.2">
      <c r="B46" s="723" t="s">
        <v>92</v>
      </c>
      <c r="C46" s="724">
        <v>13.311999999999999</v>
      </c>
      <c r="D46" s="724">
        <v>15.592000000000001</v>
      </c>
      <c r="E46" s="724">
        <v>13.680999999999999</v>
      </c>
      <c r="F46" s="724">
        <v>18.491</v>
      </c>
      <c r="G46" s="724">
        <v>19.349</v>
      </c>
      <c r="H46" s="724">
        <v>25.274999999999999</v>
      </c>
      <c r="I46" s="724"/>
      <c r="J46" s="724"/>
      <c r="K46" s="724"/>
      <c r="L46" s="724"/>
      <c r="M46" s="725"/>
    </row>
    <row r="47" spans="1:20" x14ac:dyDescent="0.2">
      <c r="B47" s="726" t="s">
        <v>84</v>
      </c>
      <c r="C47" s="727">
        <v>8.9999999999999993E-3</v>
      </c>
      <c r="D47" s="727">
        <v>5.0000000000000001E-3</v>
      </c>
      <c r="E47" s="727">
        <v>5.0000000000000001E-3</v>
      </c>
      <c r="F47" s="727">
        <v>5.0000000000000001E-3</v>
      </c>
      <c r="G47" s="727">
        <v>0.14000000000000001</v>
      </c>
      <c r="H47" s="727">
        <v>0.189</v>
      </c>
      <c r="I47" s="727"/>
      <c r="J47" s="727"/>
      <c r="K47" s="727"/>
      <c r="L47" s="727"/>
      <c r="M47" s="728"/>
    </row>
    <row r="48" spans="1:20" x14ac:dyDescent="0.2">
      <c r="B48" s="726" t="s">
        <v>85</v>
      </c>
      <c r="C48" s="727">
        <v>1.196</v>
      </c>
      <c r="D48" s="727">
        <v>1.25</v>
      </c>
      <c r="E48" s="727">
        <v>2.3650000000000002</v>
      </c>
      <c r="F48" s="727">
        <v>1.274</v>
      </c>
      <c r="G48" s="727">
        <v>1.4390000000000001</v>
      </c>
      <c r="H48" s="727">
        <v>1.5</v>
      </c>
      <c r="I48" s="727"/>
      <c r="J48" s="727"/>
      <c r="K48" s="727"/>
      <c r="L48" s="727"/>
      <c r="M48" s="728"/>
    </row>
    <row r="49" spans="2:24" x14ac:dyDescent="0.2">
      <c r="B49" s="726" t="s">
        <v>86</v>
      </c>
      <c r="C49" s="727">
        <v>5.1269999999999998</v>
      </c>
      <c r="D49" s="727">
        <v>5.5220000000000002</v>
      </c>
      <c r="E49" s="727">
        <v>6.0720000000000001</v>
      </c>
      <c r="F49" s="727">
        <v>8.2609999999999992</v>
      </c>
      <c r="G49" s="727">
        <v>9.5830000000000002</v>
      </c>
      <c r="H49" s="727">
        <v>13.932</v>
      </c>
      <c r="I49" s="727"/>
      <c r="J49" s="727"/>
      <c r="K49" s="727"/>
      <c r="L49" s="727"/>
      <c r="M49" s="728"/>
    </row>
    <row r="50" spans="2:24" x14ac:dyDescent="0.2">
      <c r="B50" s="726" t="s">
        <v>87</v>
      </c>
      <c r="C50" s="727">
        <v>0.92400000000000004</v>
      </c>
      <c r="D50" s="727">
        <v>2.3980000000000001</v>
      </c>
      <c r="E50" s="727">
        <v>1.095</v>
      </c>
      <c r="F50" s="727">
        <v>1.859</v>
      </c>
      <c r="G50" s="727">
        <v>1.6140000000000001</v>
      </c>
      <c r="H50" s="727">
        <v>1.869</v>
      </c>
      <c r="I50" s="727"/>
      <c r="J50" s="727"/>
      <c r="K50" s="727"/>
      <c r="L50" s="727"/>
      <c r="M50" s="728"/>
    </row>
    <row r="51" spans="2:24" x14ac:dyDescent="0.2">
      <c r="B51" s="726" t="s">
        <v>88</v>
      </c>
      <c r="C51" s="727">
        <v>0.41299999999999998</v>
      </c>
      <c r="D51" s="727">
        <v>0.63300000000000001</v>
      </c>
      <c r="E51" s="727">
        <v>0.59899999999999998</v>
      </c>
      <c r="F51" s="727">
        <v>1.244</v>
      </c>
      <c r="G51" s="727">
        <v>1.0509999999999999</v>
      </c>
      <c r="H51" s="727">
        <v>1.028</v>
      </c>
      <c r="I51" s="727"/>
      <c r="J51" s="727"/>
      <c r="K51" s="727"/>
      <c r="L51" s="727"/>
      <c r="M51" s="728"/>
    </row>
    <row r="52" spans="2:24" x14ac:dyDescent="0.2">
      <c r="B52" s="726" t="s">
        <v>89</v>
      </c>
      <c r="C52" s="727">
        <v>1.653</v>
      </c>
      <c r="D52" s="727">
        <v>2.0830000000000002</v>
      </c>
      <c r="E52" s="727">
        <v>1.5609999999999999</v>
      </c>
      <c r="F52" s="727">
        <v>2.6339999999999999</v>
      </c>
      <c r="G52" s="727">
        <v>3.5030000000000001</v>
      </c>
      <c r="H52" s="727">
        <v>3.3889999999999998</v>
      </c>
      <c r="I52" s="727"/>
      <c r="J52" s="727"/>
      <c r="K52" s="727"/>
      <c r="L52" s="727"/>
      <c r="M52" s="728"/>
    </row>
    <row r="53" spans="2:24" x14ac:dyDescent="0.2">
      <c r="B53" s="726" t="s">
        <v>90</v>
      </c>
      <c r="C53" s="727">
        <v>0</v>
      </c>
      <c r="D53" s="727">
        <v>0</v>
      </c>
      <c r="E53" s="727">
        <v>0</v>
      </c>
      <c r="F53" s="727">
        <v>0</v>
      </c>
      <c r="G53" s="727">
        <v>0</v>
      </c>
      <c r="H53" s="727">
        <v>1E-3</v>
      </c>
      <c r="I53" s="727"/>
      <c r="J53" s="727"/>
      <c r="K53" s="727"/>
      <c r="L53" s="727"/>
      <c r="M53" s="728"/>
    </row>
    <row r="54" spans="2:24" x14ac:dyDescent="0.2">
      <c r="B54" s="726" t="s">
        <v>91</v>
      </c>
      <c r="C54" s="727">
        <v>3.9910000000000001</v>
      </c>
      <c r="D54" s="727">
        <v>3.7010000000000001</v>
      </c>
      <c r="E54" s="727">
        <v>1.984</v>
      </c>
      <c r="F54" s="727">
        <v>3.214</v>
      </c>
      <c r="G54" s="727">
        <v>2.0190000000000001</v>
      </c>
      <c r="H54" s="727">
        <v>3.367</v>
      </c>
      <c r="I54" s="727"/>
      <c r="J54" s="727"/>
      <c r="K54" s="727"/>
      <c r="L54" s="727"/>
      <c r="M54" s="728"/>
    </row>
    <row r="55" spans="2:24" x14ac:dyDescent="0.2">
      <c r="B55" s="745"/>
      <c r="C55" s="746"/>
      <c r="D55" s="746"/>
      <c r="E55" s="746"/>
      <c r="F55" s="746"/>
      <c r="G55" s="746"/>
      <c r="H55" s="746"/>
      <c r="I55" s="746"/>
      <c r="J55" s="746"/>
      <c r="K55" s="746"/>
      <c r="L55" s="746"/>
      <c r="M55" s="747"/>
    </row>
    <row r="56" spans="2:24" x14ac:dyDescent="0.2">
      <c r="B56" s="745"/>
      <c r="C56" s="746"/>
      <c r="D56" s="746"/>
      <c r="E56" s="746"/>
      <c r="F56" s="746"/>
      <c r="G56" s="746"/>
      <c r="H56" s="746"/>
      <c r="I56" s="746"/>
      <c r="J56" s="746"/>
      <c r="K56" s="746"/>
      <c r="L56" s="746"/>
      <c r="M56" s="747"/>
    </row>
    <row r="57" spans="2:24" ht="13.5" thickBot="1" x14ac:dyDescent="0.25">
      <c r="B57" s="748"/>
      <c r="C57" s="749"/>
      <c r="D57" s="749"/>
      <c r="E57" s="749"/>
      <c r="F57" s="749"/>
      <c r="G57" s="749"/>
      <c r="H57" s="749"/>
      <c r="I57" s="749"/>
      <c r="J57" s="749"/>
      <c r="K57" s="749"/>
      <c r="L57" s="749"/>
      <c r="M57" s="750"/>
    </row>
    <row r="60" spans="2:24" x14ac:dyDescent="0.2">
      <c r="B60" s="790" t="s">
        <v>745</v>
      </c>
      <c r="C60" s="793" t="s">
        <v>331</v>
      </c>
      <c r="D60" s="794"/>
      <c r="E60" s="793" t="s">
        <v>222</v>
      </c>
      <c r="F60" s="794"/>
      <c r="G60" s="793" t="s">
        <v>225</v>
      </c>
      <c r="H60" s="794"/>
      <c r="I60" s="793" t="s">
        <v>226</v>
      </c>
      <c r="J60" s="794"/>
      <c r="K60" s="793" t="s">
        <v>227</v>
      </c>
      <c r="L60" s="794"/>
      <c r="M60" s="793" t="s">
        <v>228</v>
      </c>
      <c r="N60" s="794"/>
      <c r="O60" s="793" t="s">
        <v>332</v>
      </c>
      <c r="P60" s="794"/>
      <c r="Q60" s="793" t="s">
        <v>333</v>
      </c>
      <c r="R60" s="794"/>
      <c r="S60" s="793" t="s">
        <v>231</v>
      </c>
      <c r="T60" s="794"/>
      <c r="U60" s="793" t="s">
        <v>232</v>
      </c>
      <c r="V60" s="794"/>
      <c r="W60" s="793" t="s">
        <v>233</v>
      </c>
      <c r="X60" s="795"/>
    </row>
    <row r="61" spans="2:24" x14ac:dyDescent="0.2">
      <c r="B61" s="791"/>
      <c r="C61" s="796" t="s">
        <v>79</v>
      </c>
      <c r="D61" s="797"/>
      <c r="E61" s="796" t="s">
        <v>79</v>
      </c>
      <c r="F61" s="797"/>
      <c r="G61" s="796" t="s">
        <v>79</v>
      </c>
      <c r="H61" s="797"/>
      <c r="I61" s="796" t="s">
        <v>79</v>
      </c>
      <c r="J61" s="797"/>
      <c r="K61" s="796" t="s">
        <v>79</v>
      </c>
      <c r="L61" s="797"/>
      <c r="M61" s="796" t="s">
        <v>79</v>
      </c>
      <c r="N61" s="797"/>
      <c r="O61" s="796"/>
      <c r="P61" s="797"/>
      <c r="Q61" s="796"/>
      <c r="R61" s="797"/>
      <c r="S61" s="796"/>
      <c r="T61" s="797"/>
      <c r="U61" s="796"/>
      <c r="V61" s="797"/>
      <c r="W61" s="796"/>
      <c r="X61" s="798"/>
    </row>
    <row r="62" spans="2:24" ht="41.25" thickBot="1" x14ac:dyDescent="0.25">
      <c r="B62" s="792"/>
      <c r="C62" s="722" t="s">
        <v>325</v>
      </c>
      <c r="D62" s="731" t="s">
        <v>82</v>
      </c>
      <c r="E62" s="722" t="s">
        <v>325</v>
      </c>
      <c r="F62" s="732" t="s">
        <v>82</v>
      </c>
      <c r="G62" s="722" t="s">
        <v>325</v>
      </c>
      <c r="H62" s="732" t="s">
        <v>82</v>
      </c>
      <c r="I62" s="722" t="s">
        <v>325</v>
      </c>
      <c r="J62" s="732" t="s">
        <v>82</v>
      </c>
      <c r="K62" s="722" t="s">
        <v>325</v>
      </c>
      <c r="L62" s="732" t="s">
        <v>82</v>
      </c>
      <c r="M62" s="722" t="s">
        <v>325</v>
      </c>
      <c r="N62" s="732" t="s">
        <v>82</v>
      </c>
      <c r="O62" s="722" t="s">
        <v>325</v>
      </c>
      <c r="P62" s="731" t="s">
        <v>82</v>
      </c>
      <c r="Q62" s="722" t="s">
        <v>325</v>
      </c>
      <c r="R62" s="731" t="s">
        <v>82</v>
      </c>
      <c r="S62" s="722" t="s">
        <v>325</v>
      </c>
      <c r="T62" s="731" t="s">
        <v>82</v>
      </c>
      <c r="U62" s="722" t="s">
        <v>325</v>
      </c>
      <c r="V62" s="731" t="s">
        <v>82</v>
      </c>
      <c r="W62" s="722" t="s">
        <v>325</v>
      </c>
      <c r="X62" s="731" t="s">
        <v>82</v>
      </c>
    </row>
    <row r="63" spans="2:24" x14ac:dyDescent="0.2">
      <c r="B63" s="723" t="s">
        <v>92</v>
      </c>
      <c r="C63" s="724">
        <v>67.429000000000002</v>
      </c>
      <c r="D63" s="733">
        <v>18.55</v>
      </c>
      <c r="E63" s="724">
        <v>57.585000000000001</v>
      </c>
      <c r="F63" s="733">
        <v>18.010000000000002</v>
      </c>
      <c r="G63" s="724">
        <v>42.152000000000001</v>
      </c>
      <c r="H63" s="733">
        <v>15.32</v>
      </c>
      <c r="I63" s="724">
        <v>70.442999999999998</v>
      </c>
      <c r="J63" s="733">
        <v>19.45</v>
      </c>
      <c r="K63" s="724">
        <v>80.106999999999999</v>
      </c>
      <c r="L63" s="733">
        <v>22.38</v>
      </c>
      <c r="M63" s="724">
        <v>47.362000000000002</v>
      </c>
      <c r="N63" s="733">
        <v>24.58</v>
      </c>
      <c r="O63" s="724"/>
      <c r="P63" s="733"/>
      <c r="Q63" s="724"/>
      <c r="R63" s="733"/>
      <c r="S63" s="724"/>
      <c r="T63" s="733"/>
      <c r="U63" s="724"/>
      <c r="V63" s="733"/>
      <c r="W63" s="724"/>
      <c r="X63" s="734"/>
    </row>
    <row r="64" spans="2:24" x14ac:dyDescent="0.2">
      <c r="B64" s="726" t="s">
        <v>84</v>
      </c>
      <c r="C64" s="727">
        <v>0.123</v>
      </c>
      <c r="D64" s="735">
        <v>109.04</v>
      </c>
      <c r="E64" s="727">
        <v>0.108</v>
      </c>
      <c r="F64" s="735">
        <v>109.04</v>
      </c>
      <c r="G64" s="727">
        <v>0.104</v>
      </c>
      <c r="H64" s="735">
        <v>109.04</v>
      </c>
      <c r="I64" s="727">
        <v>0.10199999999999999</v>
      </c>
      <c r="J64" s="735">
        <v>109.04</v>
      </c>
      <c r="K64" s="727">
        <v>0.61699999999999999</v>
      </c>
      <c r="L64" s="735">
        <v>46.67</v>
      </c>
      <c r="M64" s="727">
        <v>0.71</v>
      </c>
      <c r="N64" s="735">
        <v>41.08</v>
      </c>
      <c r="O64" s="727"/>
      <c r="P64" s="735"/>
      <c r="Q64" s="727"/>
      <c r="R64" s="735"/>
      <c r="S64" s="727"/>
      <c r="T64" s="735"/>
      <c r="U64" s="727"/>
      <c r="V64" s="735"/>
      <c r="W64" s="727"/>
      <c r="X64" s="736"/>
    </row>
    <row r="65" spans="2:24" x14ac:dyDescent="0.2">
      <c r="B65" s="726" t="s">
        <v>85</v>
      </c>
      <c r="C65" s="727">
        <v>15.38</v>
      </c>
      <c r="D65" s="735">
        <v>20.91</v>
      </c>
      <c r="E65" s="727">
        <v>12.335000000000001</v>
      </c>
      <c r="F65" s="735">
        <v>18.8</v>
      </c>
      <c r="G65" s="727">
        <v>12.510999999999999</v>
      </c>
      <c r="H65" s="735">
        <v>18.399999999999999</v>
      </c>
      <c r="I65" s="727">
        <v>38.884999999999998</v>
      </c>
      <c r="J65" s="735">
        <v>31.99</v>
      </c>
      <c r="K65" s="727">
        <v>36.414999999999999</v>
      </c>
      <c r="L65" s="735">
        <v>29.28</v>
      </c>
      <c r="M65" s="727">
        <v>23.128</v>
      </c>
      <c r="N65" s="735">
        <v>40.340000000000003</v>
      </c>
      <c r="O65" s="727"/>
      <c r="P65" s="735"/>
      <c r="Q65" s="727"/>
      <c r="R65" s="735"/>
      <c r="S65" s="727"/>
      <c r="T65" s="735"/>
      <c r="U65" s="727"/>
      <c r="V65" s="735"/>
      <c r="W65" s="727"/>
      <c r="X65" s="736"/>
    </row>
    <row r="66" spans="2:24" x14ac:dyDescent="0.2">
      <c r="B66" s="726" t="s">
        <v>86</v>
      </c>
      <c r="C66" s="727">
        <v>18.969000000000001</v>
      </c>
      <c r="D66" s="735">
        <v>50.03</v>
      </c>
      <c r="E66" s="727">
        <v>6.9379999999999997</v>
      </c>
      <c r="F66" s="735">
        <v>42.59</v>
      </c>
      <c r="G66" s="727">
        <v>3.6779999999999999</v>
      </c>
      <c r="H66" s="735">
        <v>51.5</v>
      </c>
      <c r="I66" s="727">
        <v>6.5839999999999996</v>
      </c>
      <c r="J66" s="735">
        <v>43.39</v>
      </c>
      <c r="K66" s="727">
        <v>14.473000000000001</v>
      </c>
      <c r="L66" s="735">
        <v>88.9</v>
      </c>
      <c r="M66" s="727">
        <v>1.8979999999999999</v>
      </c>
      <c r="N66" s="735">
        <v>69.38</v>
      </c>
      <c r="O66" s="727"/>
      <c r="P66" s="735"/>
      <c r="Q66" s="727"/>
      <c r="R66" s="735"/>
      <c r="S66" s="727"/>
      <c r="T66" s="735"/>
      <c r="U66" s="727"/>
      <c r="V66" s="735"/>
      <c r="W66" s="727"/>
      <c r="X66" s="736"/>
    </row>
    <row r="67" spans="2:24" x14ac:dyDescent="0.2">
      <c r="B67" s="726" t="s">
        <v>87</v>
      </c>
      <c r="C67" s="727">
        <v>10.256</v>
      </c>
      <c r="D67" s="735">
        <v>29.23</v>
      </c>
      <c r="E67" s="727">
        <v>16.401</v>
      </c>
      <c r="F67" s="735">
        <v>34.42</v>
      </c>
      <c r="G67" s="727">
        <v>12.487</v>
      </c>
      <c r="H67" s="735">
        <v>28.37</v>
      </c>
      <c r="I67" s="727">
        <v>17.59</v>
      </c>
      <c r="J67" s="735">
        <v>30.1</v>
      </c>
      <c r="K67" s="727">
        <v>18.875</v>
      </c>
      <c r="L67" s="735">
        <v>38.79</v>
      </c>
      <c r="M67" s="727">
        <v>15.255000000000001</v>
      </c>
      <c r="N67" s="735">
        <v>37.9</v>
      </c>
      <c r="O67" s="727"/>
      <c r="P67" s="735"/>
      <c r="Q67" s="727"/>
      <c r="R67" s="735"/>
      <c r="S67" s="727"/>
      <c r="T67" s="735"/>
      <c r="U67" s="727"/>
      <c r="V67" s="735"/>
      <c r="W67" s="727"/>
      <c r="X67" s="736"/>
    </row>
    <row r="68" spans="2:24" x14ac:dyDescent="0.2">
      <c r="B68" s="726" t="s">
        <v>88</v>
      </c>
      <c r="C68" s="727">
        <v>14.403</v>
      </c>
      <c r="D68" s="735">
        <v>35.93</v>
      </c>
      <c r="E68" s="727">
        <v>7.7460000000000004</v>
      </c>
      <c r="F68" s="735">
        <v>37.79</v>
      </c>
      <c r="G68" s="727">
        <v>7.6509999999999998</v>
      </c>
      <c r="H68" s="735">
        <v>31.29</v>
      </c>
      <c r="I68" s="727">
        <v>4.4669999999999996</v>
      </c>
      <c r="J68" s="735">
        <v>35.85</v>
      </c>
      <c r="K68" s="727">
        <v>6.774</v>
      </c>
      <c r="L68" s="735">
        <v>36</v>
      </c>
      <c r="M68" s="727">
        <v>2.2890000000000001</v>
      </c>
      <c r="N68" s="735">
        <v>35.340000000000003</v>
      </c>
      <c r="O68" s="727"/>
      <c r="P68" s="735"/>
      <c r="Q68" s="727"/>
      <c r="R68" s="735"/>
      <c r="S68" s="727"/>
      <c r="T68" s="735"/>
      <c r="U68" s="727"/>
      <c r="V68" s="735"/>
      <c r="W68" s="727"/>
      <c r="X68" s="736"/>
    </row>
    <row r="69" spans="2:24" x14ac:dyDescent="0.2">
      <c r="B69" s="726" t="s">
        <v>89</v>
      </c>
      <c r="C69" s="727">
        <v>3.34</v>
      </c>
      <c r="D69" s="735">
        <v>65.39</v>
      </c>
      <c r="E69" s="727">
        <v>6.3449999999999998</v>
      </c>
      <c r="F69" s="735">
        <v>91.13</v>
      </c>
      <c r="G69" s="727">
        <v>1.026</v>
      </c>
      <c r="H69" s="735">
        <v>87.39</v>
      </c>
      <c r="I69" s="727">
        <v>0</v>
      </c>
      <c r="J69" s="735">
        <v>0</v>
      </c>
      <c r="K69" s="727">
        <v>0.20699999999999999</v>
      </c>
      <c r="L69" s="735">
        <v>51.63</v>
      </c>
      <c r="M69" s="727">
        <v>0.97099999999999997</v>
      </c>
      <c r="N69" s="735">
        <v>23.89</v>
      </c>
      <c r="O69" s="727"/>
      <c r="P69" s="735"/>
      <c r="Q69" s="727"/>
      <c r="R69" s="735"/>
      <c r="S69" s="727"/>
      <c r="T69" s="735"/>
      <c r="U69" s="727"/>
      <c r="V69" s="735"/>
      <c r="W69" s="727"/>
      <c r="X69" s="736"/>
    </row>
    <row r="70" spans="2:24" x14ac:dyDescent="0.2">
      <c r="B70" s="726" t="s">
        <v>90</v>
      </c>
      <c r="C70" s="727">
        <v>0</v>
      </c>
      <c r="D70" s="735">
        <v>0</v>
      </c>
      <c r="E70" s="727">
        <v>0</v>
      </c>
      <c r="F70" s="735">
        <v>0</v>
      </c>
      <c r="G70" s="727">
        <v>0</v>
      </c>
      <c r="H70" s="735">
        <v>0</v>
      </c>
      <c r="I70" s="727">
        <v>0</v>
      </c>
      <c r="J70" s="735">
        <v>0</v>
      </c>
      <c r="K70" s="727">
        <v>0</v>
      </c>
      <c r="L70" s="735">
        <v>0</v>
      </c>
      <c r="M70" s="727">
        <v>4.0000000000000001E-3</v>
      </c>
      <c r="N70" s="735">
        <v>51.63</v>
      </c>
      <c r="O70" s="727"/>
      <c r="P70" s="735"/>
      <c r="Q70" s="727"/>
      <c r="R70" s="735"/>
      <c r="S70" s="727"/>
      <c r="T70" s="735"/>
      <c r="U70" s="727"/>
      <c r="V70" s="735"/>
      <c r="W70" s="727"/>
      <c r="X70" s="736"/>
    </row>
    <row r="71" spans="2:24" x14ac:dyDescent="0.2">
      <c r="B71" s="726" t="s">
        <v>91</v>
      </c>
      <c r="C71" s="727">
        <v>4.9580000000000002</v>
      </c>
      <c r="D71" s="735">
        <v>61.9</v>
      </c>
      <c r="E71" s="727">
        <v>7.71</v>
      </c>
      <c r="F71" s="735">
        <v>60.82</v>
      </c>
      <c r="G71" s="727">
        <v>4.6950000000000003</v>
      </c>
      <c r="H71" s="735">
        <v>59.11</v>
      </c>
      <c r="I71" s="727">
        <v>2.8149999999999999</v>
      </c>
      <c r="J71" s="735">
        <v>83.28</v>
      </c>
      <c r="K71" s="727">
        <v>2.746</v>
      </c>
      <c r="L71" s="735">
        <v>85.16</v>
      </c>
      <c r="M71" s="727">
        <v>3.1070000000000002</v>
      </c>
      <c r="N71" s="735">
        <v>74.69</v>
      </c>
      <c r="O71" s="727"/>
      <c r="P71" s="735"/>
      <c r="Q71" s="727"/>
      <c r="R71" s="735"/>
      <c r="S71" s="727"/>
      <c r="T71" s="735"/>
      <c r="U71" s="727"/>
      <c r="V71" s="735"/>
      <c r="W71" s="727"/>
      <c r="X71" s="736"/>
    </row>
    <row r="72" spans="2:24" x14ac:dyDescent="0.2">
      <c r="B72" s="745"/>
      <c r="C72" s="746"/>
      <c r="D72" s="751"/>
      <c r="E72" s="746"/>
      <c r="F72" s="751"/>
      <c r="G72" s="746"/>
      <c r="H72" s="751"/>
      <c r="I72" s="746"/>
      <c r="J72" s="751"/>
      <c r="K72" s="746"/>
      <c r="L72" s="751"/>
      <c r="M72" s="746"/>
      <c r="N72" s="751"/>
      <c r="O72" s="746"/>
      <c r="P72" s="751"/>
      <c r="Q72" s="746"/>
      <c r="R72" s="751"/>
      <c r="S72" s="746"/>
      <c r="T72" s="751"/>
      <c r="U72" s="746"/>
      <c r="V72" s="751"/>
      <c r="W72" s="746"/>
      <c r="X72" s="752"/>
    </row>
    <row r="73" spans="2:24" x14ac:dyDescent="0.2">
      <c r="B73" s="745"/>
      <c r="C73" s="746"/>
      <c r="D73" s="751"/>
      <c r="E73" s="746"/>
      <c r="F73" s="751"/>
      <c r="G73" s="746"/>
      <c r="H73" s="751"/>
      <c r="I73" s="746"/>
      <c r="J73" s="751"/>
      <c r="K73" s="746"/>
      <c r="L73" s="751"/>
      <c r="M73" s="746"/>
      <c r="N73" s="751"/>
      <c r="O73" s="746"/>
      <c r="P73" s="751"/>
      <c r="Q73" s="746"/>
      <c r="R73" s="751"/>
      <c r="S73" s="746"/>
      <c r="T73" s="751"/>
      <c r="U73" s="746"/>
      <c r="V73" s="751"/>
      <c r="W73" s="746"/>
      <c r="X73" s="752"/>
    </row>
    <row r="74" spans="2:24" ht="13.5" thickBot="1" x14ac:dyDescent="0.25">
      <c r="B74" s="748"/>
      <c r="C74" s="749"/>
      <c r="D74" s="753"/>
      <c r="E74" s="749"/>
      <c r="F74" s="753"/>
      <c r="G74" s="749"/>
      <c r="H74" s="753"/>
      <c r="I74" s="749"/>
      <c r="J74" s="753"/>
      <c r="K74" s="749"/>
      <c r="L74" s="753"/>
      <c r="M74" s="749"/>
      <c r="N74" s="753"/>
      <c r="O74" s="749"/>
      <c r="P74" s="753"/>
      <c r="Q74" s="749"/>
      <c r="R74" s="753"/>
      <c r="S74" s="749"/>
      <c r="T74" s="753"/>
      <c r="U74" s="749"/>
      <c r="V74" s="753"/>
      <c r="W74" s="749"/>
      <c r="X74" s="754"/>
    </row>
    <row r="77" spans="2:24" x14ac:dyDescent="0.2">
      <c r="B77" s="790" t="s">
        <v>745</v>
      </c>
      <c r="C77" s="716" t="s">
        <v>331</v>
      </c>
      <c r="D77" s="716" t="s">
        <v>222</v>
      </c>
      <c r="E77" s="716" t="s">
        <v>225</v>
      </c>
      <c r="F77" s="716" t="s">
        <v>226</v>
      </c>
      <c r="G77" s="716" t="s">
        <v>227</v>
      </c>
      <c r="H77" s="716" t="s">
        <v>228</v>
      </c>
      <c r="I77" s="716" t="s">
        <v>332</v>
      </c>
      <c r="J77" s="716" t="s">
        <v>333</v>
      </c>
      <c r="K77" s="716" t="s">
        <v>231</v>
      </c>
      <c r="L77" s="716" t="s">
        <v>232</v>
      </c>
      <c r="M77" s="716" t="s">
        <v>233</v>
      </c>
      <c r="N77" s="739"/>
    </row>
    <row r="78" spans="2:24" x14ac:dyDescent="0.2">
      <c r="B78" s="791"/>
      <c r="C78" s="717" t="s">
        <v>308</v>
      </c>
      <c r="D78" s="717" t="s">
        <v>308</v>
      </c>
      <c r="E78" s="717" t="s">
        <v>308</v>
      </c>
      <c r="F78" s="717" t="s">
        <v>308</v>
      </c>
      <c r="G78" s="717" t="s">
        <v>308</v>
      </c>
      <c r="H78" s="717" t="s">
        <v>308</v>
      </c>
      <c r="I78" s="717" t="s">
        <v>308</v>
      </c>
      <c r="J78" s="717" t="s">
        <v>308</v>
      </c>
      <c r="K78" s="717" t="s">
        <v>308</v>
      </c>
      <c r="L78" s="717" t="s">
        <v>308</v>
      </c>
      <c r="M78" s="718" t="s">
        <v>308</v>
      </c>
      <c r="N78" s="740"/>
    </row>
    <row r="79" spans="2:24" ht="41.25" thickBot="1" x14ac:dyDescent="0.25">
      <c r="B79" s="792"/>
      <c r="C79" s="722" t="s">
        <v>325</v>
      </c>
      <c r="D79" s="722" t="s">
        <v>325</v>
      </c>
      <c r="E79" s="722" t="s">
        <v>325</v>
      </c>
      <c r="F79" s="722" t="s">
        <v>325</v>
      </c>
      <c r="G79" s="722" t="s">
        <v>325</v>
      </c>
      <c r="H79" s="722" t="s">
        <v>325</v>
      </c>
      <c r="I79" s="722" t="s">
        <v>325</v>
      </c>
      <c r="J79" s="722" t="s">
        <v>325</v>
      </c>
      <c r="K79" s="722" t="s">
        <v>325</v>
      </c>
      <c r="L79" s="722" t="s">
        <v>325</v>
      </c>
      <c r="M79" s="722" t="s">
        <v>325</v>
      </c>
      <c r="N79" s="741"/>
    </row>
    <row r="80" spans="2:24" x14ac:dyDescent="0.2">
      <c r="B80" s="755" t="s">
        <v>92</v>
      </c>
      <c r="C80" s="756">
        <f t="shared" ref="C80:C88" si="17">C63</f>
        <v>67.429000000000002</v>
      </c>
      <c r="D80" s="756">
        <f t="shared" ref="D80:D88" si="18">E63</f>
        <v>57.585000000000001</v>
      </c>
      <c r="E80" s="756">
        <f t="shared" ref="E80:E88" si="19">G63</f>
        <v>42.152000000000001</v>
      </c>
      <c r="F80" s="756">
        <f t="shared" ref="F80:F88" si="20">I63</f>
        <v>70.442999999999998</v>
      </c>
      <c r="G80" s="756">
        <f t="shared" ref="G80:G88" si="21">K63</f>
        <v>80.106999999999999</v>
      </c>
      <c r="H80" s="756">
        <f t="shared" ref="H80:H88" si="22">M63</f>
        <v>47.362000000000002</v>
      </c>
      <c r="I80" s="756">
        <f t="shared" ref="I80:I88" si="23">O63</f>
        <v>0</v>
      </c>
      <c r="J80" s="756">
        <f t="shared" ref="J80:J88" si="24">Q63</f>
        <v>0</v>
      </c>
      <c r="K80" s="756">
        <f t="shared" ref="K80:K88" si="25">S63</f>
        <v>0</v>
      </c>
      <c r="L80" s="756">
        <f t="shared" ref="L80:L88" si="26">U63</f>
        <v>0</v>
      </c>
      <c r="M80" s="757">
        <f t="shared" ref="M80:M88" si="27">W63</f>
        <v>0</v>
      </c>
      <c r="N80" s="724"/>
    </row>
    <row r="81" spans="2:14" x14ac:dyDescent="0.2">
      <c r="B81" s="745" t="s">
        <v>84</v>
      </c>
      <c r="C81" s="746">
        <f t="shared" si="17"/>
        <v>0.123</v>
      </c>
      <c r="D81" s="746">
        <f t="shared" si="18"/>
        <v>0.108</v>
      </c>
      <c r="E81" s="746">
        <f t="shared" si="19"/>
        <v>0.104</v>
      </c>
      <c r="F81" s="746">
        <f t="shared" si="20"/>
        <v>0.10199999999999999</v>
      </c>
      <c r="G81" s="746">
        <f t="shared" si="21"/>
        <v>0.61699999999999999</v>
      </c>
      <c r="H81" s="746">
        <f t="shared" si="22"/>
        <v>0.71</v>
      </c>
      <c r="I81" s="746">
        <f t="shared" si="23"/>
        <v>0</v>
      </c>
      <c r="J81" s="746">
        <f t="shared" si="24"/>
        <v>0</v>
      </c>
      <c r="K81" s="746">
        <f t="shared" si="25"/>
        <v>0</v>
      </c>
      <c r="L81" s="746">
        <f t="shared" si="26"/>
        <v>0</v>
      </c>
      <c r="M81" s="747">
        <f t="shared" si="27"/>
        <v>0</v>
      </c>
      <c r="N81" s="727"/>
    </row>
    <row r="82" spans="2:14" x14ac:dyDescent="0.2">
      <c r="B82" s="745" t="s">
        <v>85</v>
      </c>
      <c r="C82" s="746">
        <f t="shared" si="17"/>
        <v>15.38</v>
      </c>
      <c r="D82" s="746">
        <f t="shared" si="18"/>
        <v>12.335000000000001</v>
      </c>
      <c r="E82" s="746">
        <f t="shared" si="19"/>
        <v>12.510999999999999</v>
      </c>
      <c r="F82" s="746">
        <f t="shared" si="20"/>
        <v>38.884999999999998</v>
      </c>
      <c r="G82" s="746">
        <f t="shared" si="21"/>
        <v>36.414999999999999</v>
      </c>
      <c r="H82" s="746">
        <f t="shared" si="22"/>
        <v>23.128</v>
      </c>
      <c r="I82" s="746">
        <f t="shared" si="23"/>
        <v>0</v>
      </c>
      <c r="J82" s="746">
        <f t="shared" si="24"/>
        <v>0</v>
      </c>
      <c r="K82" s="746">
        <f t="shared" si="25"/>
        <v>0</v>
      </c>
      <c r="L82" s="746">
        <f t="shared" si="26"/>
        <v>0</v>
      </c>
      <c r="M82" s="747">
        <f t="shared" si="27"/>
        <v>0</v>
      </c>
      <c r="N82" s="727"/>
    </row>
    <row r="83" spans="2:14" x14ac:dyDescent="0.2">
      <c r="B83" s="745" t="s">
        <v>86</v>
      </c>
      <c r="C83" s="746">
        <f t="shared" si="17"/>
        <v>18.969000000000001</v>
      </c>
      <c r="D83" s="746">
        <f t="shared" si="18"/>
        <v>6.9379999999999997</v>
      </c>
      <c r="E83" s="746">
        <f t="shared" si="19"/>
        <v>3.6779999999999999</v>
      </c>
      <c r="F83" s="746">
        <f t="shared" si="20"/>
        <v>6.5839999999999996</v>
      </c>
      <c r="G83" s="746">
        <f t="shared" si="21"/>
        <v>14.473000000000001</v>
      </c>
      <c r="H83" s="746">
        <f t="shared" si="22"/>
        <v>1.8979999999999999</v>
      </c>
      <c r="I83" s="746">
        <f t="shared" si="23"/>
        <v>0</v>
      </c>
      <c r="J83" s="746">
        <f t="shared" si="24"/>
        <v>0</v>
      </c>
      <c r="K83" s="746">
        <f t="shared" si="25"/>
        <v>0</v>
      </c>
      <c r="L83" s="746">
        <f t="shared" si="26"/>
        <v>0</v>
      </c>
      <c r="M83" s="747">
        <f t="shared" si="27"/>
        <v>0</v>
      </c>
      <c r="N83" s="727"/>
    </row>
    <row r="84" spans="2:14" x14ac:dyDescent="0.2">
      <c r="B84" s="745" t="s">
        <v>87</v>
      </c>
      <c r="C84" s="746">
        <f t="shared" si="17"/>
        <v>10.256</v>
      </c>
      <c r="D84" s="746">
        <f t="shared" si="18"/>
        <v>16.401</v>
      </c>
      <c r="E84" s="746">
        <f t="shared" si="19"/>
        <v>12.487</v>
      </c>
      <c r="F84" s="746">
        <f t="shared" si="20"/>
        <v>17.59</v>
      </c>
      <c r="G84" s="746">
        <f t="shared" si="21"/>
        <v>18.875</v>
      </c>
      <c r="H84" s="746">
        <f t="shared" si="22"/>
        <v>15.255000000000001</v>
      </c>
      <c r="I84" s="746">
        <f t="shared" si="23"/>
        <v>0</v>
      </c>
      <c r="J84" s="746">
        <f t="shared" si="24"/>
        <v>0</v>
      </c>
      <c r="K84" s="746">
        <f t="shared" si="25"/>
        <v>0</v>
      </c>
      <c r="L84" s="746">
        <f t="shared" si="26"/>
        <v>0</v>
      </c>
      <c r="M84" s="747">
        <f t="shared" si="27"/>
        <v>0</v>
      </c>
      <c r="N84" s="727"/>
    </row>
    <row r="85" spans="2:14" x14ac:dyDescent="0.2">
      <c r="B85" s="745" t="s">
        <v>88</v>
      </c>
      <c r="C85" s="746">
        <f t="shared" si="17"/>
        <v>14.403</v>
      </c>
      <c r="D85" s="746">
        <f t="shared" si="18"/>
        <v>7.7460000000000004</v>
      </c>
      <c r="E85" s="746">
        <f t="shared" si="19"/>
        <v>7.6509999999999998</v>
      </c>
      <c r="F85" s="746">
        <f t="shared" si="20"/>
        <v>4.4669999999999996</v>
      </c>
      <c r="G85" s="746">
        <f t="shared" si="21"/>
        <v>6.774</v>
      </c>
      <c r="H85" s="746">
        <f t="shared" si="22"/>
        <v>2.2890000000000001</v>
      </c>
      <c r="I85" s="746">
        <f t="shared" si="23"/>
        <v>0</v>
      </c>
      <c r="J85" s="746">
        <f t="shared" si="24"/>
        <v>0</v>
      </c>
      <c r="K85" s="746">
        <f t="shared" si="25"/>
        <v>0</v>
      </c>
      <c r="L85" s="746">
        <f t="shared" si="26"/>
        <v>0</v>
      </c>
      <c r="M85" s="747">
        <f t="shared" si="27"/>
        <v>0</v>
      </c>
      <c r="N85" s="727"/>
    </row>
    <row r="86" spans="2:14" x14ac:dyDescent="0.2">
      <c r="B86" s="745" t="s">
        <v>89</v>
      </c>
      <c r="C86" s="746">
        <f t="shared" si="17"/>
        <v>3.34</v>
      </c>
      <c r="D86" s="746">
        <f t="shared" si="18"/>
        <v>6.3449999999999998</v>
      </c>
      <c r="E86" s="746">
        <f t="shared" si="19"/>
        <v>1.026</v>
      </c>
      <c r="F86" s="746">
        <f t="shared" si="20"/>
        <v>0</v>
      </c>
      <c r="G86" s="746">
        <f t="shared" si="21"/>
        <v>0.20699999999999999</v>
      </c>
      <c r="H86" s="746">
        <f t="shared" si="22"/>
        <v>0.97099999999999997</v>
      </c>
      <c r="I86" s="746">
        <f t="shared" si="23"/>
        <v>0</v>
      </c>
      <c r="J86" s="746">
        <f t="shared" si="24"/>
        <v>0</v>
      </c>
      <c r="K86" s="746">
        <f t="shared" si="25"/>
        <v>0</v>
      </c>
      <c r="L86" s="746">
        <f t="shared" si="26"/>
        <v>0</v>
      </c>
      <c r="M86" s="747">
        <f t="shared" si="27"/>
        <v>0</v>
      </c>
      <c r="N86" s="727"/>
    </row>
    <row r="87" spans="2:14" x14ac:dyDescent="0.2">
      <c r="B87" s="745" t="s">
        <v>90</v>
      </c>
      <c r="C87" s="746">
        <f t="shared" si="17"/>
        <v>0</v>
      </c>
      <c r="D87" s="746">
        <f t="shared" si="18"/>
        <v>0</v>
      </c>
      <c r="E87" s="746">
        <f t="shared" si="19"/>
        <v>0</v>
      </c>
      <c r="F87" s="746">
        <f t="shared" si="20"/>
        <v>0</v>
      </c>
      <c r="G87" s="746">
        <f t="shared" si="21"/>
        <v>0</v>
      </c>
      <c r="H87" s="746">
        <f t="shared" si="22"/>
        <v>4.0000000000000001E-3</v>
      </c>
      <c r="I87" s="746">
        <f t="shared" si="23"/>
        <v>0</v>
      </c>
      <c r="J87" s="746">
        <f t="shared" si="24"/>
        <v>0</v>
      </c>
      <c r="K87" s="746">
        <f t="shared" si="25"/>
        <v>0</v>
      </c>
      <c r="L87" s="746">
        <f t="shared" si="26"/>
        <v>0</v>
      </c>
      <c r="M87" s="747">
        <f t="shared" si="27"/>
        <v>0</v>
      </c>
      <c r="N87" s="727"/>
    </row>
    <row r="88" spans="2:14" x14ac:dyDescent="0.2">
      <c r="B88" s="745" t="s">
        <v>91</v>
      </c>
      <c r="C88" s="746">
        <f t="shared" si="17"/>
        <v>4.9580000000000002</v>
      </c>
      <c r="D88" s="746">
        <f t="shared" si="18"/>
        <v>7.71</v>
      </c>
      <c r="E88" s="746">
        <f t="shared" si="19"/>
        <v>4.6950000000000003</v>
      </c>
      <c r="F88" s="746">
        <f t="shared" si="20"/>
        <v>2.8149999999999999</v>
      </c>
      <c r="G88" s="746">
        <f t="shared" si="21"/>
        <v>2.746</v>
      </c>
      <c r="H88" s="746">
        <f t="shared" si="22"/>
        <v>3.1070000000000002</v>
      </c>
      <c r="I88" s="746">
        <f t="shared" si="23"/>
        <v>0</v>
      </c>
      <c r="J88" s="746">
        <f t="shared" si="24"/>
        <v>0</v>
      </c>
      <c r="K88" s="746">
        <f t="shared" si="25"/>
        <v>0</v>
      </c>
      <c r="L88" s="746">
        <f t="shared" si="26"/>
        <v>0</v>
      </c>
      <c r="M88" s="747">
        <f t="shared" si="27"/>
        <v>0</v>
      </c>
      <c r="N88" s="727"/>
    </row>
    <row r="89" spans="2:14" x14ac:dyDescent="0.2">
      <c r="B89" s="745"/>
      <c r="C89" s="746">
        <f t="shared" ref="C89:C91" si="28">C72</f>
        <v>0</v>
      </c>
      <c r="D89" s="746">
        <f t="shared" ref="D89:D91" si="29">E72</f>
        <v>0</v>
      </c>
      <c r="E89" s="746">
        <f t="shared" ref="E89:E91" si="30">G72</f>
        <v>0</v>
      </c>
      <c r="F89" s="746">
        <f t="shared" ref="F89:F91" si="31">I72</f>
        <v>0</v>
      </c>
      <c r="G89" s="746">
        <f t="shared" ref="G89:G91" si="32">K72</f>
        <v>0</v>
      </c>
      <c r="H89" s="746">
        <f t="shared" ref="H89:H91" si="33">M72</f>
        <v>0</v>
      </c>
      <c r="I89" s="746">
        <f t="shared" ref="I89:I91" si="34">O72</f>
        <v>0</v>
      </c>
      <c r="J89" s="746">
        <f t="shared" ref="J89:J91" si="35">Q72</f>
        <v>0</v>
      </c>
      <c r="K89" s="746">
        <f t="shared" ref="K89:K91" si="36">S72</f>
        <v>0</v>
      </c>
      <c r="L89" s="746">
        <f t="shared" ref="L89:L91" si="37">U72</f>
        <v>0</v>
      </c>
      <c r="M89" s="747">
        <f t="shared" ref="M89:M91" si="38">W72</f>
        <v>0</v>
      </c>
      <c r="N89" s="727"/>
    </row>
    <row r="90" spans="2:14" x14ac:dyDescent="0.2">
      <c r="B90" s="745"/>
      <c r="C90" s="746">
        <f t="shared" si="28"/>
        <v>0</v>
      </c>
      <c r="D90" s="746">
        <f t="shared" si="29"/>
        <v>0</v>
      </c>
      <c r="E90" s="746">
        <f t="shared" si="30"/>
        <v>0</v>
      </c>
      <c r="F90" s="746">
        <f t="shared" si="31"/>
        <v>0</v>
      </c>
      <c r="G90" s="746">
        <f t="shared" si="32"/>
        <v>0</v>
      </c>
      <c r="H90" s="746">
        <f t="shared" si="33"/>
        <v>0</v>
      </c>
      <c r="I90" s="746">
        <f t="shared" si="34"/>
        <v>0</v>
      </c>
      <c r="J90" s="746">
        <f t="shared" si="35"/>
        <v>0</v>
      </c>
      <c r="K90" s="746">
        <f t="shared" si="36"/>
        <v>0</v>
      </c>
      <c r="L90" s="746">
        <f t="shared" si="37"/>
        <v>0</v>
      </c>
      <c r="M90" s="747">
        <f t="shared" si="38"/>
        <v>0</v>
      </c>
      <c r="N90" s="727"/>
    </row>
    <row r="91" spans="2:14" ht="13.5" thickBot="1" x14ac:dyDescent="0.25">
      <c r="B91" s="748"/>
      <c r="C91" s="749">
        <f t="shared" si="28"/>
        <v>0</v>
      </c>
      <c r="D91" s="749">
        <f t="shared" si="29"/>
        <v>0</v>
      </c>
      <c r="E91" s="749">
        <f t="shared" si="30"/>
        <v>0</v>
      </c>
      <c r="F91" s="749">
        <f t="shared" si="31"/>
        <v>0</v>
      </c>
      <c r="G91" s="749">
        <f t="shared" si="32"/>
        <v>0</v>
      </c>
      <c r="H91" s="749">
        <f t="shared" si="33"/>
        <v>0</v>
      </c>
      <c r="I91" s="749">
        <f t="shared" si="34"/>
        <v>0</v>
      </c>
      <c r="J91" s="749">
        <f t="shared" si="35"/>
        <v>0</v>
      </c>
      <c r="K91" s="749">
        <f t="shared" si="36"/>
        <v>0</v>
      </c>
      <c r="L91" s="749">
        <f t="shared" si="37"/>
        <v>0</v>
      </c>
      <c r="M91" s="750">
        <f t="shared" si="38"/>
        <v>0</v>
      </c>
      <c r="N91" s="727"/>
    </row>
    <row r="94" spans="2:14" x14ac:dyDescent="0.2">
      <c r="B94" s="790" t="s">
        <v>745</v>
      </c>
      <c r="C94" s="716" t="s">
        <v>331</v>
      </c>
      <c r="D94" s="716" t="s">
        <v>222</v>
      </c>
      <c r="E94" s="716" t="s">
        <v>225</v>
      </c>
      <c r="F94" s="716" t="s">
        <v>226</v>
      </c>
      <c r="G94" s="716" t="s">
        <v>227</v>
      </c>
      <c r="H94" s="716" t="s">
        <v>228</v>
      </c>
      <c r="I94" s="716" t="s">
        <v>332</v>
      </c>
      <c r="J94" s="716" t="s">
        <v>333</v>
      </c>
      <c r="K94" s="716" t="s">
        <v>231</v>
      </c>
      <c r="L94" s="716" t="s">
        <v>232</v>
      </c>
      <c r="M94" s="716" t="s">
        <v>233</v>
      </c>
      <c r="N94" s="739"/>
    </row>
    <row r="95" spans="2:14" x14ac:dyDescent="0.2">
      <c r="B95" s="791"/>
      <c r="C95" s="717" t="s">
        <v>487</v>
      </c>
      <c r="D95" s="717" t="s">
        <v>487</v>
      </c>
      <c r="E95" s="717" t="s">
        <v>487</v>
      </c>
      <c r="F95" s="717" t="s">
        <v>487</v>
      </c>
      <c r="G95" s="717" t="s">
        <v>487</v>
      </c>
      <c r="H95" s="717" t="s">
        <v>487</v>
      </c>
      <c r="I95" s="717" t="s">
        <v>487</v>
      </c>
      <c r="J95" s="717" t="s">
        <v>487</v>
      </c>
      <c r="K95" s="717" t="s">
        <v>487</v>
      </c>
      <c r="L95" s="717" t="s">
        <v>487</v>
      </c>
      <c r="M95" s="718" t="s">
        <v>487</v>
      </c>
      <c r="N95" s="740"/>
    </row>
    <row r="96" spans="2:14" ht="41.25" thickBot="1" x14ac:dyDescent="0.25">
      <c r="B96" s="792"/>
      <c r="C96" s="722" t="s">
        <v>325</v>
      </c>
      <c r="D96" s="722" t="s">
        <v>325</v>
      </c>
      <c r="E96" s="722" t="s">
        <v>325</v>
      </c>
      <c r="F96" s="722" t="s">
        <v>325</v>
      </c>
      <c r="G96" s="722" t="s">
        <v>325</v>
      </c>
      <c r="H96" s="722" t="s">
        <v>325</v>
      </c>
      <c r="I96" s="722" t="s">
        <v>325</v>
      </c>
      <c r="J96" s="722" t="s">
        <v>325</v>
      </c>
      <c r="K96" s="722" t="s">
        <v>325</v>
      </c>
      <c r="L96" s="722" t="s">
        <v>325</v>
      </c>
      <c r="M96" s="722" t="s">
        <v>325</v>
      </c>
      <c r="N96" s="741"/>
    </row>
    <row r="97" spans="1:14" x14ac:dyDescent="0.2">
      <c r="B97" s="755" t="s">
        <v>92</v>
      </c>
      <c r="C97" s="756">
        <f t="shared" ref="C97:C108" si="39">SUM(C46,C63)</f>
        <v>80.741</v>
      </c>
      <c r="D97" s="756">
        <f t="shared" ref="D97:D108" si="40">SUM(D46,E63)</f>
        <v>73.177000000000007</v>
      </c>
      <c r="E97" s="756">
        <f t="shared" ref="E97:E108" si="41">SUM(E46,G63)</f>
        <v>55.832999999999998</v>
      </c>
      <c r="F97" s="756">
        <f t="shared" ref="F97:F108" si="42">SUM(F46,I63)</f>
        <v>88.933999999999997</v>
      </c>
      <c r="G97" s="756">
        <f t="shared" ref="G97:G108" si="43">SUM(G46,K63)</f>
        <v>99.456000000000003</v>
      </c>
      <c r="H97" s="756">
        <f t="shared" ref="H97:H108" si="44">SUM(H46,M63)</f>
        <v>72.637</v>
      </c>
      <c r="I97" s="756">
        <f t="shared" ref="I97:I108" si="45">SUM(I46,O63)</f>
        <v>0</v>
      </c>
      <c r="J97" s="756">
        <f t="shared" ref="J97:J108" si="46">SUM(J46,Q63)</f>
        <v>0</v>
      </c>
      <c r="K97" s="756">
        <f t="shared" ref="K97:K108" si="47">SUM(K46,S63)</f>
        <v>0</v>
      </c>
      <c r="L97" s="756">
        <f t="shared" ref="L97:L108" si="48">SUM(L46,U63)</f>
        <v>0</v>
      </c>
      <c r="M97" s="757">
        <f t="shared" ref="M97:M108" si="49">SUM(M46,W63)</f>
        <v>0</v>
      </c>
      <c r="N97" s="724"/>
    </row>
    <row r="98" spans="1:14" x14ac:dyDescent="0.2">
      <c r="B98" s="745" t="s">
        <v>84</v>
      </c>
      <c r="C98" s="746">
        <f t="shared" si="39"/>
        <v>0.13200000000000001</v>
      </c>
      <c r="D98" s="746">
        <f t="shared" si="40"/>
        <v>0.113</v>
      </c>
      <c r="E98" s="746">
        <f t="shared" si="41"/>
        <v>0.109</v>
      </c>
      <c r="F98" s="746">
        <f t="shared" si="42"/>
        <v>0.107</v>
      </c>
      <c r="G98" s="746">
        <f t="shared" si="43"/>
        <v>0.75700000000000001</v>
      </c>
      <c r="H98" s="746">
        <f t="shared" si="44"/>
        <v>0.89900000000000002</v>
      </c>
      <c r="I98" s="746">
        <f t="shared" si="45"/>
        <v>0</v>
      </c>
      <c r="J98" s="746">
        <f t="shared" si="46"/>
        <v>0</v>
      </c>
      <c r="K98" s="746">
        <f t="shared" si="47"/>
        <v>0</v>
      </c>
      <c r="L98" s="746">
        <f t="shared" si="48"/>
        <v>0</v>
      </c>
      <c r="M98" s="747">
        <f t="shared" si="49"/>
        <v>0</v>
      </c>
      <c r="N98" s="727"/>
    </row>
    <row r="99" spans="1:14" x14ac:dyDescent="0.2">
      <c r="B99" s="745" t="s">
        <v>85</v>
      </c>
      <c r="C99" s="746">
        <f t="shared" si="39"/>
        <v>16.576000000000001</v>
      </c>
      <c r="D99" s="746">
        <f t="shared" si="40"/>
        <v>13.585000000000001</v>
      </c>
      <c r="E99" s="746">
        <f t="shared" si="41"/>
        <v>14.875999999999999</v>
      </c>
      <c r="F99" s="746">
        <f t="shared" si="42"/>
        <v>40.158999999999999</v>
      </c>
      <c r="G99" s="746">
        <f t="shared" si="43"/>
        <v>37.853999999999999</v>
      </c>
      <c r="H99" s="746">
        <f t="shared" si="44"/>
        <v>24.628</v>
      </c>
      <c r="I99" s="746">
        <f t="shared" si="45"/>
        <v>0</v>
      </c>
      <c r="J99" s="746">
        <f t="shared" si="46"/>
        <v>0</v>
      </c>
      <c r="K99" s="746">
        <f t="shared" si="47"/>
        <v>0</v>
      </c>
      <c r="L99" s="746">
        <f t="shared" si="48"/>
        <v>0</v>
      </c>
      <c r="M99" s="747">
        <f t="shared" si="49"/>
        <v>0</v>
      </c>
      <c r="N99" s="727"/>
    </row>
    <row r="100" spans="1:14" x14ac:dyDescent="0.2">
      <c r="B100" s="745" t="s">
        <v>86</v>
      </c>
      <c r="C100" s="746">
        <f t="shared" si="39"/>
        <v>24.096</v>
      </c>
      <c r="D100" s="746">
        <f t="shared" si="40"/>
        <v>12.46</v>
      </c>
      <c r="E100" s="746">
        <f t="shared" si="41"/>
        <v>9.75</v>
      </c>
      <c r="F100" s="746">
        <f t="shared" si="42"/>
        <v>14.844999999999999</v>
      </c>
      <c r="G100" s="746">
        <f t="shared" si="43"/>
        <v>24.056000000000001</v>
      </c>
      <c r="H100" s="746">
        <f t="shared" si="44"/>
        <v>15.83</v>
      </c>
      <c r="I100" s="746">
        <f t="shared" si="45"/>
        <v>0</v>
      </c>
      <c r="J100" s="746">
        <f t="shared" si="46"/>
        <v>0</v>
      </c>
      <c r="K100" s="746">
        <f t="shared" si="47"/>
        <v>0</v>
      </c>
      <c r="L100" s="746">
        <f t="shared" si="48"/>
        <v>0</v>
      </c>
      <c r="M100" s="747">
        <f t="shared" si="49"/>
        <v>0</v>
      </c>
      <c r="N100" s="727"/>
    </row>
    <row r="101" spans="1:14" x14ac:dyDescent="0.2">
      <c r="B101" s="745" t="s">
        <v>87</v>
      </c>
      <c r="C101" s="746">
        <f t="shared" si="39"/>
        <v>11.18</v>
      </c>
      <c r="D101" s="746">
        <f t="shared" si="40"/>
        <v>18.798999999999999</v>
      </c>
      <c r="E101" s="746">
        <f t="shared" si="41"/>
        <v>13.582000000000001</v>
      </c>
      <c r="F101" s="746">
        <f t="shared" si="42"/>
        <v>19.448999999999998</v>
      </c>
      <c r="G101" s="746">
        <f t="shared" si="43"/>
        <v>20.489000000000001</v>
      </c>
      <c r="H101" s="746">
        <f t="shared" si="44"/>
        <v>17.124000000000002</v>
      </c>
      <c r="I101" s="746">
        <f t="shared" si="45"/>
        <v>0</v>
      </c>
      <c r="J101" s="746">
        <f t="shared" si="46"/>
        <v>0</v>
      </c>
      <c r="K101" s="746">
        <f t="shared" si="47"/>
        <v>0</v>
      </c>
      <c r="L101" s="746">
        <f t="shared" si="48"/>
        <v>0</v>
      </c>
      <c r="M101" s="747">
        <f t="shared" si="49"/>
        <v>0</v>
      </c>
      <c r="N101" s="727"/>
    </row>
    <row r="102" spans="1:14" x14ac:dyDescent="0.2">
      <c r="B102" s="745" t="s">
        <v>88</v>
      </c>
      <c r="C102" s="746">
        <f t="shared" si="39"/>
        <v>14.816000000000001</v>
      </c>
      <c r="D102" s="746">
        <f t="shared" si="40"/>
        <v>8.3790000000000013</v>
      </c>
      <c r="E102" s="746">
        <f t="shared" si="41"/>
        <v>8.25</v>
      </c>
      <c r="F102" s="746">
        <f t="shared" si="42"/>
        <v>5.7109999999999994</v>
      </c>
      <c r="G102" s="746">
        <f t="shared" si="43"/>
        <v>7.8250000000000002</v>
      </c>
      <c r="H102" s="746">
        <f t="shared" si="44"/>
        <v>3.3170000000000002</v>
      </c>
      <c r="I102" s="746">
        <f t="shared" si="45"/>
        <v>0</v>
      </c>
      <c r="J102" s="746">
        <f t="shared" si="46"/>
        <v>0</v>
      </c>
      <c r="K102" s="746">
        <f t="shared" si="47"/>
        <v>0</v>
      </c>
      <c r="L102" s="746">
        <f t="shared" si="48"/>
        <v>0</v>
      </c>
      <c r="M102" s="747">
        <f t="shared" si="49"/>
        <v>0</v>
      </c>
      <c r="N102" s="727"/>
    </row>
    <row r="103" spans="1:14" x14ac:dyDescent="0.2">
      <c r="B103" s="745" t="s">
        <v>89</v>
      </c>
      <c r="C103" s="746">
        <f t="shared" si="39"/>
        <v>4.9930000000000003</v>
      </c>
      <c r="D103" s="746">
        <f t="shared" si="40"/>
        <v>8.4280000000000008</v>
      </c>
      <c r="E103" s="746">
        <f t="shared" si="41"/>
        <v>2.5869999999999997</v>
      </c>
      <c r="F103" s="746">
        <f t="shared" si="42"/>
        <v>2.6339999999999999</v>
      </c>
      <c r="G103" s="746">
        <f t="shared" si="43"/>
        <v>3.71</v>
      </c>
      <c r="H103" s="746">
        <f t="shared" si="44"/>
        <v>4.3599999999999994</v>
      </c>
      <c r="I103" s="746">
        <f t="shared" si="45"/>
        <v>0</v>
      </c>
      <c r="J103" s="746">
        <f t="shared" si="46"/>
        <v>0</v>
      </c>
      <c r="K103" s="746">
        <f t="shared" si="47"/>
        <v>0</v>
      </c>
      <c r="L103" s="746">
        <f t="shared" si="48"/>
        <v>0</v>
      </c>
      <c r="M103" s="747">
        <f t="shared" si="49"/>
        <v>0</v>
      </c>
      <c r="N103" s="727"/>
    </row>
    <row r="104" spans="1:14" x14ac:dyDescent="0.2">
      <c r="B104" s="745" t="s">
        <v>90</v>
      </c>
      <c r="C104" s="746">
        <f t="shared" si="39"/>
        <v>0</v>
      </c>
      <c r="D104" s="746">
        <f t="shared" si="40"/>
        <v>0</v>
      </c>
      <c r="E104" s="746">
        <f t="shared" si="41"/>
        <v>0</v>
      </c>
      <c r="F104" s="746">
        <f t="shared" si="42"/>
        <v>0</v>
      </c>
      <c r="G104" s="746">
        <f t="shared" si="43"/>
        <v>0</v>
      </c>
      <c r="H104" s="746">
        <f t="shared" si="44"/>
        <v>5.0000000000000001E-3</v>
      </c>
      <c r="I104" s="746">
        <f t="shared" si="45"/>
        <v>0</v>
      </c>
      <c r="J104" s="746">
        <f t="shared" si="46"/>
        <v>0</v>
      </c>
      <c r="K104" s="746">
        <f t="shared" si="47"/>
        <v>0</v>
      </c>
      <c r="L104" s="746">
        <f t="shared" si="48"/>
        <v>0</v>
      </c>
      <c r="M104" s="747">
        <f t="shared" si="49"/>
        <v>0</v>
      </c>
      <c r="N104" s="727"/>
    </row>
    <row r="105" spans="1:14" x14ac:dyDescent="0.2">
      <c r="B105" s="745" t="s">
        <v>91</v>
      </c>
      <c r="C105" s="746">
        <f t="shared" si="39"/>
        <v>8.9489999999999998</v>
      </c>
      <c r="D105" s="746">
        <f t="shared" si="40"/>
        <v>11.411</v>
      </c>
      <c r="E105" s="746">
        <f t="shared" si="41"/>
        <v>6.6790000000000003</v>
      </c>
      <c r="F105" s="746">
        <f t="shared" si="42"/>
        <v>6.0289999999999999</v>
      </c>
      <c r="G105" s="746">
        <f t="shared" si="43"/>
        <v>4.7650000000000006</v>
      </c>
      <c r="H105" s="746">
        <f t="shared" si="44"/>
        <v>6.4740000000000002</v>
      </c>
      <c r="I105" s="746">
        <f t="shared" si="45"/>
        <v>0</v>
      </c>
      <c r="J105" s="746">
        <f t="shared" si="46"/>
        <v>0</v>
      </c>
      <c r="K105" s="746">
        <f t="shared" si="47"/>
        <v>0</v>
      </c>
      <c r="L105" s="746">
        <f t="shared" si="48"/>
        <v>0</v>
      </c>
      <c r="M105" s="747">
        <f t="shared" si="49"/>
        <v>0</v>
      </c>
      <c r="N105" s="727"/>
    </row>
    <row r="106" spans="1:14" x14ac:dyDescent="0.2">
      <c r="B106" s="745"/>
      <c r="C106" s="746">
        <f t="shared" si="39"/>
        <v>0</v>
      </c>
      <c r="D106" s="746">
        <f t="shared" si="40"/>
        <v>0</v>
      </c>
      <c r="E106" s="746">
        <f t="shared" si="41"/>
        <v>0</v>
      </c>
      <c r="F106" s="746">
        <f t="shared" si="42"/>
        <v>0</v>
      </c>
      <c r="G106" s="746">
        <f t="shared" si="43"/>
        <v>0</v>
      </c>
      <c r="H106" s="746">
        <f t="shared" si="44"/>
        <v>0</v>
      </c>
      <c r="I106" s="746">
        <f t="shared" si="45"/>
        <v>0</v>
      </c>
      <c r="J106" s="746">
        <f t="shared" si="46"/>
        <v>0</v>
      </c>
      <c r="K106" s="746">
        <f t="shared" si="47"/>
        <v>0</v>
      </c>
      <c r="L106" s="746">
        <f t="shared" si="48"/>
        <v>0</v>
      </c>
      <c r="M106" s="747">
        <f t="shared" si="49"/>
        <v>0</v>
      </c>
      <c r="N106" s="727"/>
    </row>
    <row r="107" spans="1:14" x14ac:dyDescent="0.2">
      <c r="B107" s="745"/>
      <c r="C107" s="746">
        <f t="shared" si="39"/>
        <v>0</v>
      </c>
      <c r="D107" s="746">
        <f t="shared" si="40"/>
        <v>0</v>
      </c>
      <c r="E107" s="746">
        <f t="shared" si="41"/>
        <v>0</v>
      </c>
      <c r="F107" s="746">
        <f t="shared" si="42"/>
        <v>0</v>
      </c>
      <c r="G107" s="746">
        <f t="shared" si="43"/>
        <v>0</v>
      </c>
      <c r="H107" s="746">
        <f t="shared" si="44"/>
        <v>0</v>
      </c>
      <c r="I107" s="746">
        <f t="shared" si="45"/>
        <v>0</v>
      </c>
      <c r="J107" s="746">
        <f t="shared" si="46"/>
        <v>0</v>
      </c>
      <c r="K107" s="746">
        <f t="shared" si="47"/>
        <v>0</v>
      </c>
      <c r="L107" s="746">
        <f t="shared" si="48"/>
        <v>0</v>
      </c>
      <c r="M107" s="747">
        <f t="shared" si="49"/>
        <v>0</v>
      </c>
      <c r="N107" s="727"/>
    </row>
    <row r="108" spans="1:14" ht="13.5" thickBot="1" x14ac:dyDescent="0.25">
      <c r="B108" s="748"/>
      <c r="C108" s="749">
        <f t="shared" si="39"/>
        <v>0</v>
      </c>
      <c r="D108" s="749">
        <f t="shared" si="40"/>
        <v>0</v>
      </c>
      <c r="E108" s="749">
        <f t="shared" si="41"/>
        <v>0</v>
      </c>
      <c r="F108" s="749">
        <f t="shared" si="42"/>
        <v>0</v>
      </c>
      <c r="G108" s="749">
        <f t="shared" si="43"/>
        <v>0</v>
      </c>
      <c r="H108" s="749">
        <f t="shared" si="44"/>
        <v>0</v>
      </c>
      <c r="I108" s="749">
        <f t="shared" si="45"/>
        <v>0</v>
      </c>
      <c r="J108" s="749">
        <f t="shared" si="46"/>
        <v>0</v>
      </c>
      <c r="K108" s="749">
        <f t="shared" si="47"/>
        <v>0</v>
      </c>
      <c r="L108" s="749">
        <f t="shared" si="48"/>
        <v>0</v>
      </c>
      <c r="M108" s="750">
        <f t="shared" si="49"/>
        <v>0</v>
      </c>
      <c r="N108" s="727"/>
    </row>
    <row r="110" spans="1:14" x14ac:dyDescent="0.2">
      <c r="A110" s="275"/>
    </row>
    <row r="111" spans="1:14" x14ac:dyDescent="0.2">
      <c r="B111" s="790" t="s">
        <v>745</v>
      </c>
      <c r="C111" s="720" t="s">
        <v>331</v>
      </c>
      <c r="D111" s="720" t="s">
        <v>222</v>
      </c>
      <c r="E111" s="720" t="s">
        <v>225</v>
      </c>
      <c r="F111" s="720" t="s">
        <v>226</v>
      </c>
      <c r="G111" s="720" t="s">
        <v>227</v>
      </c>
      <c r="H111" s="720" t="s">
        <v>228</v>
      </c>
      <c r="I111" s="720" t="s">
        <v>332</v>
      </c>
      <c r="J111" s="720" t="s">
        <v>333</v>
      </c>
      <c r="K111" s="720" t="s">
        <v>231</v>
      </c>
      <c r="L111" s="720" t="s">
        <v>232</v>
      </c>
      <c r="M111" s="742" t="s">
        <v>233</v>
      </c>
    </row>
    <row r="112" spans="1:14" x14ac:dyDescent="0.2">
      <c r="B112" s="791"/>
      <c r="C112" s="719" t="s">
        <v>78</v>
      </c>
      <c r="D112" s="719" t="s">
        <v>78</v>
      </c>
      <c r="E112" s="719" t="s">
        <v>78</v>
      </c>
      <c r="F112" s="719" t="s">
        <v>78</v>
      </c>
      <c r="G112" s="719" t="s">
        <v>78</v>
      </c>
      <c r="H112" s="719" t="s">
        <v>78</v>
      </c>
      <c r="I112" s="719" t="s">
        <v>78</v>
      </c>
      <c r="J112" s="719" t="s">
        <v>78</v>
      </c>
      <c r="K112" s="719" t="s">
        <v>78</v>
      </c>
      <c r="L112" s="719" t="s">
        <v>78</v>
      </c>
      <c r="M112" s="743" t="s">
        <v>78</v>
      </c>
    </row>
    <row r="113" spans="2:24" ht="41.25" thickBot="1" x14ac:dyDescent="0.25">
      <c r="B113" s="792"/>
      <c r="C113" s="722" t="s">
        <v>325</v>
      </c>
      <c r="D113" s="722" t="s">
        <v>325</v>
      </c>
      <c r="E113" s="722" t="s">
        <v>325</v>
      </c>
      <c r="F113" s="722" t="s">
        <v>325</v>
      </c>
      <c r="G113" s="722" t="s">
        <v>325</v>
      </c>
      <c r="H113" s="722" t="s">
        <v>325</v>
      </c>
      <c r="I113" s="722" t="s">
        <v>325</v>
      </c>
      <c r="J113" s="722" t="s">
        <v>325</v>
      </c>
      <c r="K113" s="722" t="s">
        <v>325</v>
      </c>
      <c r="L113" s="722" t="s">
        <v>325</v>
      </c>
      <c r="M113" s="744" t="s">
        <v>325</v>
      </c>
    </row>
    <row r="114" spans="2:24" x14ac:dyDescent="0.2">
      <c r="B114" s="758" t="s">
        <v>214</v>
      </c>
      <c r="C114" s="727">
        <v>2.7320000000000002</v>
      </c>
      <c r="D114" s="727">
        <v>2.734</v>
      </c>
      <c r="E114" s="727">
        <v>2.839</v>
      </c>
      <c r="F114" s="727">
        <v>2.7909999999999999</v>
      </c>
      <c r="G114" s="727">
        <v>2.5630000000000002</v>
      </c>
      <c r="H114" s="727">
        <v>3.3370000000000002</v>
      </c>
      <c r="I114" s="727"/>
      <c r="J114" s="727"/>
      <c r="K114" s="727"/>
      <c r="L114" s="727"/>
      <c r="M114" s="728"/>
    </row>
    <row r="115" spans="2:24" x14ac:dyDescent="0.2">
      <c r="B115" s="726" t="s">
        <v>215</v>
      </c>
      <c r="C115" s="727">
        <v>1.0209999999999999</v>
      </c>
      <c r="D115" s="727">
        <v>0.96199999999999997</v>
      </c>
      <c r="E115" s="727">
        <v>1.151</v>
      </c>
      <c r="F115" s="727">
        <v>1.2350000000000001</v>
      </c>
      <c r="G115" s="727">
        <v>1.1200000000000001</v>
      </c>
      <c r="H115" s="727">
        <v>1.0720000000000001</v>
      </c>
      <c r="I115" s="727"/>
      <c r="J115" s="727"/>
      <c r="K115" s="727"/>
      <c r="L115" s="727"/>
      <c r="M115" s="728"/>
    </row>
    <row r="116" spans="2:24" x14ac:dyDescent="0.2">
      <c r="B116" s="726" t="s">
        <v>216</v>
      </c>
      <c r="C116" s="727">
        <v>1.129</v>
      </c>
      <c r="D116" s="727">
        <v>0.94399999999999995</v>
      </c>
      <c r="E116" s="727">
        <v>1.2370000000000001</v>
      </c>
      <c r="F116" s="727">
        <v>1.4279999999999999</v>
      </c>
      <c r="G116" s="727">
        <v>1.3939999999999999</v>
      </c>
      <c r="H116" s="727">
        <v>1.1930000000000001</v>
      </c>
      <c r="I116" s="727"/>
      <c r="J116" s="727"/>
      <c r="K116" s="727"/>
      <c r="L116" s="727"/>
      <c r="M116" s="728"/>
    </row>
    <row r="117" spans="2:24" x14ac:dyDescent="0.2">
      <c r="B117" s="726" t="s">
        <v>217</v>
      </c>
      <c r="C117" s="727">
        <v>4.1749999999999998</v>
      </c>
      <c r="D117" s="727">
        <v>3.0569999999999999</v>
      </c>
      <c r="E117" s="727">
        <v>3.88</v>
      </c>
      <c r="F117" s="727">
        <v>5.2510000000000003</v>
      </c>
      <c r="G117" s="727">
        <v>5.9930000000000003</v>
      </c>
      <c r="H117" s="727">
        <v>4.806</v>
      </c>
      <c r="I117" s="727"/>
      <c r="J117" s="727"/>
      <c r="K117" s="727"/>
      <c r="L117" s="727"/>
      <c r="M117" s="728"/>
    </row>
    <row r="118" spans="2:24" x14ac:dyDescent="0.2">
      <c r="B118" s="726" t="s">
        <v>218</v>
      </c>
      <c r="C118" s="727">
        <v>7.6680000000000001</v>
      </c>
      <c r="D118" s="727">
        <v>4.9489999999999998</v>
      </c>
      <c r="E118" s="727">
        <v>5.5289999999999999</v>
      </c>
      <c r="F118" s="727">
        <v>7.2720000000000002</v>
      </c>
      <c r="G118" s="727">
        <v>7.3920000000000003</v>
      </c>
      <c r="H118" s="727">
        <v>6.1479999999999997</v>
      </c>
      <c r="I118" s="727"/>
      <c r="J118" s="727"/>
      <c r="K118" s="727"/>
      <c r="L118" s="727"/>
      <c r="M118" s="728"/>
    </row>
    <row r="119" spans="2:24" x14ac:dyDescent="0.2">
      <c r="B119" s="726" t="s">
        <v>219</v>
      </c>
      <c r="C119" s="727">
        <v>5.048</v>
      </c>
      <c r="D119" s="727">
        <v>3.044</v>
      </c>
      <c r="E119" s="727">
        <v>3.302</v>
      </c>
      <c r="F119" s="727">
        <v>3.7069999999999999</v>
      </c>
      <c r="G119" s="727">
        <v>2.746</v>
      </c>
      <c r="H119" s="727">
        <v>2.11</v>
      </c>
      <c r="I119" s="727"/>
      <c r="J119" s="727"/>
      <c r="K119" s="727"/>
      <c r="L119" s="727"/>
      <c r="M119" s="728"/>
    </row>
    <row r="120" spans="2:24" x14ac:dyDescent="0.2">
      <c r="B120" s="726" t="s">
        <v>220</v>
      </c>
      <c r="C120" s="727">
        <v>2.9590000000000001</v>
      </c>
      <c r="D120" s="727">
        <v>1.718</v>
      </c>
      <c r="E120" s="727">
        <v>1.847</v>
      </c>
      <c r="F120" s="727">
        <v>1.9319999999999999</v>
      </c>
      <c r="G120" s="727">
        <v>1.2210000000000001</v>
      </c>
      <c r="H120" s="727">
        <v>0.83</v>
      </c>
      <c r="I120" s="727"/>
      <c r="J120" s="727"/>
      <c r="K120" s="727"/>
      <c r="L120" s="727"/>
      <c r="M120" s="728"/>
    </row>
    <row r="121" spans="2:24" x14ac:dyDescent="0.2">
      <c r="B121" s="726" t="s">
        <v>221</v>
      </c>
      <c r="C121" s="727">
        <v>2.423</v>
      </c>
      <c r="D121" s="727">
        <v>1.411</v>
      </c>
      <c r="E121" s="727">
        <v>1.694</v>
      </c>
      <c r="F121" s="727">
        <v>2.3159999999999998</v>
      </c>
      <c r="G121" s="727">
        <v>1.4930000000000001</v>
      </c>
      <c r="H121" s="727">
        <v>0.88600000000000001</v>
      </c>
      <c r="I121" s="727"/>
      <c r="J121" s="727"/>
      <c r="K121" s="727"/>
      <c r="L121" s="727"/>
      <c r="M121" s="728"/>
    </row>
    <row r="122" spans="2:24" ht="13.5" thickBot="1" x14ac:dyDescent="0.25">
      <c r="B122" s="764" t="s">
        <v>80</v>
      </c>
      <c r="C122" s="765">
        <v>27.157</v>
      </c>
      <c r="D122" s="765">
        <v>18.818000000000001</v>
      </c>
      <c r="E122" s="765">
        <v>21.478999999999999</v>
      </c>
      <c r="F122" s="765">
        <v>25.933</v>
      </c>
      <c r="G122" s="765">
        <v>23.922000000000001</v>
      </c>
      <c r="H122" s="765">
        <v>20.381</v>
      </c>
      <c r="I122" s="765"/>
      <c r="J122" s="765"/>
      <c r="K122" s="765"/>
      <c r="L122" s="765"/>
      <c r="M122" s="768"/>
    </row>
    <row r="125" spans="2:24" x14ac:dyDescent="0.2">
      <c r="B125" s="790" t="s">
        <v>745</v>
      </c>
      <c r="C125" s="793" t="s">
        <v>331</v>
      </c>
      <c r="D125" s="794"/>
      <c r="E125" s="793" t="s">
        <v>222</v>
      </c>
      <c r="F125" s="794"/>
      <c r="G125" s="793" t="s">
        <v>225</v>
      </c>
      <c r="H125" s="794"/>
      <c r="I125" s="793" t="s">
        <v>226</v>
      </c>
      <c r="J125" s="794"/>
      <c r="K125" s="793" t="s">
        <v>227</v>
      </c>
      <c r="L125" s="794"/>
      <c r="M125" s="793" t="s">
        <v>228</v>
      </c>
      <c r="N125" s="794"/>
      <c r="O125" s="793" t="s">
        <v>332</v>
      </c>
      <c r="P125" s="794"/>
      <c r="Q125" s="793" t="s">
        <v>333</v>
      </c>
      <c r="R125" s="794"/>
      <c r="S125" s="793" t="s">
        <v>231</v>
      </c>
      <c r="T125" s="794"/>
      <c r="U125" s="793" t="s">
        <v>232</v>
      </c>
      <c r="V125" s="794"/>
      <c r="W125" s="793" t="s">
        <v>233</v>
      </c>
      <c r="X125" s="795"/>
    </row>
    <row r="126" spans="2:24" x14ac:dyDescent="0.2">
      <c r="B126" s="791"/>
      <c r="C126" s="796" t="s">
        <v>79</v>
      </c>
      <c r="D126" s="797"/>
      <c r="E126" s="796" t="s">
        <v>79</v>
      </c>
      <c r="F126" s="797"/>
      <c r="G126" s="796" t="s">
        <v>79</v>
      </c>
      <c r="H126" s="797"/>
      <c r="I126" s="796" t="s">
        <v>79</v>
      </c>
      <c r="J126" s="797"/>
      <c r="K126" s="796" t="s">
        <v>79</v>
      </c>
      <c r="L126" s="797"/>
      <c r="M126" s="796" t="s">
        <v>79</v>
      </c>
      <c r="N126" s="797"/>
      <c r="O126" s="796"/>
      <c r="P126" s="797"/>
      <c r="Q126" s="796"/>
      <c r="R126" s="797"/>
      <c r="S126" s="796"/>
      <c r="T126" s="797"/>
      <c r="U126" s="796"/>
      <c r="V126" s="797"/>
      <c r="W126" s="796"/>
      <c r="X126" s="798"/>
    </row>
    <row r="127" spans="2:24" ht="41.25" thickBot="1" x14ac:dyDescent="0.25">
      <c r="B127" s="792"/>
      <c r="C127" s="722" t="s">
        <v>325</v>
      </c>
      <c r="D127" s="731" t="s">
        <v>82</v>
      </c>
      <c r="E127" s="722" t="s">
        <v>325</v>
      </c>
      <c r="F127" s="732" t="s">
        <v>82</v>
      </c>
      <c r="G127" s="722" t="s">
        <v>325</v>
      </c>
      <c r="H127" s="732" t="s">
        <v>82</v>
      </c>
      <c r="I127" s="722" t="s">
        <v>325</v>
      </c>
      <c r="J127" s="732" t="s">
        <v>82</v>
      </c>
      <c r="K127" s="722" t="s">
        <v>325</v>
      </c>
      <c r="L127" s="732" t="s">
        <v>82</v>
      </c>
      <c r="M127" s="722" t="s">
        <v>325</v>
      </c>
      <c r="N127" s="732" t="s">
        <v>82</v>
      </c>
      <c r="O127" s="722" t="s">
        <v>325</v>
      </c>
      <c r="P127" s="731" t="s">
        <v>82</v>
      </c>
      <c r="Q127" s="722" t="s">
        <v>325</v>
      </c>
      <c r="R127" s="731" t="s">
        <v>82</v>
      </c>
      <c r="S127" s="722" t="s">
        <v>325</v>
      </c>
      <c r="T127" s="731" t="s">
        <v>82</v>
      </c>
      <c r="U127" s="722" t="s">
        <v>325</v>
      </c>
      <c r="V127" s="731" t="s">
        <v>82</v>
      </c>
      <c r="W127" s="722" t="s">
        <v>325</v>
      </c>
      <c r="X127" s="731" t="s">
        <v>82</v>
      </c>
    </row>
    <row r="128" spans="2:24" x14ac:dyDescent="0.2">
      <c r="B128" s="758" t="s">
        <v>214</v>
      </c>
      <c r="C128" s="724">
        <v>10.337</v>
      </c>
      <c r="D128" s="733">
        <v>24.47</v>
      </c>
      <c r="E128" s="724">
        <v>6.3819999999999997</v>
      </c>
      <c r="F128" s="733">
        <v>25.35</v>
      </c>
      <c r="G128" s="724">
        <v>4.5140000000000002</v>
      </c>
      <c r="H128" s="733">
        <v>20.91</v>
      </c>
      <c r="I128" s="724">
        <v>3.6190000000000002</v>
      </c>
      <c r="J128" s="733">
        <v>19.38</v>
      </c>
      <c r="K128" s="724">
        <v>4.8339999999999996</v>
      </c>
      <c r="L128" s="733">
        <v>23</v>
      </c>
      <c r="M128" s="724">
        <v>5.702</v>
      </c>
      <c r="N128" s="733">
        <v>22.34</v>
      </c>
      <c r="O128" s="724"/>
      <c r="P128" s="733"/>
      <c r="Q128" s="724"/>
      <c r="R128" s="733"/>
      <c r="S128" s="724"/>
      <c r="T128" s="733"/>
      <c r="U128" s="724"/>
      <c r="V128" s="733"/>
      <c r="W128" s="724"/>
      <c r="X128" s="734"/>
    </row>
    <row r="129" spans="2:24" x14ac:dyDescent="0.2">
      <c r="B129" s="726" t="s">
        <v>215</v>
      </c>
      <c r="C129" s="727">
        <v>4.2460000000000004</v>
      </c>
      <c r="D129" s="735">
        <v>18.940000000000001</v>
      </c>
      <c r="E129" s="727">
        <v>3.2410000000000001</v>
      </c>
      <c r="F129" s="735">
        <v>23.68</v>
      </c>
      <c r="G129" s="727">
        <v>2.17</v>
      </c>
      <c r="H129" s="735">
        <v>24.09</v>
      </c>
      <c r="I129" s="727">
        <v>1.766</v>
      </c>
      <c r="J129" s="735">
        <v>18.93</v>
      </c>
      <c r="K129" s="727">
        <v>1.8540000000000001</v>
      </c>
      <c r="L129" s="735">
        <v>21.71</v>
      </c>
      <c r="M129" s="727">
        <v>1.2290000000000001</v>
      </c>
      <c r="N129" s="735">
        <v>21.81</v>
      </c>
      <c r="O129" s="727"/>
      <c r="P129" s="735"/>
      <c r="Q129" s="727"/>
      <c r="R129" s="735"/>
      <c r="S129" s="727"/>
      <c r="T129" s="735"/>
      <c r="U129" s="727"/>
      <c r="V129" s="735"/>
      <c r="W129" s="727"/>
      <c r="X129" s="736"/>
    </row>
    <row r="130" spans="2:24" x14ac:dyDescent="0.2">
      <c r="B130" s="726" t="s">
        <v>216</v>
      </c>
      <c r="C130" s="727">
        <v>4.484</v>
      </c>
      <c r="D130" s="735">
        <v>16.170000000000002</v>
      </c>
      <c r="E130" s="727">
        <v>3.835</v>
      </c>
      <c r="F130" s="735">
        <v>21.28</v>
      </c>
      <c r="G130" s="727">
        <v>2.6890000000000001</v>
      </c>
      <c r="H130" s="735">
        <v>22.85</v>
      </c>
      <c r="I130" s="727">
        <v>2.5529999999999999</v>
      </c>
      <c r="J130" s="735">
        <v>19.600000000000001</v>
      </c>
      <c r="K130" s="727">
        <v>2.419</v>
      </c>
      <c r="L130" s="735">
        <v>20.68</v>
      </c>
      <c r="M130" s="727">
        <v>1.3109999999999999</v>
      </c>
      <c r="N130" s="735">
        <v>22.26</v>
      </c>
      <c r="O130" s="727"/>
      <c r="P130" s="735"/>
      <c r="Q130" s="727"/>
      <c r="R130" s="735"/>
      <c r="S130" s="727"/>
      <c r="T130" s="735"/>
      <c r="U130" s="727"/>
      <c r="V130" s="735"/>
      <c r="W130" s="727"/>
      <c r="X130" s="736"/>
    </row>
    <row r="131" spans="2:24" x14ac:dyDescent="0.2">
      <c r="B131" s="726" t="s">
        <v>217</v>
      </c>
      <c r="C131" s="727">
        <v>13.651</v>
      </c>
      <c r="D131" s="735">
        <v>14.5</v>
      </c>
      <c r="E131" s="727">
        <v>13.776999999999999</v>
      </c>
      <c r="F131" s="735">
        <v>17.02</v>
      </c>
      <c r="G131" s="727">
        <v>11.262</v>
      </c>
      <c r="H131" s="735">
        <v>19.07</v>
      </c>
      <c r="I131" s="727">
        <v>12.204000000000001</v>
      </c>
      <c r="J131" s="735">
        <v>18.170000000000002</v>
      </c>
      <c r="K131" s="727">
        <v>13.209</v>
      </c>
      <c r="L131" s="735">
        <v>24.16</v>
      </c>
      <c r="M131" s="727">
        <v>6.5049999999999999</v>
      </c>
      <c r="N131" s="735">
        <v>28.06</v>
      </c>
      <c r="O131" s="727"/>
      <c r="P131" s="735"/>
      <c r="Q131" s="727"/>
      <c r="R131" s="735"/>
      <c r="S131" s="727"/>
      <c r="T131" s="735"/>
      <c r="U131" s="727"/>
      <c r="V131" s="735"/>
      <c r="W131" s="727"/>
      <c r="X131" s="736"/>
    </row>
    <row r="132" spans="2:24" x14ac:dyDescent="0.2">
      <c r="B132" s="726" t="s">
        <v>218</v>
      </c>
      <c r="C132" s="727">
        <v>15.707000000000001</v>
      </c>
      <c r="D132" s="735">
        <v>19.29</v>
      </c>
      <c r="E132" s="727">
        <v>16.965</v>
      </c>
      <c r="F132" s="735">
        <v>22.59</v>
      </c>
      <c r="G132" s="727">
        <v>13.856</v>
      </c>
      <c r="H132" s="735">
        <v>15.76</v>
      </c>
      <c r="I132" s="727">
        <v>24.338999999999999</v>
      </c>
      <c r="J132" s="735">
        <v>18.8</v>
      </c>
      <c r="K132" s="727">
        <v>29.132000000000001</v>
      </c>
      <c r="L132" s="735">
        <v>26.92</v>
      </c>
      <c r="M132" s="727">
        <v>13.613</v>
      </c>
      <c r="N132" s="735">
        <v>27.43</v>
      </c>
      <c r="O132" s="727"/>
      <c r="P132" s="735"/>
      <c r="Q132" s="727"/>
      <c r="R132" s="735"/>
      <c r="S132" s="727"/>
      <c r="T132" s="735"/>
      <c r="U132" s="727"/>
      <c r="V132" s="735"/>
      <c r="W132" s="727"/>
      <c r="X132" s="736"/>
    </row>
    <row r="133" spans="2:24" x14ac:dyDescent="0.2">
      <c r="B133" s="726" t="s">
        <v>219</v>
      </c>
      <c r="C133" s="727">
        <v>8.0579999999999998</v>
      </c>
      <c r="D133" s="735">
        <v>29.79</v>
      </c>
      <c r="E133" s="727">
        <v>7.2759999999999998</v>
      </c>
      <c r="F133" s="735">
        <v>29.13</v>
      </c>
      <c r="G133" s="727">
        <v>4.4640000000000004</v>
      </c>
      <c r="H133" s="735">
        <v>20.46</v>
      </c>
      <c r="I133" s="727">
        <v>13.282999999999999</v>
      </c>
      <c r="J133" s="735">
        <v>26.07</v>
      </c>
      <c r="K133" s="727">
        <v>15.644</v>
      </c>
      <c r="L133" s="735">
        <v>25.31</v>
      </c>
      <c r="M133" s="727">
        <v>7.9409999999999998</v>
      </c>
      <c r="N133" s="735">
        <v>30.48</v>
      </c>
      <c r="O133" s="727"/>
      <c r="P133" s="735"/>
      <c r="Q133" s="727"/>
      <c r="R133" s="735"/>
      <c r="S133" s="727"/>
      <c r="T133" s="735"/>
      <c r="U133" s="727"/>
      <c r="V133" s="735"/>
      <c r="W133" s="727"/>
      <c r="X133" s="736"/>
    </row>
    <row r="134" spans="2:24" x14ac:dyDescent="0.2">
      <c r="B134" s="726" t="s">
        <v>220</v>
      </c>
      <c r="C134" s="727">
        <v>4.1340000000000003</v>
      </c>
      <c r="D134" s="735">
        <v>35.54</v>
      </c>
      <c r="E134" s="727">
        <v>3.2149999999999999</v>
      </c>
      <c r="F134" s="735">
        <v>33.28</v>
      </c>
      <c r="G134" s="727">
        <v>1.8089999999999999</v>
      </c>
      <c r="H134" s="735">
        <v>27.77</v>
      </c>
      <c r="I134" s="727">
        <v>6.7960000000000003</v>
      </c>
      <c r="J134" s="735">
        <v>32.369999999999997</v>
      </c>
      <c r="K134" s="727">
        <v>6.8659999999999997</v>
      </c>
      <c r="L134" s="735">
        <v>24.99</v>
      </c>
      <c r="M134" s="727">
        <v>4.101</v>
      </c>
      <c r="N134" s="735">
        <v>30.95</v>
      </c>
      <c r="O134" s="727"/>
      <c r="P134" s="735"/>
      <c r="Q134" s="727"/>
      <c r="R134" s="735"/>
      <c r="S134" s="727"/>
      <c r="T134" s="735"/>
      <c r="U134" s="727"/>
      <c r="V134" s="735"/>
      <c r="W134" s="727"/>
      <c r="X134" s="736"/>
    </row>
    <row r="135" spans="2:24" x14ac:dyDescent="0.2">
      <c r="B135" s="726" t="s">
        <v>221</v>
      </c>
      <c r="C135" s="727">
        <v>6.8129999999999997</v>
      </c>
      <c r="D135" s="735">
        <v>62.54</v>
      </c>
      <c r="E135" s="727">
        <v>2.8919999999999999</v>
      </c>
      <c r="F135" s="735">
        <v>47.48</v>
      </c>
      <c r="G135" s="727">
        <v>1.389</v>
      </c>
      <c r="H135" s="735">
        <v>34.130000000000003</v>
      </c>
      <c r="I135" s="727">
        <v>5.883</v>
      </c>
      <c r="J135" s="735">
        <v>39.950000000000003</v>
      </c>
      <c r="K135" s="727">
        <v>6.149</v>
      </c>
      <c r="L135" s="735">
        <v>35.49</v>
      </c>
      <c r="M135" s="727">
        <v>6.96</v>
      </c>
      <c r="N135" s="735">
        <v>60.26</v>
      </c>
      <c r="O135" s="727"/>
      <c r="P135" s="735"/>
      <c r="Q135" s="727"/>
      <c r="R135" s="735"/>
      <c r="S135" s="727"/>
      <c r="T135" s="735"/>
      <c r="U135" s="727"/>
      <c r="V135" s="735"/>
      <c r="W135" s="727"/>
      <c r="X135" s="736"/>
    </row>
    <row r="136" spans="2:24" ht="13.5" thickBot="1" x14ac:dyDescent="0.25">
      <c r="B136" s="764" t="s">
        <v>80</v>
      </c>
      <c r="C136" s="765">
        <v>67.429000000000002</v>
      </c>
      <c r="D136" s="766">
        <v>18.55</v>
      </c>
      <c r="E136" s="765">
        <v>57.585000000000001</v>
      </c>
      <c r="F136" s="766">
        <v>18.010000000000002</v>
      </c>
      <c r="G136" s="765">
        <v>42.152000000000001</v>
      </c>
      <c r="H136" s="766">
        <v>15.32</v>
      </c>
      <c r="I136" s="765">
        <v>70.442999999999998</v>
      </c>
      <c r="J136" s="766">
        <v>19.45</v>
      </c>
      <c r="K136" s="765">
        <v>80.106999999999999</v>
      </c>
      <c r="L136" s="766">
        <v>22.38</v>
      </c>
      <c r="M136" s="765">
        <v>47.362000000000002</v>
      </c>
      <c r="N136" s="766">
        <v>24.58</v>
      </c>
      <c r="O136" s="765"/>
      <c r="P136" s="766"/>
      <c r="Q136" s="765"/>
      <c r="R136" s="766"/>
      <c r="S136" s="765"/>
      <c r="T136" s="766"/>
      <c r="U136" s="765"/>
      <c r="V136" s="766"/>
      <c r="W136" s="765"/>
      <c r="X136" s="767"/>
    </row>
    <row r="139" spans="2:24" x14ac:dyDescent="0.2">
      <c r="B139" s="790" t="s">
        <v>745</v>
      </c>
      <c r="C139" s="720" t="s">
        <v>331</v>
      </c>
      <c r="D139" s="720" t="s">
        <v>222</v>
      </c>
      <c r="E139" s="720" t="s">
        <v>225</v>
      </c>
      <c r="F139" s="720" t="s">
        <v>226</v>
      </c>
      <c r="G139" s="720" t="s">
        <v>227</v>
      </c>
      <c r="H139" s="720" t="s">
        <v>228</v>
      </c>
      <c r="I139" s="720" t="s">
        <v>332</v>
      </c>
      <c r="J139" s="720" t="s">
        <v>333</v>
      </c>
      <c r="K139" s="720" t="s">
        <v>231</v>
      </c>
      <c r="L139" s="720" t="s">
        <v>232</v>
      </c>
      <c r="M139" s="720" t="s">
        <v>233</v>
      </c>
      <c r="N139" s="739"/>
    </row>
    <row r="140" spans="2:24" x14ac:dyDescent="0.2">
      <c r="B140" s="791"/>
      <c r="C140" s="719" t="s">
        <v>308</v>
      </c>
      <c r="D140" s="719" t="s">
        <v>308</v>
      </c>
      <c r="E140" s="719" t="s">
        <v>308</v>
      </c>
      <c r="F140" s="719" t="s">
        <v>308</v>
      </c>
      <c r="G140" s="719" t="s">
        <v>308</v>
      </c>
      <c r="H140" s="719" t="s">
        <v>308</v>
      </c>
      <c r="I140" s="719" t="s">
        <v>308</v>
      </c>
      <c r="J140" s="719" t="s">
        <v>308</v>
      </c>
      <c r="K140" s="719" t="s">
        <v>308</v>
      </c>
      <c r="L140" s="719" t="s">
        <v>308</v>
      </c>
      <c r="M140" s="721" t="s">
        <v>308</v>
      </c>
      <c r="N140" s="740"/>
    </row>
    <row r="141" spans="2:24" ht="41.25" thickBot="1" x14ac:dyDescent="0.25">
      <c r="B141" s="792"/>
      <c r="C141" s="722" t="s">
        <v>325</v>
      </c>
      <c r="D141" s="722" t="s">
        <v>325</v>
      </c>
      <c r="E141" s="722" t="s">
        <v>325</v>
      </c>
      <c r="F141" s="722" t="s">
        <v>325</v>
      </c>
      <c r="G141" s="722" t="s">
        <v>325</v>
      </c>
      <c r="H141" s="722" t="s">
        <v>325</v>
      </c>
      <c r="I141" s="722" t="s">
        <v>325</v>
      </c>
      <c r="J141" s="722" t="s">
        <v>325</v>
      </c>
      <c r="K141" s="722" t="s">
        <v>325</v>
      </c>
      <c r="L141" s="722" t="s">
        <v>325</v>
      </c>
      <c r="M141" s="722" t="s">
        <v>325</v>
      </c>
      <c r="N141" s="741"/>
    </row>
    <row r="142" spans="2:24" x14ac:dyDescent="0.2">
      <c r="B142" s="760" t="s">
        <v>214</v>
      </c>
      <c r="C142" s="746">
        <f t="shared" ref="C142:C149" si="50">C128</f>
        <v>10.337</v>
      </c>
      <c r="D142" s="746">
        <f t="shared" ref="D142:D149" si="51">E128</f>
        <v>6.3819999999999997</v>
      </c>
      <c r="E142" s="746">
        <f t="shared" ref="E142:E149" si="52">G128</f>
        <v>4.5140000000000002</v>
      </c>
      <c r="F142" s="746">
        <f t="shared" ref="F142:F149" si="53">I128</f>
        <v>3.6190000000000002</v>
      </c>
      <c r="G142" s="746">
        <f t="shared" ref="G142:G149" si="54">K128</f>
        <v>4.8339999999999996</v>
      </c>
      <c r="H142" s="746">
        <f t="shared" ref="H142:H150" si="55">M128</f>
        <v>5.702</v>
      </c>
      <c r="I142" s="746">
        <f t="shared" ref="I142:I149" si="56">O128</f>
        <v>0</v>
      </c>
      <c r="J142" s="746">
        <f t="shared" ref="J142:J149" si="57">Q128</f>
        <v>0</v>
      </c>
      <c r="K142" s="746">
        <f t="shared" ref="K142:K149" si="58">S128</f>
        <v>0</v>
      </c>
      <c r="L142" s="746">
        <f t="shared" ref="L142:L149" si="59">U128</f>
        <v>0</v>
      </c>
      <c r="M142" s="747">
        <f t="shared" ref="M142:M149" si="60">W128</f>
        <v>0</v>
      </c>
      <c r="N142" s="724"/>
    </row>
    <row r="143" spans="2:24" x14ac:dyDescent="0.2">
      <c r="B143" s="745" t="s">
        <v>215</v>
      </c>
      <c r="C143" s="746">
        <f t="shared" si="50"/>
        <v>4.2460000000000004</v>
      </c>
      <c r="D143" s="746">
        <f t="shared" si="51"/>
        <v>3.2410000000000001</v>
      </c>
      <c r="E143" s="746">
        <f t="shared" si="52"/>
        <v>2.17</v>
      </c>
      <c r="F143" s="746">
        <f t="shared" si="53"/>
        <v>1.766</v>
      </c>
      <c r="G143" s="746">
        <f t="shared" si="54"/>
        <v>1.8540000000000001</v>
      </c>
      <c r="H143" s="746">
        <f t="shared" si="55"/>
        <v>1.2290000000000001</v>
      </c>
      <c r="I143" s="746">
        <f t="shared" si="56"/>
        <v>0</v>
      </c>
      <c r="J143" s="746">
        <f t="shared" si="57"/>
        <v>0</v>
      </c>
      <c r="K143" s="746">
        <f t="shared" si="58"/>
        <v>0</v>
      </c>
      <c r="L143" s="746">
        <f t="shared" si="59"/>
        <v>0</v>
      </c>
      <c r="M143" s="747">
        <f t="shared" si="60"/>
        <v>0</v>
      </c>
      <c r="N143" s="727"/>
    </row>
    <row r="144" spans="2:24" x14ac:dyDescent="0.2">
      <c r="B144" s="745" t="s">
        <v>216</v>
      </c>
      <c r="C144" s="746">
        <f t="shared" si="50"/>
        <v>4.484</v>
      </c>
      <c r="D144" s="746">
        <f t="shared" si="51"/>
        <v>3.835</v>
      </c>
      <c r="E144" s="746">
        <f t="shared" si="52"/>
        <v>2.6890000000000001</v>
      </c>
      <c r="F144" s="746">
        <f t="shared" si="53"/>
        <v>2.5529999999999999</v>
      </c>
      <c r="G144" s="746">
        <f t="shared" si="54"/>
        <v>2.419</v>
      </c>
      <c r="H144" s="746">
        <f t="shared" si="55"/>
        <v>1.3109999999999999</v>
      </c>
      <c r="I144" s="746">
        <f t="shared" si="56"/>
        <v>0</v>
      </c>
      <c r="J144" s="746">
        <f t="shared" si="57"/>
        <v>0</v>
      </c>
      <c r="K144" s="746">
        <f t="shared" si="58"/>
        <v>0</v>
      </c>
      <c r="L144" s="746">
        <f t="shared" si="59"/>
        <v>0</v>
      </c>
      <c r="M144" s="747">
        <f t="shared" si="60"/>
        <v>0</v>
      </c>
      <c r="N144" s="727"/>
    </row>
    <row r="145" spans="2:14" x14ac:dyDescent="0.2">
      <c r="B145" s="745" t="s">
        <v>217</v>
      </c>
      <c r="C145" s="746">
        <f t="shared" si="50"/>
        <v>13.651</v>
      </c>
      <c r="D145" s="746">
        <f t="shared" si="51"/>
        <v>13.776999999999999</v>
      </c>
      <c r="E145" s="746">
        <f t="shared" si="52"/>
        <v>11.262</v>
      </c>
      <c r="F145" s="746">
        <f t="shared" si="53"/>
        <v>12.204000000000001</v>
      </c>
      <c r="G145" s="746">
        <f t="shared" si="54"/>
        <v>13.209</v>
      </c>
      <c r="H145" s="746">
        <f t="shared" si="55"/>
        <v>6.5049999999999999</v>
      </c>
      <c r="I145" s="746">
        <f t="shared" si="56"/>
        <v>0</v>
      </c>
      <c r="J145" s="746">
        <f t="shared" si="57"/>
        <v>0</v>
      </c>
      <c r="K145" s="746">
        <f t="shared" si="58"/>
        <v>0</v>
      </c>
      <c r="L145" s="746">
        <f t="shared" si="59"/>
        <v>0</v>
      </c>
      <c r="M145" s="747">
        <f t="shared" si="60"/>
        <v>0</v>
      </c>
      <c r="N145" s="727"/>
    </row>
    <row r="146" spans="2:14" x14ac:dyDescent="0.2">
      <c r="B146" s="745" t="s">
        <v>218</v>
      </c>
      <c r="C146" s="746">
        <f t="shared" si="50"/>
        <v>15.707000000000001</v>
      </c>
      <c r="D146" s="746">
        <f t="shared" si="51"/>
        <v>16.965</v>
      </c>
      <c r="E146" s="746">
        <f t="shared" si="52"/>
        <v>13.856</v>
      </c>
      <c r="F146" s="746">
        <f t="shared" si="53"/>
        <v>24.338999999999999</v>
      </c>
      <c r="G146" s="746">
        <f t="shared" si="54"/>
        <v>29.132000000000001</v>
      </c>
      <c r="H146" s="746">
        <f t="shared" si="55"/>
        <v>13.613</v>
      </c>
      <c r="I146" s="746">
        <f t="shared" si="56"/>
        <v>0</v>
      </c>
      <c r="J146" s="746">
        <f t="shared" si="57"/>
        <v>0</v>
      </c>
      <c r="K146" s="746">
        <f t="shared" si="58"/>
        <v>0</v>
      </c>
      <c r="L146" s="746">
        <f t="shared" si="59"/>
        <v>0</v>
      </c>
      <c r="M146" s="747">
        <f t="shared" si="60"/>
        <v>0</v>
      </c>
      <c r="N146" s="727"/>
    </row>
    <row r="147" spans="2:14" x14ac:dyDescent="0.2">
      <c r="B147" s="745" t="s">
        <v>219</v>
      </c>
      <c r="C147" s="746">
        <f t="shared" si="50"/>
        <v>8.0579999999999998</v>
      </c>
      <c r="D147" s="746">
        <f t="shared" si="51"/>
        <v>7.2759999999999998</v>
      </c>
      <c r="E147" s="746">
        <f t="shared" si="52"/>
        <v>4.4640000000000004</v>
      </c>
      <c r="F147" s="746">
        <f t="shared" si="53"/>
        <v>13.282999999999999</v>
      </c>
      <c r="G147" s="746">
        <f t="shared" si="54"/>
        <v>15.644</v>
      </c>
      <c r="H147" s="746">
        <f t="shared" si="55"/>
        <v>7.9409999999999998</v>
      </c>
      <c r="I147" s="746">
        <f t="shared" si="56"/>
        <v>0</v>
      </c>
      <c r="J147" s="746">
        <f t="shared" si="57"/>
        <v>0</v>
      </c>
      <c r="K147" s="746">
        <f t="shared" si="58"/>
        <v>0</v>
      </c>
      <c r="L147" s="746">
        <f t="shared" si="59"/>
        <v>0</v>
      </c>
      <c r="M147" s="747">
        <f t="shared" si="60"/>
        <v>0</v>
      </c>
      <c r="N147" s="727"/>
    </row>
    <row r="148" spans="2:14" x14ac:dyDescent="0.2">
      <c r="B148" s="745" t="s">
        <v>220</v>
      </c>
      <c r="C148" s="746">
        <f t="shared" si="50"/>
        <v>4.1340000000000003</v>
      </c>
      <c r="D148" s="746">
        <f t="shared" si="51"/>
        <v>3.2149999999999999</v>
      </c>
      <c r="E148" s="746">
        <f t="shared" si="52"/>
        <v>1.8089999999999999</v>
      </c>
      <c r="F148" s="746">
        <f t="shared" si="53"/>
        <v>6.7960000000000003</v>
      </c>
      <c r="G148" s="746">
        <f t="shared" si="54"/>
        <v>6.8659999999999997</v>
      </c>
      <c r="H148" s="746">
        <f t="shared" si="55"/>
        <v>4.101</v>
      </c>
      <c r="I148" s="746">
        <f t="shared" si="56"/>
        <v>0</v>
      </c>
      <c r="J148" s="746">
        <f t="shared" si="57"/>
        <v>0</v>
      </c>
      <c r="K148" s="746">
        <f t="shared" si="58"/>
        <v>0</v>
      </c>
      <c r="L148" s="746">
        <f t="shared" si="59"/>
        <v>0</v>
      </c>
      <c r="M148" s="747">
        <f t="shared" si="60"/>
        <v>0</v>
      </c>
      <c r="N148" s="727"/>
    </row>
    <row r="149" spans="2:14" x14ac:dyDescent="0.2">
      <c r="B149" s="745" t="s">
        <v>221</v>
      </c>
      <c r="C149" s="746">
        <f t="shared" si="50"/>
        <v>6.8129999999999997</v>
      </c>
      <c r="D149" s="746">
        <f t="shared" si="51"/>
        <v>2.8919999999999999</v>
      </c>
      <c r="E149" s="746">
        <f t="shared" si="52"/>
        <v>1.389</v>
      </c>
      <c r="F149" s="746">
        <f t="shared" si="53"/>
        <v>5.883</v>
      </c>
      <c r="G149" s="746">
        <f t="shared" si="54"/>
        <v>6.149</v>
      </c>
      <c r="H149" s="746">
        <f t="shared" si="55"/>
        <v>6.96</v>
      </c>
      <c r="I149" s="746">
        <f t="shared" si="56"/>
        <v>0</v>
      </c>
      <c r="J149" s="746">
        <f t="shared" si="57"/>
        <v>0</v>
      </c>
      <c r="K149" s="746">
        <f t="shared" si="58"/>
        <v>0</v>
      </c>
      <c r="L149" s="746">
        <f t="shared" si="59"/>
        <v>0</v>
      </c>
      <c r="M149" s="747">
        <f t="shared" si="60"/>
        <v>0</v>
      </c>
      <c r="N149" s="727"/>
    </row>
    <row r="150" spans="2:14" ht="13.5" thickBot="1" x14ac:dyDescent="0.25">
      <c r="B150" s="761" t="s">
        <v>80</v>
      </c>
      <c r="C150" s="762">
        <f t="shared" ref="C150" si="61">C136</f>
        <v>67.429000000000002</v>
      </c>
      <c r="D150" s="762">
        <f t="shared" ref="D150" si="62">E136</f>
        <v>57.585000000000001</v>
      </c>
      <c r="E150" s="762">
        <f t="shared" ref="E150" si="63">G136</f>
        <v>42.152000000000001</v>
      </c>
      <c r="F150" s="762">
        <f t="shared" ref="F150" si="64">I136</f>
        <v>70.442999999999998</v>
      </c>
      <c r="G150" s="762">
        <f t="shared" ref="G150" si="65">K136</f>
        <v>80.106999999999999</v>
      </c>
      <c r="H150" s="762">
        <f t="shared" si="55"/>
        <v>47.362000000000002</v>
      </c>
      <c r="I150" s="762">
        <f t="shared" ref="I150" si="66">O136</f>
        <v>0</v>
      </c>
      <c r="J150" s="762">
        <f t="shared" ref="J150" si="67">Q136</f>
        <v>0</v>
      </c>
      <c r="K150" s="762">
        <f t="shared" ref="K150" si="68">S136</f>
        <v>0</v>
      </c>
      <c r="L150" s="762">
        <f t="shared" ref="L150" si="69">U136</f>
        <v>0</v>
      </c>
      <c r="M150" s="763">
        <f t="shared" ref="M150" si="70">W136</f>
        <v>0</v>
      </c>
      <c r="N150" s="727"/>
    </row>
    <row r="153" spans="2:14" x14ac:dyDescent="0.2">
      <c r="B153" s="790" t="s">
        <v>745</v>
      </c>
      <c r="C153" s="720" t="s">
        <v>331</v>
      </c>
      <c r="D153" s="720" t="s">
        <v>222</v>
      </c>
      <c r="E153" s="720" t="s">
        <v>225</v>
      </c>
      <c r="F153" s="720" t="s">
        <v>226</v>
      </c>
      <c r="G153" s="720" t="s">
        <v>227</v>
      </c>
      <c r="H153" s="720" t="s">
        <v>228</v>
      </c>
      <c r="I153" s="720" t="s">
        <v>332</v>
      </c>
      <c r="J153" s="720" t="s">
        <v>333</v>
      </c>
      <c r="K153" s="720" t="s">
        <v>231</v>
      </c>
      <c r="L153" s="720" t="s">
        <v>232</v>
      </c>
      <c r="M153" s="720" t="s">
        <v>233</v>
      </c>
      <c r="N153" s="739"/>
    </row>
    <row r="154" spans="2:14" x14ac:dyDescent="0.2">
      <c r="B154" s="791"/>
      <c r="C154" s="719" t="s">
        <v>487</v>
      </c>
      <c r="D154" s="719" t="s">
        <v>487</v>
      </c>
      <c r="E154" s="719" t="s">
        <v>487</v>
      </c>
      <c r="F154" s="719" t="s">
        <v>487</v>
      </c>
      <c r="G154" s="719" t="s">
        <v>487</v>
      </c>
      <c r="H154" s="719" t="s">
        <v>487</v>
      </c>
      <c r="I154" s="719" t="s">
        <v>487</v>
      </c>
      <c r="J154" s="719" t="s">
        <v>487</v>
      </c>
      <c r="K154" s="719" t="s">
        <v>487</v>
      </c>
      <c r="L154" s="719" t="s">
        <v>487</v>
      </c>
      <c r="M154" s="721" t="s">
        <v>487</v>
      </c>
      <c r="N154" s="740"/>
    </row>
    <row r="155" spans="2:14" ht="41.25" thickBot="1" x14ac:dyDescent="0.25">
      <c r="B155" s="792"/>
      <c r="C155" s="722" t="s">
        <v>325</v>
      </c>
      <c r="D155" s="722" t="s">
        <v>325</v>
      </c>
      <c r="E155" s="722" t="s">
        <v>325</v>
      </c>
      <c r="F155" s="722" t="s">
        <v>325</v>
      </c>
      <c r="G155" s="722" t="s">
        <v>325</v>
      </c>
      <c r="H155" s="722" t="s">
        <v>325</v>
      </c>
      <c r="I155" s="722" t="s">
        <v>325</v>
      </c>
      <c r="J155" s="722" t="s">
        <v>325</v>
      </c>
      <c r="K155" s="722" t="s">
        <v>325</v>
      </c>
      <c r="L155" s="722" t="s">
        <v>325</v>
      </c>
      <c r="M155" s="722" t="s">
        <v>325</v>
      </c>
      <c r="N155" s="741"/>
    </row>
    <row r="156" spans="2:14" x14ac:dyDescent="0.2">
      <c r="B156" s="760" t="s">
        <v>214</v>
      </c>
      <c r="C156" s="746">
        <f t="shared" ref="C156:C164" si="71">SUM(C114,C128)</f>
        <v>13.068999999999999</v>
      </c>
      <c r="D156" s="746">
        <f t="shared" ref="D156:D164" si="72">SUM(D114,E128)</f>
        <v>9.1159999999999997</v>
      </c>
      <c r="E156" s="746">
        <f t="shared" ref="E156:E164" si="73">SUM(E114,G128)</f>
        <v>7.3529999999999998</v>
      </c>
      <c r="F156" s="746">
        <f t="shared" ref="F156:F164" si="74">SUM(F114,I128)</f>
        <v>6.41</v>
      </c>
      <c r="G156" s="746">
        <f t="shared" ref="G156:G164" si="75">SUM(G114,K128)</f>
        <v>7.3970000000000002</v>
      </c>
      <c r="H156" s="746">
        <f t="shared" ref="H156:H164" si="76">SUM(H114,M128)</f>
        <v>9.0389999999999997</v>
      </c>
      <c r="I156" s="746">
        <f t="shared" ref="I156:I164" si="77">SUM(I114,O128)</f>
        <v>0</v>
      </c>
      <c r="J156" s="746">
        <f t="shared" ref="J156:J164" si="78">SUM(J114,Q128)</f>
        <v>0</v>
      </c>
      <c r="K156" s="746">
        <f t="shared" ref="K156:K164" si="79">SUM(K114,S128)</f>
        <v>0</v>
      </c>
      <c r="L156" s="746">
        <f t="shared" ref="L156:L164" si="80">SUM(L114,U128)</f>
        <v>0</v>
      </c>
      <c r="M156" s="747">
        <f t="shared" ref="M156:M164" si="81">SUM(M114,W128)</f>
        <v>0</v>
      </c>
      <c r="N156" s="724"/>
    </row>
    <row r="157" spans="2:14" x14ac:dyDescent="0.2">
      <c r="B157" s="745" t="s">
        <v>215</v>
      </c>
      <c r="C157" s="746">
        <f t="shared" si="71"/>
        <v>5.2670000000000003</v>
      </c>
      <c r="D157" s="746">
        <f t="shared" si="72"/>
        <v>4.2030000000000003</v>
      </c>
      <c r="E157" s="746">
        <f t="shared" si="73"/>
        <v>3.3209999999999997</v>
      </c>
      <c r="F157" s="746">
        <f t="shared" si="74"/>
        <v>3.0010000000000003</v>
      </c>
      <c r="G157" s="746">
        <f t="shared" si="75"/>
        <v>2.9740000000000002</v>
      </c>
      <c r="H157" s="746">
        <f t="shared" si="76"/>
        <v>2.3010000000000002</v>
      </c>
      <c r="I157" s="746">
        <f t="shared" si="77"/>
        <v>0</v>
      </c>
      <c r="J157" s="746">
        <f t="shared" si="78"/>
        <v>0</v>
      </c>
      <c r="K157" s="746">
        <f t="shared" si="79"/>
        <v>0</v>
      </c>
      <c r="L157" s="746">
        <f t="shared" si="80"/>
        <v>0</v>
      </c>
      <c r="M157" s="747">
        <f t="shared" si="81"/>
        <v>0</v>
      </c>
      <c r="N157" s="727"/>
    </row>
    <row r="158" spans="2:14" x14ac:dyDescent="0.2">
      <c r="B158" s="745" t="s">
        <v>216</v>
      </c>
      <c r="C158" s="746">
        <f t="shared" si="71"/>
        <v>5.6129999999999995</v>
      </c>
      <c r="D158" s="746">
        <f t="shared" si="72"/>
        <v>4.7789999999999999</v>
      </c>
      <c r="E158" s="746">
        <f t="shared" si="73"/>
        <v>3.9260000000000002</v>
      </c>
      <c r="F158" s="746">
        <f t="shared" si="74"/>
        <v>3.9809999999999999</v>
      </c>
      <c r="G158" s="746">
        <f t="shared" si="75"/>
        <v>3.8129999999999997</v>
      </c>
      <c r="H158" s="746">
        <f t="shared" si="76"/>
        <v>2.504</v>
      </c>
      <c r="I158" s="746">
        <f t="shared" si="77"/>
        <v>0</v>
      </c>
      <c r="J158" s="746">
        <f t="shared" si="78"/>
        <v>0</v>
      </c>
      <c r="K158" s="746">
        <f t="shared" si="79"/>
        <v>0</v>
      </c>
      <c r="L158" s="746">
        <f t="shared" si="80"/>
        <v>0</v>
      </c>
      <c r="M158" s="747">
        <f t="shared" si="81"/>
        <v>0</v>
      </c>
      <c r="N158" s="727"/>
    </row>
    <row r="159" spans="2:14" x14ac:dyDescent="0.2">
      <c r="B159" s="745" t="s">
        <v>217</v>
      </c>
      <c r="C159" s="746">
        <f t="shared" si="71"/>
        <v>17.826000000000001</v>
      </c>
      <c r="D159" s="746">
        <f t="shared" si="72"/>
        <v>16.834</v>
      </c>
      <c r="E159" s="746">
        <f t="shared" si="73"/>
        <v>15.141999999999999</v>
      </c>
      <c r="F159" s="746">
        <f t="shared" si="74"/>
        <v>17.455000000000002</v>
      </c>
      <c r="G159" s="746">
        <f t="shared" si="75"/>
        <v>19.201999999999998</v>
      </c>
      <c r="H159" s="746">
        <f t="shared" si="76"/>
        <v>11.311</v>
      </c>
      <c r="I159" s="746">
        <f t="shared" si="77"/>
        <v>0</v>
      </c>
      <c r="J159" s="746">
        <f t="shared" si="78"/>
        <v>0</v>
      </c>
      <c r="K159" s="746">
        <f t="shared" si="79"/>
        <v>0</v>
      </c>
      <c r="L159" s="746">
        <f t="shared" si="80"/>
        <v>0</v>
      </c>
      <c r="M159" s="747">
        <f t="shared" si="81"/>
        <v>0</v>
      </c>
      <c r="N159" s="727"/>
    </row>
    <row r="160" spans="2:14" x14ac:dyDescent="0.2">
      <c r="B160" s="745" t="s">
        <v>218</v>
      </c>
      <c r="C160" s="746">
        <f t="shared" si="71"/>
        <v>23.375</v>
      </c>
      <c r="D160" s="746">
        <f t="shared" si="72"/>
        <v>21.914000000000001</v>
      </c>
      <c r="E160" s="746">
        <f t="shared" si="73"/>
        <v>19.384999999999998</v>
      </c>
      <c r="F160" s="746">
        <f t="shared" si="74"/>
        <v>31.610999999999997</v>
      </c>
      <c r="G160" s="746">
        <f t="shared" si="75"/>
        <v>36.524000000000001</v>
      </c>
      <c r="H160" s="746">
        <f t="shared" si="76"/>
        <v>19.760999999999999</v>
      </c>
      <c r="I160" s="746">
        <f t="shared" si="77"/>
        <v>0</v>
      </c>
      <c r="J160" s="746">
        <f t="shared" si="78"/>
        <v>0</v>
      </c>
      <c r="K160" s="746">
        <f t="shared" si="79"/>
        <v>0</v>
      </c>
      <c r="L160" s="746">
        <f t="shared" si="80"/>
        <v>0</v>
      </c>
      <c r="M160" s="747">
        <f t="shared" si="81"/>
        <v>0</v>
      </c>
      <c r="N160" s="727"/>
    </row>
    <row r="161" spans="2:14" x14ac:dyDescent="0.2">
      <c r="B161" s="745" t="s">
        <v>219</v>
      </c>
      <c r="C161" s="746">
        <f t="shared" si="71"/>
        <v>13.106</v>
      </c>
      <c r="D161" s="746">
        <f t="shared" si="72"/>
        <v>10.32</v>
      </c>
      <c r="E161" s="746">
        <f t="shared" si="73"/>
        <v>7.766</v>
      </c>
      <c r="F161" s="746">
        <f t="shared" si="74"/>
        <v>16.989999999999998</v>
      </c>
      <c r="G161" s="746">
        <f t="shared" si="75"/>
        <v>18.39</v>
      </c>
      <c r="H161" s="746">
        <f t="shared" si="76"/>
        <v>10.051</v>
      </c>
      <c r="I161" s="746">
        <f t="shared" si="77"/>
        <v>0</v>
      </c>
      <c r="J161" s="746">
        <f t="shared" si="78"/>
        <v>0</v>
      </c>
      <c r="K161" s="746">
        <f t="shared" si="79"/>
        <v>0</v>
      </c>
      <c r="L161" s="746">
        <f t="shared" si="80"/>
        <v>0</v>
      </c>
      <c r="M161" s="747">
        <f t="shared" si="81"/>
        <v>0</v>
      </c>
      <c r="N161" s="727"/>
    </row>
    <row r="162" spans="2:14" x14ac:dyDescent="0.2">
      <c r="B162" s="745" t="s">
        <v>220</v>
      </c>
      <c r="C162" s="746">
        <f t="shared" si="71"/>
        <v>7.093</v>
      </c>
      <c r="D162" s="746">
        <f t="shared" si="72"/>
        <v>4.9329999999999998</v>
      </c>
      <c r="E162" s="746">
        <f t="shared" si="73"/>
        <v>3.6559999999999997</v>
      </c>
      <c r="F162" s="746">
        <f t="shared" si="74"/>
        <v>8.7279999999999998</v>
      </c>
      <c r="G162" s="746">
        <f t="shared" si="75"/>
        <v>8.0869999999999997</v>
      </c>
      <c r="H162" s="746">
        <f t="shared" si="76"/>
        <v>4.931</v>
      </c>
      <c r="I162" s="746">
        <f t="shared" si="77"/>
        <v>0</v>
      </c>
      <c r="J162" s="746">
        <f t="shared" si="78"/>
        <v>0</v>
      </c>
      <c r="K162" s="746">
        <f t="shared" si="79"/>
        <v>0</v>
      </c>
      <c r="L162" s="746">
        <f t="shared" si="80"/>
        <v>0</v>
      </c>
      <c r="M162" s="747">
        <f t="shared" si="81"/>
        <v>0</v>
      </c>
      <c r="N162" s="727"/>
    </row>
    <row r="163" spans="2:14" x14ac:dyDescent="0.2">
      <c r="B163" s="745" t="s">
        <v>221</v>
      </c>
      <c r="C163" s="746">
        <f t="shared" si="71"/>
        <v>9.2360000000000007</v>
      </c>
      <c r="D163" s="746">
        <f t="shared" si="72"/>
        <v>4.3029999999999999</v>
      </c>
      <c r="E163" s="746">
        <f t="shared" si="73"/>
        <v>3.0830000000000002</v>
      </c>
      <c r="F163" s="746">
        <f t="shared" si="74"/>
        <v>8.1989999999999998</v>
      </c>
      <c r="G163" s="746">
        <f t="shared" si="75"/>
        <v>7.6420000000000003</v>
      </c>
      <c r="H163" s="746">
        <f t="shared" si="76"/>
        <v>7.8460000000000001</v>
      </c>
      <c r="I163" s="746">
        <f t="shared" si="77"/>
        <v>0</v>
      </c>
      <c r="J163" s="746">
        <f t="shared" si="78"/>
        <v>0</v>
      </c>
      <c r="K163" s="746">
        <f t="shared" si="79"/>
        <v>0</v>
      </c>
      <c r="L163" s="746">
        <f t="shared" si="80"/>
        <v>0</v>
      </c>
      <c r="M163" s="747">
        <f t="shared" si="81"/>
        <v>0</v>
      </c>
      <c r="N163" s="727"/>
    </row>
    <row r="164" spans="2:14" ht="13.5" thickBot="1" x14ac:dyDescent="0.25">
      <c r="B164" s="761" t="s">
        <v>80</v>
      </c>
      <c r="C164" s="762">
        <f t="shared" si="71"/>
        <v>94.585999999999999</v>
      </c>
      <c r="D164" s="762">
        <f t="shared" si="72"/>
        <v>76.403000000000006</v>
      </c>
      <c r="E164" s="762">
        <f t="shared" si="73"/>
        <v>63.631</v>
      </c>
      <c r="F164" s="762">
        <f t="shared" si="74"/>
        <v>96.376000000000005</v>
      </c>
      <c r="G164" s="762">
        <f t="shared" si="75"/>
        <v>104.029</v>
      </c>
      <c r="H164" s="762">
        <f t="shared" si="76"/>
        <v>67.742999999999995</v>
      </c>
      <c r="I164" s="762">
        <f t="shared" si="77"/>
        <v>0</v>
      </c>
      <c r="J164" s="762">
        <f t="shared" si="78"/>
        <v>0</v>
      </c>
      <c r="K164" s="762">
        <f t="shared" si="79"/>
        <v>0</v>
      </c>
      <c r="L164" s="762">
        <f t="shared" si="80"/>
        <v>0</v>
      </c>
      <c r="M164" s="763">
        <f t="shared" si="81"/>
        <v>0</v>
      </c>
      <c r="N164" s="727"/>
    </row>
  </sheetData>
  <mergeCells count="64"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I60:J60"/>
    <mergeCell ref="K60:L60"/>
    <mergeCell ref="M60:N60"/>
    <mergeCell ref="O60:P60"/>
    <mergeCell ref="Q60:R60"/>
    <mergeCell ref="B43:B45"/>
    <mergeCell ref="B60:B62"/>
    <mergeCell ref="C60:D60"/>
    <mergeCell ref="E60:F60"/>
    <mergeCell ref="G60:H60"/>
    <mergeCell ref="H3:N3"/>
    <mergeCell ref="B3:F3"/>
    <mergeCell ref="P3:T3"/>
    <mergeCell ref="B13:F13"/>
    <mergeCell ref="H13:N13"/>
    <mergeCell ref="P13:T13"/>
    <mergeCell ref="B23:F23"/>
    <mergeCell ref="H23:N23"/>
    <mergeCell ref="P23:T23"/>
    <mergeCell ref="B33:F33"/>
    <mergeCell ref="H33:N33"/>
    <mergeCell ref="P33:T33"/>
    <mergeCell ref="B111:B113"/>
    <mergeCell ref="B125:B127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761</v>
      </c>
    </row>
    <row r="5" spans="2:6" ht="15" customHeight="1" x14ac:dyDescent="0.2">
      <c r="B5" s="898" t="s">
        <v>229</v>
      </c>
      <c r="C5" s="14" t="s">
        <v>78</v>
      </c>
      <c r="D5" s="844" t="s">
        <v>79</v>
      </c>
      <c r="E5" s="844"/>
      <c r="F5" s="15" t="s">
        <v>80</v>
      </c>
    </row>
    <row r="6" spans="2:6" ht="30" customHeight="1" x14ac:dyDescent="0.2">
      <c r="B6" s="899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2" t="str">
        <f>Index!$B$4</f>
        <v>Lincolnshire and Northamptonshire</v>
      </c>
      <c r="C7" s="781"/>
      <c r="D7" s="781"/>
      <c r="E7" s="781"/>
      <c r="F7" s="781"/>
    </row>
    <row r="8" spans="2:6" ht="15" customHeight="1" x14ac:dyDescent="0.2">
      <c r="B8" s="145" t="s">
        <v>331</v>
      </c>
      <c r="C8" s="137">
        <f>'Section 11 chart data'!D50</f>
        <v>10.935</v>
      </c>
      <c r="D8" s="138">
        <f>'Section 11 chart data'!J50</f>
        <v>173.88300000000001</v>
      </c>
      <c r="E8" s="693">
        <f>'Section 11 chart data'!K50</f>
        <v>37.08</v>
      </c>
      <c r="F8" s="139">
        <f>SUM(C8,D8)</f>
        <v>184.81800000000001</v>
      </c>
    </row>
    <row r="9" spans="2:6" ht="15" customHeight="1" x14ac:dyDescent="0.2">
      <c r="B9" s="145" t="s">
        <v>222</v>
      </c>
      <c r="C9" s="137">
        <f>'Section 11 chart data'!D51</f>
        <v>4.5830000000000002</v>
      </c>
      <c r="D9" s="138">
        <f>'Section 11 chart data'!J51</f>
        <v>105.358</v>
      </c>
      <c r="E9" s="693">
        <f>'Section 11 chart data'!K51</f>
        <v>21.07</v>
      </c>
      <c r="F9" s="139">
        <f t="shared" ref="F9:F18" si="0">SUM(C9,D9)</f>
        <v>109.941</v>
      </c>
    </row>
    <row r="10" spans="2:6" ht="15" customHeight="1" x14ac:dyDescent="0.2">
      <c r="B10" s="145" t="s">
        <v>225</v>
      </c>
      <c r="C10" s="137">
        <f>'Section 11 chart data'!D52</f>
        <v>11.222</v>
      </c>
      <c r="D10" s="138">
        <f>'Section 11 chart data'!J52</f>
        <v>55.807000000000002</v>
      </c>
      <c r="E10" s="693">
        <f>'Section 11 chart data'!K52</f>
        <v>25.54</v>
      </c>
      <c r="F10" s="139">
        <f t="shared" si="0"/>
        <v>67.028999999999996</v>
      </c>
    </row>
    <row r="11" spans="2:6" ht="15" customHeight="1" x14ac:dyDescent="0.2">
      <c r="B11" s="145" t="s">
        <v>226</v>
      </c>
      <c r="C11" s="137">
        <f>'Section 11 chart data'!D53</f>
        <v>8.0039999999999996</v>
      </c>
      <c r="D11" s="138">
        <f>'Section 11 chart data'!J53</f>
        <v>32.44</v>
      </c>
      <c r="E11" s="693">
        <f>'Section 11 chart data'!K53</f>
        <v>22.84</v>
      </c>
      <c r="F11" s="139">
        <f t="shared" si="0"/>
        <v>40.443999999999996</v>
      </c>
    </row>
    <row r="12" spans="2:6" ht="15" customHeight="1" x14ac:dyDescent="0.2">
      <c r="B12" s="145" t="s">
        <v>227</v>
      </c>
      <c r="C12" s="137">
        <f>'Section 11 chart data'!D54</f>
        <v>12.305</v>
      </c>
      <c r="D12" s="138">
        <f>'Section 11 chart data'!J54</f>
        <v>36.048000000000002</v>
      </c>
      <c r="E12" s="693">
        <f>'Section 11 chart data'!K54</f>
        <v>19.64</v>
      </c>
      <c r="F12" s="139">
        <f t="shared" si="0"/>
        <v>48.353000000000002</v>
      </c>
    </row>
    <row r="13" spans="2:6" ht="15" customHeight="1" x14ac:dyDescent="0.2">
      <c r="B13" s="145" t="s">
        <v>228</v>
      </c>
      <c r="C13" s="137">
        <f>'Section 11 chart data'!D55</f>
        <v>9.9849999999999994</v>
      </c>
      <c r="D13" s="138">
        <f>'Section 11 chart data'!J55</f>
        <v>55.136000000000003</v>
      </c>
      <c r="E13" s="693">
        <f>'Section 11 chart data'!K55</f>
        <v>20.329999999999998</v>
      </c>
      <c r="F13" s="139">
        <f t="shared" si="0"/>
        <v>65.121000000000009</v>
      </c>
    </row>
    <row r="14" spans="2:6" ht="15" customHeight="1" x14ac:dyDescent="0.2">
      <c r="B14" s="145" t="s">
        <v>332</v>
      </c>
      <c r="C14" s="137">
        <f>'Section 11 chart data'!D56</f>
        <v>34.292000000000002</v>
      </c>
      <c r="D14" s="138">
        <f>'Section 11 chart data'!J56</f>
        <v>64.620999999999995</v>
      </c>
      <c r="E14" s="693">
        <f>'Section 11 chart data'!K56</f>
        <v>20.93</v>
      </c>
      <c r="F14" s="139">
        <f t="shared" si="0"/>
        <v>98.912999999999997</v>
      </c>
    </row>
    <row r="15" spans="2:6" ht="15" customHeight="1" x14ac:dyDescent="0.2">
      <c r="B15" s="145" t="s">
        <v>333</v>
      </c>
      <c r="C15" s="137">
        <f>'Section 11 chart data'!D57</f>
        <v>13.627000000000001</v>
      </c>
      <c r="D15" s="138">
        <f>'Section 11 chart data'!J57</f>
        <v>49.813000000000002</v>
      </c>
      <c r="E15" s="693">
        <f>'Section 11 chart data'!K57</f>
        <v>33.53</v>
      </c>
      <c r="F15" s="139">
        <f t="shared" si="0"/>
        <v>63.440000000000005</v>
      </c>
    </row>
    <row r="16" spans="2:6" ht="15" customHeight="1" x14ac:dyDescent="0.2">
      <c r="B16" s="145" t="s">
        <v>231</v>
      </c>
      <c r="C16" s="137">
        <f>'Section 11 chart data'!D58</f>
        <v>15.933</v>
      </c>
      <c r="D16" s="138">
        <f>'Section 11 chart data'!J58</f>
        <v>59.04</v>
      </c>
      <c r="E16" s="693">
        <f>'Section 11 chart data'!K58</f>
        <v>25.71</v>
      </c>
      <c r="F16" s="139">
        <f t="shared" si="0"/>
        <v>74.972999999999999</v>
      </c>
    </row>
    <row r="17" spans="2:6" ht="15" customHeight="1" x14ac:dyDescent="0.2">
      <c r="B17" s="145" t="s">
        <v>232</v>
      </c>
      <c r="C17" s="137">
        <f>'Section 11 chart data'!D59</f>
        <v>16.239000000000001</v>
      </c>
      <c r="D17" s="138">
        <f>'Section 11 chart data'!J59</f>
        <v>52.491</v>
      </c>
      <c r="E17" s="693">
        <f>'Section 11 chart data'!K59</f>
        <v>19.190000000000001</v>
      </c>
      <c r="F17" s="139">
        <f t="shared" si="0"/>
        <v>68.73</v>
      </c>
    </row>
    <row r="18" spans="2:6" ht="15" customHeight="1" x14ac:dyDescent="0.2">
      <c r="B18" s="146" t="s">
        <v>233</v>
      </c>
      <c r="C18" s="137">
        <f>'Section 11 chart data'!D60</f>
        <v>22.648</v>
      </c>
      <c r="D18" s="138">
        <f>'Section 11 chart data'!J60</f>
        <v>62.95</v>
      </c>
      <c r="E18" s="693">
        <f>'Section 11 chart data'!K60</f>
        <v>23.77</v>
      </c>
      <c r="F18" s="140">
        <f t="shared" si="0"/>
        <v>85.597999999999999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492</v>
      </c>
    </row>
    <row r="5" spans="2:35" ht="15" customHeight="1" x14ac:dyDescent="0.2">
      <c r="B5" s="904" t="s">
        <v>77</v>
      </c>
      <c r="C5" s="906" t="s">
        <v>331</v>
      </c>
      <c r="D5" s="907"/>
      <c r="E5" s="909"/>
      <c r="F5" s="906" t="s">
        <v>222</v>
      </c>
      <c r="G5" s="907"/>
      <c r="H5" s="909"/>
      <c r="I5" s="906" t="s">
        <v>225</v>
      </c>
      <c r="J5" s="907"/>
      <c r="K5" s="909"/>
      <c r="L5" s="906" t="s">
        <v>226</v>
      </c>
      <c r="M5" s="907"/>
      <c r="N5" s="909"/>
      <c r="O5" s="906" t="s">
        <v>227</v>
      </c>
      <c r="P5" s="907"/>
      <c r="Q5" s="909"/>
      <c r="R5" s="906" t="s">
        <v>228</v>
      </c>
      <c r="S5" s="907"/>
      <c r="T5" s="909"/>
      <c r="U5" s="906" t="s">
        <v>332</v>
      </c>
      <c r="V5" s="907"/>
      <c r="W5" s="909"/>
      <c r="X5" s="906" t="s">
        <v>333</v>
      </c>
      <c r="Y5" s="907"/>
      <c r="Z5" s="909"/>
      <c r="AA5" s="906" t="s">
        <v>231</v>
      </c>
      <c r="AB5" s="907"/>
      <c r="AC5" s="909"/>
      <c r="AD5" s="906" t="s">
        <v>232</v>
      </c>
      <c r="AE5" s="907"/>
      <c r="AF5" s="909"/>
      <c r="AG5" s="906" t="s">
        <v>233</v>
      </c>
      <c r="AH5" s="907"/>
      <c r="AI5" s="907"/>
    </row>
    <row r="6" spans="2:35" ht="15" customHeight="1" x14ac:dyDescent="0.2">
      <c r="B6" s="904"/>
      <c r="C6" s="635" t="s">
        <v>78</v>
      </c>
      <c r="D6" s="900" t="s">
        <v>79</v>
      </c>
      <c r="E6" s="908"/>
      <c r="F6" s="635" t="s">
        <v>78</v>
      </c>
      <c r="G6" s="900" t="s">
        <v>79</v>
      </c>
      <c r="H6" s="908"/>
      <c r="I6" s="635" t="s">
        <v>78</v>
      </c>
      <c r="J6" s="900" t="s">
        <v>79</v>
      </c>
      <c r="K6" s="908"/>
      <c r="L6" s="635" t="s">
        <v>78</v>
      </c>
      <c r="M6" s="900" t="s">
        <v>79</v>
      </c>
      <c r="N6" s="908"/>
      <c r="O6" s="635" t="s">
        <v>78</v>
      </c>
      <c r="P6" s="900" t="s">
        <v>79</v>
      </c>
      <c r="Q6" s="908"/>
      <c r="R6" s="635" t="s">
        <v>78</v>
      </c>
      <c r="S6" s="900" t="s">
        <v>79</v>
      </c>
      <c r="T6" s="908"/>
      <c r="U6" s="635" t="s">
        <v>78</v>
      </c>
      <c r="V6" s="900" t="s">
        <v>79</v>
      </c>
      <c r="W6" s="908"/>
      <c r="X6" s="635" t="s">
        <v>78</v>
      </c>
      <c r="Y6" s="900" t="s">
        <v>79</v>
      </c>
      <c r="Z6" s="908"/>
      <c r="AA6" s="635" t="s">
        <v>78</v>
      </c>
      <c r="AB6" s="900" t="s">
        <v>79</v>
      </c>
      <c r="AC6" s="908"/>
      <c r="AD6" s="635" t="s">
        <v>78</v>
      </c>
      <c r="AE6" s="900" t="s">
        <v>79</v>
      </c>
      <c r="AF6" s="908"/>
      <c r="AG6" s="635" t="s">
        <v>78</v>
      </c>
      <c r="AH6" s="900" t="s">
        <v>79</v>
      </c>
      <c r="AI6" s="901"/>
    </row>
    <row r="7" spans="2:35" ht="30" customHeight="1" x14ac:dyDescent="0.2">
      <c r="B7" s="905"/>
      <c r="C7" s="902" t="s">
        <v>325</v>
      </c>
      <c r="D7" s="903"/>
      <c r="E7" s="16" t="s">
        <v>82</v>
      </c>
      <c r="F7" s="902" t="s">
        <v>325</v>
      </c>
      <c r="G7" s="903"/>
      <c r="H7" s="16" t="s">
        <v>82</v>
      </c>
      <c r="I7" s="902" t="s">
        <v>325</v>
      </c>
      <c r="J7" s="903"/>
      <c r="K7" s="16" t="s">
        <v>82</v>
      </c>
      <c r="L7" s="902" t="s">
        <v>325</v>
      </c>
      <c r="M7" s="903"/>
      <c r="N7" s="16" t="s">
        <v>82</v>
      </c>
      <c r="O7" s="902" t="s">
        <v>325</v>
      </c>
      <c r="P7" s="903"/>
      <c r="Q7" s="16" t="s">
        <v>82</v>
      </c>
      <c r="R7" s="902" t="s">
        <v>325</v>
      </c>
      <c r="S7" s="903"/>
      <c r="T7" s="16" t="s">
        <v>82</v>
      </c>
      <c r="U7" s="902" t="s">
        <v>325</v>
      </c>
      <c r="V7" s="903"/>
      <c r="W7" s="16" t="s">
        <v>82</v>
      </c>
      <c r="X7" s="902" t="s">
        <v>325</v>
      </c>
      <c r="Y7" s="903"/>
      <c r="Z7" s="16" t="s">
        <v>82</v>
      </c>
      <c r="AA7" s="902" t="s">
        <v>325</v>
      </c>
      <c r="AB7" s="903"/>
      <c r="AC7" s="16" t="s">
        <v>82</v>
      </c>
      <c r="AD7" s="902" t="s">
        <v>325</v>
      </c>
      <c r="AE7" s="903"/>
      <c r="AF7" s="16" t="s">
        <v>82</v>
      </c>
      <c r="AG7" s="902" t="s">
        <v>325</v>
      </c>
      <c r="AH7" s="903"/>
      <c r="AI7" s="17" t="s">
        <v>82</v>
      </c>
    </row>
    <row r="8" spans="2:35" ht="15" customHeight="1" x14ac:dyDescent="0.2">
      <c r="B8" s="152" t="str">
        <f>Index!$B$4</f>
        <v>Lincolnshire and Northamptonshire</v>
      </c>
      <c r="C8" s="782"/>
      <c r="D8" s="782"/>
      <c r="E8" s="782"/>
      <c r="F8" s="782"/>
      <c r="G8" s="782"/>
      <c r="H8" s="782"/>
      <c r="I8" s="782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2"/>
      <c r="U8" s="782"/>
      <c r="V8" s="782"/>
      <c r="W8" s="782"/>
      <c r="X8" s="782"/>
      <c r="Y8" s="782"/>
      <c r="Z8" s="782"/>
      <c r="AA8" s="782"/>
      <c r="AB8" s="782"/>
      <c r="AC8" s="782"/>
      <c r="AD8" s="782"/>
      <c r="AE8" s="782"/>
      <c r="AF8" s="782"/>
      <c r="AG8" s="782"/>
      <c r="AH8" s="782"/>
      <c r="AI8" s="782"/>
    </row>
    <row r="9" spans="2:35" ht="15" customHeight="1" x14ac:dyDescent="0.2">
      <c r="B9" s="2" t="s">
        <v>105</v>
      </c>
      <c r="C9" s="108">
        <f>'Section 11 chart data'!$C$66</f>
        <v>10.935</v>
      </c>
      <c r="D9" s="108">
        <f>'Section 11 chart data'!$C$83</f>
        <v>173.88300000000001</v>
      </c>
      <c r="E9" s="119">
        <f>'Section 11 chart data'!$D$83</f>
        <v>37.08</v>
      </c>
      <c r="F9" s="108">
        <f>'Section 11 chart data'!$D$66</f>
        <v>4.5830000000000002</v>
      </c>
      <c r="G9" s="108">
        <f>'Section 11 chart data'!$E$83</f>
        <v>105.358</v>
      </c>
      <c r="H9" s="119">
        <f>'Section 11 chart data'!$F$83</f>
        <v>21.07</v>
      </c>
      <c r="I9" s="108">
        <f>'Section 11 chart data'!$E$66</f>
        <v>11.222</v>
      </c>
      <c r="J9" s="108">
        <f>'Section 11 chart data'!$G$83</f>
        <v>55.807000000000002</v>
      </c>
      <c r="K9" s="119">
        <f>'Section 11 chart data'!$H$83</f>
        <v>25.54</v>
      </c>
      <c r="L9" s="108">
        <f>'Section 11 chart data'!$F$66</f>
        <v>8.0039999999999996</v>
      </c>
      <c r="M9" s="108">
        <f>'Section 11 chart data'!$I$83</f>
        <v>32.44</v>
      </c>
      <c r="N9" s="119">
        <f>'Section 11 chart data'!$J$83</f>
        <v>22.84</v>
      </c>
      <c r="O9" s="108">
        <f>'Section 11 chart data'!$G$66</f>
        <v>12.305</v>
      </c>
      <c r="P9" s="108">
        <f>'Section 11 chart data'!$K$83</f>
        <v>36.048000000000002</v>
      </c>
      <c r="Q9" s="119">
        <f>'Section 11 chart data'!$L$83</f>
        <v>19.64</v>
      </c>
      <c r="R9" s="108">
        <f>'Section 11 chart data'!$H$66</f>
        <v>9.9849999999999994</v>
      </c>
      <c r="S9" s="108">
        <f>'Section 11 chart data'!$M$83</f>
        <v>55.136000000000003</v>
      </c>
      <c r="T9" s="119">
        <f>'Section 11 chart data'!$N$83</f>
        <v>20.329999999999998</v>
      </c>
      <c r="U9" s="108">
        <f>'Section 11 chart data'!$I$66</f>
        <v>34.292000000000002</v>
      </c>
      <c r="V9" s="108">
        <f>'Section 11 chart data'!$O$83</f>
        <v>64.620999999999995</v>
      </c>
      <c r="W9" s="119">
        <f>'Section 11 chart data'!$P$83</f>
        <v>20.93</v>
      </c>
      <c r="X9" s="108">
        <f>'Section 11 chart data'!$J$66</f>
        <v>13.627000000000001</v>
      </c>
      <c r="Y9" s="108">
        <f>'Section 11 chart data'!$Q$83</f>
        <v>49.813000000000002</v>
      </c>
      <c r="Z9" s="119">
        <f>'Section 11 chart data'!$R$83</f>
        <v>33.53</v>
      </c>
      <c r="AA9" s="108">
        <f>'Section 11 chart data'!$K$66</f>
        <v>15.933</v>
      </c>
      <c r="AB9" s="108">
        <f>'Section 11 chart data'!$S$83</f>
        <v>59.04</v>
      </c>
      <c r="AC9" s="119">
        <f>'Section 11 chart data'!$T$83</f>
        <v>25.71</v>
      </c>
      <c r="AD9" s="108">
        <f>'Section 11 chart data'!$L$66</f>
        <v>16.239000000000001</v>
      </c>
      <c r="AE9" s="108">
        <f>'Section 11 chart data'!$U$83</f>
        <v>52.491</v>
      </c>
      <c r="AF9" s="119">
        <f>'Section 11 chart data'!$V$83</f>
        <v>19.190000000000001</v>
      </c>
      <c r="AG9" s="108">
        <f>'Section 11 chart data'!$M$66</f>
        <v>22.648</v>
      </c>
      <c r="AH9" s="108">
        <f>'Section 11 chart data'!$W$83</f>
        <v>62.95</v>
      </c>
      <c r="AI9" s="120">
        <f>'Section 11 chart data'!$X$83</f>
        <v>23.77</v>
      </c>
    </row>
    <row r="10" spans="2:35" ht="15" customHeight="1" x14ac:dyDescent="0.2">
      <c r="B10" s="1" t="s">
        <v>94</v>
      </c>
      <c r="C10" s="110">
        <f>'Section 11 chart data'!$C$67</f>
        <v>6.1470000000000002</v>
      </c>
      <c r="D10" s="110">
        <f>'Section 11 chart data'!$C$84</f>
        <v>20.655000000000001</v>
      </c>
      <c r="E10" s="111">
        <f>'Section 11 chart data'!$D$84</f>
        <v>46.3</v>
      </c>
      <c r="F10" s="110">
        <f>'Section 11 chart data'!$D$67</f>
        <v>2.7989999999999999</v>
      </c>
      <c r="G10" s="110">
        <f>'Section 11 chart data'!$E$84</f>
        <v>12.769</v>
      </c>
      <c r="H10" s="111">
        <f>'Section 11 chart data'!$F$84</f>
        <v>43.75</v>
      </c>
      <c r="I10" s="110">
        <f>'Section 11 chart data'!$E$67</f>
        <v>6.0890000000000004</v>
      </c>
      <c r="J10" s="110">
        <f>'Section 11 chart data'!$G$84</f>
        <v>22.01</v>
      </c>
      <c r="K10" s="111">
        <f>'Section 11 chart data'!$H$84</f>
        <v>51.36</v>
      </c>
      <c r="L10" s="110">
        <f>'Section 11 chart data'!$F$67</f>
        <v>4.4160000000000004</v>
      </c>
      <c r="M10" s="110">
        <f>'Section 11 chart data'!$I$84</f>
        <v>12.641</v>
      </c>
      <c r="N10" s="111">
        <f>'Section 11 chart data'!$J$84</f>
        <v>42.16</v>
      </c>
      <c r="O10" s="110">
        <f>'Section 11 chart data'!$G$67</f>
        <v>6.4320000000000004</v>
      </c>
      <c r="P10" s="110">
        <f>'Section 11 chart data'!$K$84</f>
        <v>5.2240000000000002</v>
      </c>
      <c r="Q10" s="111">
        <f>'Section 11 chart data'!$L$84</f>
        <v>27.94</v>
      </c>
      <c r="R10" s="110">
        <f>'Section 11 chart data'!$H$67</f>
        <v>5.202</v>
      </c>
      <c r="S10" s="110">
        <f>'Section 11 chart data'!$M$84</f>
        <v>13.683</v>
      </c>
      <c r="T10" s="111">
        <f>'Section 11 chart data'!$N$84</f>
        <v>47.68</v>
      </c>
      <c r="U10" s="110">
        <f>'Section 11 chart data'!$I$67</f>
        <v>15.257999999999999</v>
      </c>
      <c r="V10" s="110">
        <f>'Section 11 chart data'!$O$84</f>
        <v>11.53</v>
      </c>
      <c r="W10" s="111">
        <f>'Section 11 chart data'!$P$84</f>
        <v>72.94</v>
      </c>
      <c r="X10" s="110">
        <f>'Section 11 chart data'!$J$67</f>
        <v>6.4340000000000002</v>
      </c>
      <c r="Y10" s="110">
        <f>'Section 11 chart data'!$Q$84</f>
        <v>3.6629999999999998</v>
      </c>
      <c r="Z10" s="111">
        <f>'Section 11 chart data'!$R$84</f>
        <v>27.7</v>
      </c>
      <c r="AA10" s="110">
        <f>'Section 11 chart data'!$K$67</f>
        <v>8.9120000000000008</v>
      </c>
      <c r="AB10" s="110">
        <f>'Section 11 chart data'!$S$84</f>
        <v>3.5750000000000002</v>
      </c>
      <c r="AC10" s="111">
        <f>'Section 11 chart data'!$T$84</f>
        <v>27.73</v>
      </c>
      <c r="AD10" s="110">
        <f>'Section 11 chart data'!$L$67</f>
        <v>8.9039999999999999</v>
      </c>
      <c r="AE10" s="110">
        <f>'Section 11 chart data'!$U$84</f>
        <v>6.0279999999999996</v>
      </c>
      <c r="AF10" s="111">
        <f>'Section 11 chart data'!$V$84</f>
        <v>42.41</v>
      </c>
      <c r="AG10" s="110">
        <f>'Section 11 chart data'!$M$67</f>
        <v>15.648</v>
      </c>
      <c r="AH10" s="110">
        <f>'Section 11 chart data'!$W$84</f>
        <v>6.3230000000000004</v>
      </c>
      <c r="AI10" s="112">
        <f>'Section 11 chart data'!$X$84</f>
        <v>42.6</v>
      </c>
    </row>
    <row r="11" spans="2:35" ht="15" customHeight="1" x14ac:dyDescent="0.2">
      <c r="B11" s="1" t="s">
        <v>95</v>
      </c>
      <c r="C11" s="110">
        <f>'Section 11 chart data'!$C$68</f>
        <v>0.57699999999999996</v>
      </c>
      <c r="D11" s="110">
        <f>'Section 11 chart data'!$C$85</f>
        <v>1.5149999999999999</v>
      </c>
      <c r="E11" s="111">
        <f>'Section 11 chart data'!$D$85</f>
        <v>83.65</v>
      </c>
      <c r="F11" s="110">
        <f>'Section 11 chart data'!$D$68</f>
        <v>0.36899999999999999</v>
      </c>
      <c r="G11" s="110">
        <f>'Section 11 chart data'!$E$85</f>
        <v>2.2170000000000001</v>
      </c>
      <c r="H11" s="111">
        <f>'Section 11 chart data'!$F$85</f>
        <v>51.32</v>
      </c>
      <c r="I11" s="110">
        <f>'Section 11 chart data'!$E$68</f>
        <v>0.57799999999999996</v>
      </c>
      <c r="J11" s="110">
        <f>'Section 11 chart data'!$G$85</f>
        <v>2.3039999999999998</v>
      </c>
      <c r="K11" s="111">
        <f>'Section 11 chart data'!$H$85</f>
        <v>49.43</v>
      </c>
      <c r="L11" s="110">
        <f>'Section 11 chart data'!$F$68</f>
        <v>0.63400000000000001</v>
      </c>
      <c r="M11" s="110">
        <f>'Section 11 chart data'!$I$85</f>
        <v>2.3530000000000002</v>
      </c>
      <c r="N11" s="111">
        <f>'Section 11 chart data'!$J$85</f>
        <v>48.41</v>
      </c>
      <c r="O11" s="110">
        <f>'Section 11 chart data'!$G$68</f>
        <v>0.61199999999999999</v>
      </c>
      <c r="P11" s="110">
        <f>'Section 11 chart data'!$K$85</f>
        <v>7.2649999999999997</v>
      </c>
      <c r="Q11" s="111">
        <f>'Section 11 chart data'!$L$85</f>
        <v>49.7</v>
      </c>
      <c r="R11" s="110">
        <f>'Section 11 chart data'!$H$68</f>
        <v>0.90300000000000002</v>
      </c>
      <c r="S11" s="110">
        <f>'Section 11 chart data'!$M$85</f>
        <v>5.28</v>
      </c>
      <c r="T11" s="111">
        <f>'Section 11 chart data'!$N$85</f>
        <v>63.62</v>
      </c>
      <c r="U11" s="110">
        <f>'Section 11 chart data'!$I$68</f>
        <v>0.87</v>
      </c>
      <c r="V11" s="110">
        <f>'Section 11 chart data'!$O$85</f>
        <v>3.859</v>
      </c>
      <c r="W11" s="111">
        <f>'Section 11 chart data'!$P$85</f>
        <v>67.569999999999993</v>
      </c>
      <c r="X11" s="110">
        <f>'Section 11 chart data'!$J$68</f>
        <v>1.135</v>
      </c>
      <c r="Y11" s="110">
        <f>'Section 11 chart data'!$Q$85</f>
        <v>17.13</v>
      </c>
      <c r="Z11" s="111">
        <f>'Section 11 chart data'!$R$85</f>
        <v>84.42</v>
      </c>
      <c r="AA11" s="110">
        <f>'Section 11 chart data'!$K$68</f>
        <v>0.67200000000000004</v>
      </c>
      <c r="AB11" s="110">
        <f>'Section 11 chart data'!$S$85</f>
        <v>0.39100000000000001</v>
      </c>
      <c r="AC11" s="111">
        <f>'Section 11 chart data'!$T$85</f>
        <v>30.44</v>
      </c>
      <c r="AD11" s="110">
        <f>'Section 11 chart data'!$L$68</f>
        <v>0.64100000000000001</v>
      </c>
      <c r="AE11" s="110">
        <f>'Section 11 chart data'!$U$85</f>
        <v>0.71099999999999997</v>
      </c>
      <c r="AF11" s="111">
        <f>'Section 11 chart data'!$V$85</f>
        <v>42.3</v>
      </c>
      <c r="AG11" s="110">
        <f>'Section 11 chart data'!$M$68</f>
        <v>0.86499999999999999</v>
      </c>
      <c r="AH11" s="110">
        <f>'Section 11 chart data'!$W$85</f>
        <v>0.61499999999999999</v>
      </c>
      <c r="AI11" s="112">
        <f>'Section 11 chart data'!$X$85</f>
        <v>24.26</v>
      </c>
    </row>
    <row r="12" spans="2:35" ht="15" customHeight="1" x14ac:dyDescent="0.2">
      <c r="B12" s="1" t="s">
        <v>96</v>
      </c>
      <c r="C12" s="110">
        <f>'Section 11 chart data'!$C$69</f>
        <v>4.2999999999999997E-2</v>
      </c>
      <c r="D12" s="110">
        <f>'Section 11 chart data'!$C$86</f>
        <v>12.525</v>
      </c>
      <c r="E12" s="111">
        <f>'Section 11 chart data'!$D$86</f>
        <v>36.67</v>
      </c>
      <c r="F12" s="110">
        <f>'Section 11 chart data'!$D$69</f>
        <v>1.9E-2</v>
      </c>
      <c r="G12" s="110">
        <f>'Section 11 chart data'!$E$86</f>
        <v>16.489999999999998</v>
      </c>
      <c r="H12" s="111">
        <f>'Section 11 chart data'!$F$86</f>
        <v>33.92</v>
      </c>
      <c r="I12" s="110">
        <f>'Section 11 chart data'!$E$69</f>
        <v>3.7999999999999999E-2</v>
      </c>
      <c r="J12" s="110">
        <f>'Section 11 chart data'!$G$86</f>
        <v>7.6630000000000003</v>
      </c>
      <c r="K12" s="111">
        <f>'Section 11 chart data'!$H$86</f>
        <v>40.85</v>
      </c>
      <c r="L12" s="110">
        <f>'Section 11 chart data'!$F$69</f>
        <v>4.3999999999999997E-2</v>
      </c>
      <c r="M12" s="110">
        <f>'Section 11 chart data'!$I$86</f>
        <v>3.3420000000000001</v>
      </c>
      <c r="N12" s="111">
        <f>'Section 11 chart data'!$J$86</f>
        <v>37.049999999999997</v>
      </c>
      <c r="O12" s="110">
        <f>'Section 11 chart data'!$G$69</f>
        <v>0.08</v>
      </c>
      <c r="P12" s="110">
        <f>'Section 11 chart data'!$K$86</f>
        <v>4.282</v>
      </c>
      <c r="Q12" s="111">
        <f>'Section 11 chart data'!$L$86</f>
        <v>39.26</v>
      </c>
      <c r="R12" s="110">
        <f>'Section 11 chart data'!$H$69</f>
        <v>9.7000000000000003E-2</v>
      </c>
      <c r="S12" s="110">
        <f>'Section 11 chart data'!$M$86</f>
        <v>5.54</v>
      </c>
      <c r="T12" s="111">
        <f>'Section 11 chart data'!$N$86</f>
        <v>36.36</v>
      </c>
      <c r="U12" s="110">
        <f>'Section 11 chart data'!$I$69</f>
        <v>7.4999999999999997E-2</v>
      </c>
      <c r="V12" s="110">
        <f>'Section 11 chart data'!$O$86</f>
        <v>18.917000000000002</v>
      </c>
      <c r="W12" s="111">
        <f>'Section 11 chart data'!$P$86</f>
        <v>42.32</v>
      </c>
      <c r="X12" s="110">
        <f>'Section 11 chart data'!$J$69</f>
        <v>0.104</v>
      </c>
      <c r="Y12" s="110">
        <f>'Section 11 chart data'!$Q$86</f>
        <v>4.88</v>
      </c>
      <c r="Z12" s="111">
        <f>'Section 11 chart data'!$R$86</f>
        <v>30.62</v>
      </c>
      <c r="AA12" s="110">
        <f>'Section 11 chart data'!$K$69</f>
        <v>8.8999999999999996E-2</v>
      </c>
      <c r="AB12" s="110">
        <f>'Section 11 chart data'!$S$86</f>
        <v>5.87</v>
      </c>
      <c r="AC12" s="111">
        <f>'Section 11 chart data'!$T$86</f>
        <v>36</v>
      </c>
      <c r="AD12" s="110">
        <f>'Section 11 chart data'!$L$69</f>
        <v>0.152</v>
      </c>
      <c r="AE12" s="110">
        <f>'Section 11 chart data'!$U$86</f>
        <v>8.19</v>
      </c>
      <c r="AF12" s="111">
        <f>'Section 11 chart data'!$V$86</f>
        <v>42.95</v>
      </c>
      <c r="AG12" s="110">
        <f>'Section 11 chart data'!$M$69</f>
        <v>4.7E-2</v>
      </c>
      <c r="AH12" s="110">
        <f>'Section 11 chart data'!$W$86</f>
        <v>14.225</v>
      </c>
      <c r="AI12" s="112">
        <f>'Section 11 chart data'!$X$86</f>
        <v>40.96</v>
      </c>
    </row>
    <row r="13" spans="2:35" ht="15" customHeight="1" x14ac:dyDescent="0.2">
      <c r="B13" s="1" t="s">
        <v>97</v>
      </c>
      <c r="C13" s="110">
        <f>'Section 11 chart data'!$C$70</f>
        <v>1.8520000000000001</v>
      </c>
      <c r="D13" s="110">
        <f>'Section 11 chart data'!$C$87</f>
        <v>115.47499999999999</v>
      </c>
      <c r="E13" s="111">
        <f>'Section 11 chart data'!$D$87</f>
        <v>50.67</v>
      </c>
      <c r="F13" s="110">
        <f>'Section 11 chart data'!$D$70</f>
        <v>0.55000000000000004</v>
      </c>
      <c r="G13" s="110">
        <f>'Section 11 chart data'!$E$87</f>
        <v>52.686</v>
      </c>
      <c r="H13" s="111">
        <f>'Section 11 chart data'!$F$87</f>
        <v>32.049999999999997</v>
      </c>
      <c r="I13" s="110">
        <f>'Section 11 chart data'!$E$70</f>
        <v>1.7210000000000001</v>
      </c>
      <c r="J13" s="110">
        <f>'Section 11 chart data'!$G$87</f>
        <v>14.824</v>
      </c>
      <c r="K13" s="111">
        <f>'Section 11 chart data'!$H$87</f>
        <v>33.369999999999997</v>
      </c>
      <c r="L13" s="110">
        <f>'Section 11 chart data'!$F$70</f>
        <v>1.6639999999999999</v>
      </c>
      <c r="M13" s="110">
        <f>'Section 11 chart data'!$I$87</f>
        <v>5.9269999999999996</v>
      </c>
      <c r="N13" s="111">
        <f>'Section 11 chart data'!$J$87</f>
        <v>37.409999999999997</v>
      </c>
      <c r="O13" s="110">
        <f>'Section 11 chart data'!$G$70</f>
        <v>2.4569999999999999</v>
      </c>
      <c r="P13" s="110">
        <f>'Section 11 chart data'!$K$87</f>
        <v>9.2200000000000006</v>
      </c>
      <c r="Q13" s="111">
        <f>'Section 11 chart data'!$L$87</f>
        <v>30.03</v>
      </c>
      <c r="R13" s="110">
        <f>'Section 11 chart data'!$H$70</f>
        <v>1.9590000000000001</v>
      </c>
      <c r="S13" s="110">
        <f>'Section 11 chart data'!$M$87</f>
        <v>12.867000000000001</v>
      </c>
      <c r="T13" s="111">
        <f>'Section 11 chart data'!$N$87</f>
        <v>25.82</v>
      </c>
      <c r="U13" s="110">
        <f>'Section 11 chart data'!$I$70</f>
        <v>12.317</v>
      </c>
      <c r="V13" s="110">
        <f>'Section 11 chart data'!$O$87</f>
        <v>15.316000000000001</v>
      </c>
      <c r="W13" s="111">
        <f>'Section 11 chart data'!$P$87</f>
        <v>23.71</v>
      </c>
      <c r="X13" s="110">
        <f>'Section 11 chart data'!$J$70</f>
        <v>2.657</v>
      </c>
      <c r="Y13" s="110">
        <f>'Section 11 chart data'!$Q$87</f>
        <v>13.887</v>
      </c>
      <c r="Z13" s="111">
        <f>'Section 11 chart data'!$R$87</f>
        <v>27.29</v>
      </c>
      <c r="AA13" s="110">
        <f>'Section 11 chart data'!$K$70</f>
        <v>2.7959999999999998</v>
      </c>
      <c r="AB13" s="110">
        <f>'Section 11 chart data'!$S$87</f>
        <v>35.915999999999997</v>
      </c>
      <c r="AC13" s="111">
        <f>'Section 11 chart data'!$T$87</f>
        <v>38.369999999999997</v>
      </c>
      <c r="AD13" s="110">
        <f>'Section 11 chart data'!$L$70</f>
        <v>2.573</v>
      </c>
      <c r="AE13" s="110">
        <f>'Section 11 chart data'!$U$87</f>
        <v>28.167000000000002</v>
      </c>
      <c r="AF13" s="111">
        <f>'Section 11 chart data'!$V$87</f>
        <v>30.13</v>
      </c>
      <c r="AG13" s="110">
        <f>'Section 11 chart data'!$M$70</f>
        <v>2.0979999999999999</v>
      </c>
      <c r="AH13" s="110">
        <f>'Section 11 chart data'!$W$87</f>
        <v>20.722999999999999</v>
      </c>
      <c r="AI13" s="112">
        <f>'Section 11 chart data'!$X$87</f>
        <v>37.29</v>
      </c>
    </row>
    <row r="14" spans="2:35" ht="15" customHeight="1" x14ac:dyDescent="0.2">
      <c r="B14" s="1" t="s">
        <v>98</v>
      </c>
      <c r="C14" s="110">
        <f>'Section 11 chart data'!$C$71</f>
        <v>0.54300000000000004</v>
      </c>
      <c r="D14" s="110">
        <f>'Section 11 chart data'!$C$88</f>
        <v>2.3959999999999999</v>
      </c>
      <c r="E14" s="111">
        <f>'Section 11 chart data'!$D$88</f>
        <v>54.05</v>
      </c>
      <c r="F14" s="110">
        <f>'Section 11 chart data'!$D$71</f>
        <v>0.374</v>
      </c>
      <c r="G14" s="110">
        <f>'Section 11 chart data'!$E$88</f>
        <v>3.4390000000000001</v>
      </c>
      <c r="H14" s="111">
        <f>'Section 11 chart data'!$F$88</f>
        <v>64.349999999999994</v>
      </c>
      <c r="I14" s="110">
        <f>'Section 11 chart data'!$E$71</f>
        <v>1.034</v>
      </c>
      <c r="J14" s="110">
        <f>'Section 11 chart data'!$G$88</f>
        <v>1.179</v>
      </c>
      <c r="K14" s="111">
        <f>'Section 11 chart data'!$H$88</f>
        <v>37.72</v>
      </c>
      <c r="L14" s="110">
        <f>'Section 11 chart data'!$F$71</f>
        <v>0.52500000000000002</v>
      </c>
      <c r="M14" s="110">
        <f>'Section 11 chart data'!$I$88</f>
        <v>2.3570000000000002</v>
      </c>
      <c r="N14" s="111">
        <f>'Section 11 chart data'!$J$88</f>
        <v>80.180000000000007</v>
      </c>
      <c r="O14" s="110">
        <f>'Section 11 chart data'!$G$71</f>
        <v>0.89400000000000002</v>
      </c>
      <c r="P14" s="110">
        <f>'Section 11 chart data'!$K$88</f>
        <v>0.65</v>
      </c>
      <c r="Q14" s="111">
        <f>'Section 11 chart data'!$L$88</f>
        <v>39.49</v>
      </c>
      <c r="R14" s="110">
        <f>'Section 11 chart data'!$H$71</f>
        <v>1.0549999999999999</v>
      </c>
      <c r="S14" s="110">
        <f>'Section 11 chart data'!$M$88</f>
        <v>1.5089999999999999</v>
      </c>
      <c r="T14" s="111">
        <f>'Section 11 chart data'!$N$88</f>
        <v>46.76</v>
      </c>
      <c r="U14" s="110">
        <f>'Section 11 chart data'!$I$71</f>
        <v>1.5669999999999999</v>
      </c>
      <c r="V14" s="110">
        <f>'Section 11 chart data'!$O$88</f>
        <v>4.7140000000000004</v>
      </c>
      <c r="W14" s="111">
        <f>'Section 11 chart data'!$P$88</f>
        <v>41.4</v>
      </c>
      <c r="X14" s="110">
        <f>'Section 11 chart data'!$J$71</f>
        <v>0.95299999999999996</v>
      </c>
      <c r="Y14" s="110">
        <f>'Section 11 chart data'!$Q$88</f>
        <v>1.849</v>
      </c>
      <c r="Z14" s="111">
        <f>'Section 11 chart data'!$R$88</f>
        <v>62.71</v>
      </c>
      <c r="AA14" s="110">
        <f>'Section 11 chart data'!$K$71</f>
        <v>0.97799999999999998</v>
      </c>
      <c r="AB14" s="110">
        <f>'Section 11 chart data'!$S$88</f>
        <v>1.2649999999999999</v>
      </c>
      <c r="AC14" s="111">
        <f>'Section 11 chart data'!$T$88</f>
        <v>62.34</v>
      </c>
      <c r="AD14" s="110">
        <f>'Section 11 chart data'!$L$71</f>
        <v>1.502</v>
      </c>
      <c r="AE14" s="110">
        <f>'Section 11 chart data'!$U$88</f>
        <v>1.8420000000000001</v>
      </c>
      <c r="AF14" s="111">
        <f>'Section 11 chart data'!$V$88</f>
        <v>46.79</v>
      </c>
      <c r="AG14" s="110">
        <f>'Section 11 chart data'!$M$71</f>
        <v>1.278</v>
      </c>
      <c r="AH14" s="110">
        <f>'Section 11 chart data'!$W$88</f>
        <v>6.9669999999999996</v>
      </c>
      <c r="AI14" s="112">
        <f>'Section 11 chart data'!$X$88</f>
        <v>75.61</v>
      </c>
    </row>
    <row r="15" spans="2:35" ht="15" customHeight="1" x14ac:dyDescent="0.2">
      <c r="B15" s="1" t="s">
        <v>99</v>
      </c>
      <c r="C15" s="110">
        <f>'Section 11 chart data'!$C$72</f>
        <v>2E-3</v>
      </c>
      <c r="D15" s="110">
        <f>'Section 11 chart data'!$C$89</f>
        <v>0.34100000000000003</v>
      </c>
      <c r="E15" s="111">
        <f>'Section 11 chart data'!$D$89</f>
        <v>76.23</v>
      </c>
      <c r="F15" s="110">
        <f>'Section 11 chart data'!$D$72</f>
        <v>1E-3</v>
      </c>
      <c r="G15" s="110">
        <f>'Section 11 chart data'!$E$89</f>
        <v>0.27900000000000003</v>
      </c>
      <c r="H15" s="111">
        <f>'Section 11 chart data'!$F$89</f>
        <v>74.67</v>
      </c>
      <c r="I15" s="110">
        <f>'Section 11 chart data'!$E$72</f>
        <v>4.0000000000000001E-3</v>
      </c>
      <c r="J15" s="110">
        <f>'Section 11 chart data'!$G$89</f>
        <v>0.28000000000000003</v>
      </c>
      <c r="K15" s="111">
        <f>'Section 11 chart data'!$H$89</f>
        <v>74.260000000000005</v>
      </c>
      <c r="L15" s="110">
        <f>'Section 11 chart data'!$F$72</f>
        <v>3.0000000000000001E-3</v>
      </c>
      <c r="M15" s="110">
        <f>'Section 11 chart data'!$I$89</f>
        <v>0.28000000000000003</v>
      </c>
      <c r="N15" s="111">
        <f>'Section 11 chart data'!$J$89</f>
        <v>74.260000000000005</v>
      </c>
      <c r="O15" s="110">
        <f>'Section 11 chart data'!$G$72</f>
        <v>4.0000000000000001E-3</v>
      </c>
      <c r="P15" s="110">
        <f>'Section 11 chart data'!$K$89</f>
        <v>3.3639999999999999</v>
      </c>
      <c r="Q15" s="111">
        <f>'Section 11 chart data'!$L$89</f>
        <v>89.85</v>
      </c>
      <c r="R15" s="110">
        <f>'Section 11 chart data'!$H$72</f>
        <v>3.0000000000000001E-3</v>
      </c>
      <c r="S15" s="110">
        <f>'Section 11 chart data'!$M$89</f>
        <v>8.5000000000000006E-2</v>
      </c>
      <c r="T15" s="111">
        <f>'Section 11 chart data'!$N$89</f>
        <v>73.72</v>
      </c>
      <c r="U15" s="110">
        <f>'Section 11 chart data'!$I$72</f>
        <v>4.0000000000000001E-3</v>
      </c>
      <c r="V15" s="110">
        <f>'Section 11 chart data'!$O$89</f>
        <v>8.5000000000000006E-2</v>
      </c>
      <c r="W15" s="111">
        <f>'Section 11 chart data'!$P$89</f>
        <v>73.72</v>
      </c>
      <c r="X15" s="110">
        <f>'Section 11 chart data'!$J$72</f>
        <v>3.0000000000000001E-3</v>
      </c>
      <c r="Y15" s="110">
        <f>'Section 11 chart data'!$Q$89</f>
        <v>8.5000000000000006E-2</v>
      </c>
      <c r="Z15" s="111">
        <f>'Section 11 chart data'!$R$89</f>
        <v>73.72</v>
      </c>
      <c r="AA15" s="110">
        <f>'Section 11 chart data'!$K$72</f>
        <v>4.0000000000000001E-3</v>
      </c>
      <c r="AB15" s="110">
        <f>'Section 11 chart data'!$S$89</f>
        <v>8.5000000000000006E-2</v>
      </c>
      <c r="AC15" s="111">
        <f>'Section 11 chart data'!$T$89</f>
        <v>73.72</v>
      </c>
      <c r="AD15" s="110">
        <f>'Section 11 chart data'!$L$72</f>
        <v>3.0000000000000001E-3</v>
      </c>
      <c r="AE15" s="110">
        <f>'Section 11 chart data'!$U$89</f>
        <v>0.90400000000000003</v>
      </c>
      <c r="AF15" s="111">
        <f>'Section 11 chart data'!$V$89</f>
        <v>97.68</v>
      </c>
      <c r="AG15" s="110">
        <f>'Section 11 chart data'!$M$72</f>
        <v>4.0000000000000001E-3</v>
      </c>
      <c r="AH15" s="110">
        <f>'Section 11 chart data'!$W$89</f>
        <v>0.24299999999999999</v>
      </c>
      <c r="AI15" s="112">
        <f>'Section 11 chart data'!$X$89</f>
        <v>80.67</v>
      </c>
    </row>
    <row r="16" spans="2:35" ht="15" customHeight="1" x14ac:dyDescent="0.2">
      <c r="B16" s="1" t="s">
        <v>100</v>
      </c>
      <c r="C16" s="110">
        <f>'Section 11 chart data'!$C$73</f>
        <v>4.0000000000000001E-3</v>
      </c>
      <c r="D16" s="110">
        <f>'Section 11 chart data'!$C$90</f>
        <v>0.56200000000000006</v>
      </c>
      <c r="E16" s="111">
        <f>'Section 11 chart data'!$D$90</f>
        <v>54.76</v>
      </c>
      <c r="F16" s="110">
        <f>'Section 11 chart data'!$D$73</f>
        <v>5.0000000000000001E-3</v>
      </c>
      <c r="G16" s="110">
        <f>'Section 11 chart data'!$E$90</f>
        <v>1.01</v>
      </c>
      <c r="H16" s="111">
        <f>'Section 11 chart data'!$F$90</f>
        <v>53.12</v>
      </c>
      <c r="I16" s="110">
        <f>'Section 11 chart data'!$E$73</f>
        <v>3.7999999999999999E-2</v>
      </c>
      <c r="J16" s="110">
        <f>'Section 11 chart data'!$G$90</f>
        <v>0.84799999999999998</v>
      </c>
      <c r="K16" s="111">
        <f>'Section 11 chart data'!$H$90</f>
        <v>57.5</v>
      </c>
      <c r="L16" s="110">
        <f>'Section 11 chart data'!$F$73</f>
        <v>2E-3</v>
      </c>
      <c r="M16" s="110">
        <f>'Section 11 chart data'!$I$90</f>
        <v>0.80200000000000005</v>
      </c>
      <c r="N16" s="111">
        <f>'Section 11 chart data'!$J$90</f>
        <v>60.54</v>
      </c>
      <c r="O16" s="110">
        <f>'Section 11 chart data'!$G$73</f>
        <v>5.0000000000000001E-3</v>
      </c>
      <c r="P16" s="110">
        <f>'Section 11 chart data'!$K$90</f>
        <v>0.80700000000000005</v>
      </c>
      <c r="Q16" s="111">
        <f>'Section 11 chart data'!$L$90</f>
        <v>60.2</v>
      </c>
      <c r="R16" s="110">
        <f>'Section 11 chart data'!$H$73</f>
        <v>3.0000000000000001E-3</v>
      </c>
      <c r="S16" s="110">
        <f>'Section 11 chart data'!$M$90</f>
        <v>5.7039999999999997</v>
      </c>
      <c r="T16" s="111">
        <f>'Section 11 chart data'!$N$90</f>
        <v>66.97</v>
      </c>
      <c r="U16" s="110">
        <f>'Section 11 chart data'!$I$73</f>
        <v>3.1E-2</v>
      </c>
      <c r="V16" s="110">
        <f>'Section 11 chart data'!$O$90</f>
        <v>0.17299999999999999</v>
      </c>
      <c r="W16" s="111">
        <f>'Section 11 chart data'!$P$90</f>
        <v>40.950000000000003</v>
      </c>
      <c r="X16" s="110">
        <f>'Section 11 chart data'!$J$73</f>
        <v>2.4E-2</v>
      </c>
      <c r="Y16" s="110">
        <f>'Section 11 chart data'!$Q$90</f>
        <v>0.998</v>
      </c>
      <c r="Z16" s="111">
        <f>'Section 11 chart data'!$R$90</f>
        <v>54.88</v>
      </c>
      <c r="AA16" s="110">
        <f>'Section 11 chart data'!$K$73</f>
        <v>3.2000000000000001E-2</v>
      </c>
      <c r="AB16" s="110">
        <f>'Section 11 chart data'!$S$90</f>
        <v>0.25800000000000001</v>
      </c>
      <c r="AC16" s="111">
        <f>'Section 11 chart data'!$T$90</f>
        <v>51.15</v>
      </c>
      <c r="AD16" s="110">
        <f>'Section 11 chart data'!$L$73</f>
        <v>3.2000000000000001E-2</v>
      </c>
      <c r="AE16" s="110">
        <f>'Section 11 chart data'!$U$90</f>
        <v>0.56699999999999995</v>
      </c>
      <c r="AF16" s="111">
        <f>'Section 11 chart data'!$V$90</f>
        <v>81.08</v>
      </c>
      <c r="AG16" s="110">
        <f>'Section 11 chart data'!$M$73</f>
        <v>3.1E-2</v>
      </c>
      <c r="AH16" s="110">
        <f>'Section 11 chart data'!$W$90</f>
        <v>0.69099999999999995</v>
      </c>
      <c r="AI16" s="112">
        <f>'Section 11 chart data'!$X$90</f>
        <v>68.34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2.0049999999999999</v>
      </c>
      <c r="E17" s="111">
        <f>'Section 11 chart data'!$D$91</f>
        <v>48.29</v>
      </c>
      <c r="F17" s="110">
        <f>'Section 11 chart data'!$D$74</f>
        <v>0</v>
      </c>
      <c r="G17" s="110">
        <f>'Section 11 chart data'!$E$91</f>
        <v>1.8120000000000001</v>
      </c>
      <c r="H17" s="111">
        <f>'Section 11 chart data'!$F$91</f>
        <v>42.84</v>
      </c>
      <c r="I17" s="110">
        <f>'Section 11 chart data'!$E$74</f>
        <v>0</v>
      </c>
      <c r="J17" s="110">
        <f>'Section 11 chart data'!$G$91</f>
        <v>1.7210000000000001</v>
      </c>
      <c r="K17" s="111">
        <f>'Section 11 chart data'!$H$91</f>
        <v>40.68</v>
      </c>
      <c r="L17" s="110">
        <f>'Section 11 chart data'!$F$74</f>
        <v>0</v>
      </c>
      <c r="M17" s="110">
        <f>'Section 11 chart data'!$I$91</f>
        <v>1.6339999999999999</v>
      </c>
      <c r="N17" s="111">
        <f>'Section 11 chart data'!$J$91</f>
        <v>42.53</v>
      </c>
      <c r="O17" s="110">
        <f>'Section 11 chart data'!$G$74</f>
        <v>0</v>
      </c>
      <c r="P17" s="110">
        <f>'Section 11 chart data'!$K$91</f>
        <v>1.796</v>
      </c>
      <c r="Q17" s="111">
        <f>'Section 11 chart data'!$L$91</f>
        <v>38.81</v>
      </c>
      <c r="R17" s="110">
        <f>'Section 11 chart data'!$H$74</f>
        <v>0</v>
      </c>
      <c r="S17" s="110">
        <f>'Section 11 chart data'!$M$91</f>
        <v>6.391</v>
      </c>
      <c r="T17" s="111">
        <f>'Section 11 chart data'!$N$91</f>
        <v>72.62</v>
      </c>
      <c r="U17" s="110">
        <f>'Section 11 chart data'!$I$74</f>
        <v>0</v>
      </c>
      <c r="V17" s="110">
        <f>'Section 11 chart data'!$O$91</f>
        <v>1.6319999999999999</v>
      </c>
      <c r="W17" s="111">
        <f>'Section 11 chart data'!$P$91</f>
        <v>38.659999999999997</v>
      </c>
      <c r="X17" s="110">
        <f>'Section 11 chart data'!$J$74</f>
        <v>0</v>
      </c>
      <c r="Y17" s="110">
        <f>'Section 11 chart data'!$Q$91</f>
        <v>1.42</v>
      </c>
      <c r="Z17" s="111">
        <f>'Section 11 chart data'!$R$91</f>
        <v>41.83</v>
      </c>
      <c r="AA17" s="110">
        <f>'Section 11 chart data'!$K$74</f>
        <v>0</v>
      </c>
      <c r="AB17" s="110">
        <f>'Section 11 chart data'!$S$91</f>
        <v>1.363</v>
      </c>
      <c r="AC17" s="111">
        <f>'Section 11 chart data'!$T$91</f>
        <v>43.51</v>
      </c>
      <c r="AD17" s="110">
        <f>'Section 11 chart data'!$L$74</f>
        <v>0</v>
      </c>
      <c r="AE17" s="110">
        <f>'Section 11 chart data'!$U$91</f>
        <v>1.363</v>
      </c>
      <c r="AF17" s="111">
        <f>'Section 11 chart data'!$V$91</f>
        <v>43.51</v>
      </c>
      <c r="AG17" s="110">
        <f>'Section 11 chart data'!$M$74</f>
        <v>0</v>
      </c>
      <c r="AH17" s="110">
        <f>'Section 11 chart data'!$W$91</f>
        <v>8.6750000000000007</v>
      </c>
      <c r="AI17" s="112">
        <f>'Section 11 chart data'!$X$91</f>
        <v>87.24</v>
      </c>
    </row>
    <row r="18" spans="2:35" ht="15" customHeight="1" x14ac:dyDescent="0.2">
      <c r="B18" s="1" t="s">
        <v>102</v>
      </c>
      <c r="C18" s="110">
        <f>'Section 11 chart data'!$C$75</f>
        <v>2.1999999999999999E-2</v>
      </c>
      <c r="D18" s="110">
        <f>'Section 11 chart data'!$C$92</f>
        <v>0</v>
      </c>
      <c r="E18" s="111">
        <f>'Section 11 chart data'!$D$92</f>
        <v>0</v>
      </c>
      <c r="F18" s="110">
        <f>'Section 11 chart data'!$D$75</f>
        <v>0</v>
      </c>
      <c r="G18" s="110">
        <f>'Section 11 chart data'!$E$92</f>
        <v>2.8000000000000001E-2</v>
      </c>
      <c r="H18" s="111">
        <f>'Section 11 chart data'!$F$92</f>
        <v>91.5</v>
      </c>
      <c r="I18" s="110">
        <f>'Section 11 chart data'!$E$75</f>
        <v>1.7000000000000001E-2</v>
      </c>
      <c r="J18" s="110">
        <f>'Section 11 chart data'!$G$92</f>
        <v>0.11600000000000001</v>
      </c>
      <c r="K18" s="111">
        <f>'Section 11 chart data'!$H$92</f>
        <v>92.46</v>
      </c>
      <c r="L18" s="110">
        <f>'Section 11 chart data'!$F$75</f>
        <v>3.0000000000000001E-3</v>
      </c>
      <c r="M18" s="110">
        <f>'Section 11 chart data'!$I$92</f>
        <v>0.11899999999999999</v>
      </c>
      <c r="N18" s="111">
        <f>'Section 11 chart data'!$J$92</f>
        <v>90.6</v>
      </c>
      <c r="O18" s="110">
        <f>'Section 11 chart data'!$G$75</f>
        <v>0.02</v>
      </c>
      <c r="P18" s="110">
        <f>'Section 11 chart data'!$K$92</f>
        <v>0.11899999999999999</v>
      </c>
      <c r="Q18" s="111">
        <f>'Section 11 chart data'!$L$92</f>
        <v>90.6</v>
      </c>
      <c r="R18" s="110">
        <f>'Section 11 chart data'!$H$75</f>
        <v>3.0000000000000001E-3</v>
      </c>
      <c r="S18" s="110">
        <f>'Section 11 chart data'!$M$92</f>
        <v>0.11899999999999999</v>
      </c>
      <c r="T18" s="111">
        <f>'Section 11 chart data'!$N$92</f>
        <v>90.6</v>
      </c>
      <c r="U18" s="110">
        <f>'Section 11 chart data'!$I$75</f>
        <v>0.11899999999999999</v>
      </c>
      <c r="V18" s="110">
        <f>'Section 11 chart data'!$O$92</f>
        <v>0.32</v>
      </c>
      <c r="W18" s="111">
        <f>'Section 11 chart data'!$P$92</f>
        <v>72.760000000000005</v>
      </c>
      <c r="X18" s="110">
        <f>'Section 11 chart data'!$J$75</f>
        <v>5.0000000000000001E-3</v>
      </c>
      <c r="Y18" s="110">
        <f>'Section 11 chart data'!$Q$92</f>
        <v>0.69299999999999995</v>
      </c>
      <c r="Z18" s="111">
        <f>'Section 11 chart data'!$R$92</f>
        <v>119.08</v>
      </c>
      <c r="AA18" s="110">
        <f>'Section 11 chart data'!$K$75</f>
        <v>1.9E-2</v>
      </c>
      <c r="AB18" s="110">
        <f>'Section 11 chart data'!$S$92</f>
        <v>1.7000000000000001E-2</v>
      </c>
      <c r="AC18" s="111">
        <f>'Section 11 chart data'!$T$92</f>
        <v>128.75</v>
      </c>
      <c r="AD18" s="110">
        <f>'Section 11 chart data'!$L$75</f>
        <v>5.0000000000000001E-3</v>
      </c>
      <c r="AE18" s="110">
        <f>'Section 11 chart data'!$U$92</f>
        <v>0</v>
      </c>
      <c r="AF18" s="111">
        <f>'Section 11 chart data'!$V$92</f>
        <v>0</v>
      </c>
      <c r="AG18" s="110">
        <f>'Section 11 chart data'!$M$75</f>
        <v>1.6E-2</v>
      </c>
      <c r="AH18" s="110">
        <f>'Section 11 chart data'!$W$92</f>
        <v>2.8000000000000001E-2</v>
      </c>
      <c r="AI18" s="112">
        <f>'Section 11 chart data'!$X$92</f>
        <v>91.5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4.5999999999999999E-2</v>
      </c>
      <c r="E19" s="111">
        <f>'Section 11 chart data'!$D$93</f>
        <v>74.319999999999993</v>
      </c>
      <c r="F19" s="110">
        <f>'Section 11 chart data'!$D$76</f>
        <v>0</v>
      </c>
      <c r="G19" s="110">
        <f>'Section 11 chart data'!$E$93</f>
        <v>7.3999999999999996E-2</v>
      </c>
      <c r="H19" s="111">
        <f>'Section 11 chart data'!$F$93</f>
        <v>43.88</v>
      </c>
      <c r="I19" s="110">
        <f>'Section 11 chart data'!$E$76</f>
        <v>4.0000000000000001E-3</v>
      </c>
      <c r="J19" s="110">
        <f>'Section 11 chart data'!$G$93</f>
        <v>0.11600000000000001</v>
      </c>
      <c r="K19" s="111">
        <f>'Section 11 chart data'!$H$93</f>
        <v>43.16</v>
      </c>
      <c r="L19" s="110">
        <f>'Section 11 chart data'!$F$76</f>
        <v>0</v>
      </c>
      <c r="M19" s="110">
        <f>'Section 11 chart data'!$I$93</f>
        <v>0.28100000000000003</v>
      </c>
      <c r="N19" s="111">
        <f>'Section 11 chart data'!$J$93</f>
        <v>43.14</v>
      </c>
      <c r="O19" s="110">
        <f>'Section 11 chart data'!$G$76</f>
        <v>3.1E-2</v>
      </c>
      <c r="P19" s="110">
        <f>'Section 11 chart data'!$K$93</f>
        <v>0.41699999999999998</v>
      </c>
      <c r="Q19" s="111">
        <f>'Section 11 chart data'!$L$93</f>
        <v>39.119999999999997</v>
      </c>
      <c r="R19" s="110">
        <f>'Section 11 chart data'!$H$76</f>
        <v>0</v>
      </c>
      <c r="S19" s="110">
        <f>'Section 11 chart data'!$M$93</f>
        <v>0.41799999999999998</v>
      </c>
      <c r="T19" s="111">
        <f>'Section 11 chart data'!$N$93</f>
        <v>38.869999999999997</v>
      </c>
      <c r="U19" s="110">
        <f>'Section 11 chart data'!$I$76</f>
        <v>3.1E-2</v>
      </c>
      <c r="V19" s="110">
        <f>'Section 11 chart data'!$O$93</f>
        <v>0.754</v>
      </c>
      <c r="W19" s="111">
        <f>'Section 11 chart data'!$P$93</f>
        <v>56.02</v>
      </c>
      <c r="X19" s="110">
        <f>'Section 11 chart data'!$J$76</f>
        <v>0</v>
      </c>
      <c r="Y19" s="110">
        <f>'Section 11 chart data'!$Q$93</f>
        <v>0.39400000000000002</v>
      </c>
      <c r="Z19" s="111">
        <f>'Section 11 chart data'!$R$93</f>
        <v>40.75</v>
      </c>
      <c r="AA19" s="110">
        <f>'Section 11 chart data'!$K$76</f>
        <v>3.1E-2</v>
      </c>
      <c r="AB19" s="110">
        <f>'Section 11 chart data'!$S$93</f>
        <v>0.39400000000000002</v>
      </c>
      <c r="AC19" s="111">
        <f>'Section 11 chart data'!$T$93</f>
        <v>40.75</v>
      </c>
      <c r="AD19" s="110">
        <f>'Section 11 chart data'!$L$76</f>
        <v>0</v>
      </c>
      <c r="AE19" s="110">
        <f>'Section 11 chart data'!$U$93</f>
        <v>0.39400000000000002</v>
      </c>
      <c r="AF19" s="111">
        <f>'Section 11 chart data'!$V$93</f>
        <v>40.71</v>
      </c>
      <c r="AG19" s="110">
        <f>'Section 11 chart data'!$M$76</f>
        <v>3.1E-2</v>
      </c>
      <c r="AH19" s="110">
        <f>'Section 11 chart data'!$W$93</f>
        <v>0.53900000000000003</v>
      </c>
      <c r="AI19" s="112">
        <f>'Section 11 chart data'!$X$93</f>
        <v>40.54</v>
      </c>
    </row>
    <row r="20" spans="2:35" ht="15" customHeight="1" x14ac:dyDescent="0.2">
      <c r="B20" s="1" t="s">
        <v>104</v>
      </c>
      <c r="C20" s="114">
        <f>'Section 11 chart data'!$C$77</f>
        <v>1.744</v>
      </c>
      <c r="D20" s="114">
        <f>'Section 11 chart data'!$C$94</f>
        <v>18.195</v>
      </c>
      <c r="E20" s="115">
        <f>'Section 11 chart data'!$D$94</f>
        <v>44.1</v>
      </c>
      <c r="F20" s="114">
        <f>'Section 11 chart data'!$D$77</f>
        <v>0.46600000000000003</v>
      </c>
      <c r="G20" s="114">
        <f>'Section 11 chart data'!$E$94</f>
        <v>14.391999999999999</v>
      </c>
      <c r="H20" s="115">
        <f>'Section 11 chart data'!$F$94</f>
        <v>47.16</v>
      </c>
      <c r="I20" s="114">
        <f>'Section 11 chart data'!$E$77</f>
        <v>1.6990000000000001</v>
      </c>
      <c r="J20" s="114">
        <f>'Section 11 chart data'!$G$94</f>
        <v>4.6619999999999999</v>
      </c>
      <c r="K20" s="115">
        <f>'Section 11 chart data'!$H$94</f>
        <v>31.9</v>
      </c>
      <c r="L20" s="114">
        <f>'Section 11 chart data'!$F$77</f>
        <v>0.71299999999999997</v>
      </c>
      <c r="M20" s="114">
        <f>'Section 11 chart data'!$I$94</f>
        <v>2.6070000000000002</v>
      </c>
      <c r="N20" s="115">
        <f>'Section 11 chart data'!$J$94</f>
        <v>26.27</v>
      </c>
      <c r="O20" s="114">
        <f>'Section 11 chart data'!$G$77</f>
        <v>1.77</v>
      </c>
      <c r="P20" s="114">
        <f>'Section 11 chart data'!$K$94</f>
        <v>2.8879999999999999</v>
      </c>
      <c r="Q20" s="115">
        <f>'Section 11 chart data'!$L$94</f>
        <v>25.81</v>
      </c>
      <c r="R20" s="114">
        <f>'Section 11 chart data'!$H$77</f>
        <v>0.76</v>
      </c>
      <c r="S20" s="114">
        <f>'Section 11 chart data'!$M$94</f>
        <v>3.3279999999999998</v>
      </c>
      <c r="T20" s="115">
        <f>'Section 11 chart data'!$N$94</f>
        <v>24.99</v>
      </c>
      <c r="U20" s="114">
        <f>'Section 11 chart data'!$I$77</f>
        <v>4.0199999999999996</v>
      </c>
      <c r="V20" s="114">
        <f>'Section 11 chart data'!$O$94</f>
        <v>7.0209999999999999</v>
      </c>
      <c r="W20" s="115">
        <f>'Section 11 chart data'!$P$94</f>
        <v>43.74</v>
      </c>
      <c r="X20" s="114">
        <f>'Section 11 chart data'!$J$77</f>
        <v>2.3119999999999998</v>
      </c>
      <c r="Y20" s="114">
        <f>'Section 11 chart data'!$Q$94</f>
        <v>4.7880000000000003</v>
      </c>
      <c r="Z20" s="115">
        <f>'Section 11 chart data'!$R$94</f>
        <v>38.380000000000003</v>
      </c>
      <c r="AA20" s="114">
        <f>'Section 11 chart data'!$K$77</f>
        <v>2.4009999999999998</v>
      </c>
      <c r="AB20" s="114">
        <f>'Section 11 chart data'!$S$94</f>
        <v>9.9</v>
      </c>
      <c r="AC20" s="115">
        <f>'Section 11 chart data'!$T$94</f>
        <v>53.43</v>
      </c>
      <c r="AD20" s="114">
        <f>'Section 11 chart data'!$L$77</f>
        <v>2.427</v>
      </c>
      <c r="AE20" s="114">
        <f>'Section 11 chart data'!$U$94</f>
        <v>4.2679999999999998</v>
      </c>
      <c r="AF20" s="115">
        <f>'Section 11 chart data'!$V$94</f>
        <v>43.36</v>
      </c>
      <c r="AG20" s="114">
        <f>'Section 11 chart data'!$M$77</f>
        <v>2.63</v>
      </c>
      <c r="AH20" s="114">
        <f>'Section 11 chart data'!$W$94</f>
        <v>3.8929999999999998</v>
      </c>
      <c r="AI20" s="116">
        <f>'Section 11 chart data'!$X$94</f>
        <v>31.86</v>
      </c>
    </row>
    <row r="23" spans="2:35" ht="15" customHeight="1" x14ac:dyDescent="0.2">
      <c r="B23" s="904" t="s">
        <v>77</v>
      </c>
      <c r="C23" s="906" t="s">
        <v>331</v>
      </c>
      <c r="D23" s="907"/>
      <c r="E23" s="909"/>
      <c r="F23" s="906" t="s">
        <v>222</v>
      </c>
      <c r="G23" s="907"/>
      <c r="H23" s="907"/>
    </row>
    <row r="24" spans="2:35" ht="15" customHeight="1" x14ac:dyDescent="0.2">
      <c r="B24" s="904"/>
      <c r="C24" s="635" t="s">
        <v>78</v>
      </c>
      <c r="D24" s="900" t="s">
        <v>79</v>
      </c>
      <c r="E24" s="908"/>
      <c r="F24" s="635" t="s">
        <v>78</v>
      </c>
      <c r="G24" s="900" t="s">
        <v>79</v>
      </c>
      <c r="H24" s="901"/>
    </row>
    <row r="25" spans="2:35" ht="30" customHeight="1" x14ac:dyDescent="0.2">
      <c r="B25" s="905"/>
      <c r="C25" s="902" t="s">
        <v>325</v>
      </c>
      <c r="D25" s="903"/>
      <c r="E25" s="16" t="s">
        <v>82</v>
      </c>
      <c r="F25" s="902" t="s">
        <v>325</v>
      </c>
      <c r="G25" s="903"/>
      <c r="H25" s="17" t="s">
        <v>82</v>
      </c>
    </row>
    <row r="26" spans="2:35" ht="15" customHeight="1" x14ac:dyDescent="0.2">
      <c r="B26" s="152" t="str">
        <f>Index!$B$4</f>
        <v>Lincolnshire and Northamptonshire</v>
      </c>
      <c r="C26" s="783"/>
      <c r="D26" s="783"/>
      <c r="E26" s="783"/>
      <c r="F26" s="783"/>
      <c r="G26" s="783"/>
      <c r="H26" s="783"/>
    </row>
    <row r="27" spans="2:35" ht="15" customHeight="1" x14ac:dyDescent="0.2">
      <c r="B27" s="2" t="s">
        <v>105</v>
      </c>
      <c r="C27" s="108">
        <f>$C$9</f>
        <v>10.935</v>
      </c>
      <c r="D27" s="108">
        <f>$D$9</f>
        <v>173.88300000000001</v>
      </c>
      <c r="E27" s="119">
        <f>$E$9</f>
        <v>37.08</v>
      </c>
      <c r="F27" s="108">
        <f>$F$9</f>
        <v>4.5830000000000002</v>
      </c>
      <c r="G27" s="108">
        <f>$G$9</f>
        <v>105.358</v>
      </c>
      <c r="H27" s="120">
        <f>$H$9</f>
        <v>21.07</v>
      </c>
    </row>
    <row r="28" spans="2:35" ht="15" customHeight="1" x14ac:dyDescent="0.2">
      <c r="B28" s="1" t="s">
        <v>94</v>
      </c>
      <c r="C28" s="110">
        <f>$C$10</f>
        <v>6.1470000000000002</v>
      </c>
      <c r="D28" s="110">
        <f>$D$10</f>
        <v>20.655000000000001</v>
      </c>
      <c r="E28" s="111">
        <f>$E$10</f>
        <v>46.3</v>
      </c>
      <c r="F28" s="110">
        <f>$F$10</f>
        <v>2.7989999999999999</v>
      </c>
      <c r="G28" s="110">
        <f>$G$10</f>
        <v>12.769</v>
      </c>
      <c r="H28" s="112">
        <f>$H$10</f>
        <v>43.75</v>
      </c>
    </row>
    <row r="29" spans="2:35" ht="15" customHeight="1" x14ac:dyDescent="0.2">
      <c r="B29" s="1" t="s">
        <v>95</v>
      </c>
      <c r="C29" s="110">
        <f>$C$11</f>
        <v>0.57699999999999996</v>
      </c>
      <c r="D29" s="110">
        <f>$D$11</f>
        <v>1.5149999999999999</v>
      </c>
      <c r="E29" s="111">
        <f>$E$11</f>
        <v>83.65</v>
      </c>
      <c r="F29" s="110">
        <f>$F$11</f>
        <v>0.36899999999999999</v>
      </c>
      <c r="G29" s="110">
        <f>$G$11</f>
        <v>2.2170000000000001</v>
      </c>
      <c r="H29" s="112">
        <f>$H$11</f>
        <v>51.32</v>
      </c>
    </row>
    <row r="30" spans="2:35" ht="15" customHeight="1" x14ac:dyDescent="0.2">
      <c r="B30" s="1" t="s">
        <v>96</v>
      </c>
      <c r="C30" s="110">
        <f>$C$12</f>
        <v>4.2999999999999997E-2</v>
      </c>
      <c r="D30" s="110">
        <f>$D$12</f>
        <v>12.525</v>
      </c>
      <c r="E30" s="111">
        <f>$E$12</f>
        <v>36.67</v>
      </c>
      <c r="F30" s="110">
        <f>$F$12</f>
        <v>1.9E-2</v>
      </c>
      <c r="G30" s="110">
        <f>$G$12</f>
        <v>16.489999999999998</v>
      </c>
      <c r="H30" s="112">
        <f>$H$12</f>
        <v>33.92</v>
      </c>
    </row>
    <row r="31" spans="2:35" ht="15" customHeight="1" x14ac:dyDescent="0.2">
      <c r="B31" s="1" t="s">
        <v>97</v>
      </c>
      <c r="C31" s="110">
        <f>$C$13</f>
        <v>1.8520000000000001</v>
      </c>
      <c r="D31" s="110">
        <f>$D$13</f>
        <v>115.47499999999999</v>
      </c>
      <c r="E31" s="111">
        <f>$E$13</f>
        <v>50.67</v>
      </c>
      <c r="F31" s="110">
        <f>$F$13</f>
        <v>0.55000000000000004</v>
      </c>
      <c r="G31" s="110">
        <f>$G$13</f>
        <v>52.686</v>
      </c>
      <c r="H31" s="112">
        <f>$H$13</f>
        <v>32.049999999999997</v>
      </c>
    </row>
    <row r="32" spans="2:35" ht="15" customHeight="1" x14ac:dyDescent="0.2">
      <c r="B32" s="1" t="s">
        <v>98</v>
      </c>
      <c r="C32" s="110">
        <f>$C$14</f>
        <v>0.54300000000000004</v>
      </c>
      <c r="D32" s="110">
        <f>$D$14</f>
        <v>2.3959999999999999</v>
      </c>
      <c r="E32" s="111">
        <f>$E$14</f>
        <v>54.05</v>
      </c>
      <c r="F32" s="110">
        <f>$F$14</f>
        <v>0.374</v>
      </c>
      <c r="G32" s="110">
        <f>$G$14</f>
        <v>3.4390000000000001</v>
      </c>
      <c r="H32" s="112">
        <f>$H$14</f>
        <v>64.349999999999994</v>
      </c>
    </row>
    <row r="33" spans="2:8" ht="15" customHeight="1" x14ac:dyDescent="0.2">
      <c r="B33" s="1" t="s">
        <v>99</v>
      </c>
      <c r="C33" s="110">
        <f>$C$15</f>
        <v>2E-3</v>
      </c>
      <c r="D33" s="110">
        <f>$D$15</f>
        <v>0.34100000000000003</v>
      </c>
      <c r="E33" s="111">
        <f>$E$15</f>
        <v>76.23</v>
      </c>
      <c r="F33" s="110">
        <f>$F$15</f>
        <v>1E-3</v>
      </c>
      <c r="G33" s="110">
        <f>$G$15</f>
        <v>0.27900000000000003</v>
      </c>
      <c r="H33" s="112">
        <f>$H$15</f>
        <v>74.67</v>
      </c>
    </row>
    <row r="34" spans="2:8" ht="15" customHeight="1" x14ac:dyDescent="0.2">
      <c r="B34" s="1" t="s">
        <v>100</v>
      </c>
      <c r="C34" s="110">
        <f>$C$16</f>
        <v>4.0000000000000001E-3</v>
      </c>
      <c r="D34" s="110">
        <f>$D$16</f>
        <v>0.56200000000000006</v>
      </c>
      <c r="E34" s="111">
        <f>$E$16</f>
        <v>54.76</v>
      </c>
      <c r="F34" s="110">
        <f>$F$16</f>
        <v>5.0000000000000001E-3</v>
      </c>
      <c r="G34" s="110">
        <f>$G$16</f>
        <v>1.01</v>
      </c>
      <c r="H34" s="112">
        <f>$H$16</f>
        <v>53.12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2.0049999999999999</v>
      </c>
      <c r="E35" s="111">
        <f>$E$17</f>
        <v>48.29</v>
      </c>
      <c r="F35" s="110">
        <f>$F$17</f>
        <v>0</v>
      </c>
      <c r="G35" s="110">
        <f>$G$17</f>
        <v>1.8120000000000001</v>
      </c>
      <c r="H35" s="112">
        <f>$H$17</f>
        <v>42.84</v>
      </c>
    </row>
    <row r="36" spans="2:8" ht="15" customHeight="1" x14ac:dyDescent="0.2">
      <c r="B36" s="1" t="s">
        <v>102</v>
      </c>
      <c r="C36" s="110">
        <f>$C$18</f>
        <v>2.1999999999999999E-2</v>
      </c>
      <c r="D36" s="110">
        <f>$D$18</f>
        <v>0</v>
      </c>
      <c r="E36" s="111">
        <f>$E$18</f>
        <v>0</v>
      </c>
      <c r="F36" s="110">
        <f>$F$18</f>
        <v>0</v>
      </c>
      <c r="G36" s="110">
        <f>$G$18</f>
        <v>2.8000000000000001E-2</v>
      </c>
      <c r="H36" s="112">
        <f>$H$18</f>
        <v>91.5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4.5999999999999999E-2</v>
      </c>
      <c r="E37" s="111">
        <f>$E$19</f>
        <v>74.319999999999993</v>
      </c>
      <c r="F37" s="110">
        <f>$F$19</f>
        <v>0</v>
      </c>
      <c r="G37" s="110">
        <f>$G$19</f>
        <v>7.3999999999999996E-2</v>
      </c>
      <c r="H37" s="112">
        <f>$H$19</f>
        <v>43.88</v>
      </c>
    </row>
    <row r="38" spans="2:8" ht="15" customHeight="1" x14ac:dyDescent="0.2">
      <c r="B38" s="1" t="s">
        <v>104</v>
      </c>
      <c r="C38" s="114">
        <f>$C$20</f>
        <v>1.744</v>
      </c>
      <c r="D38" s="114">
        <f>$D$20</f>
        <v>18.195</v>
      </c>
      <c r="E38" s="115">
        <f>$E$20</f>
        <v>44.1</v>
      </c>
      <c r="F38" s="114">
        <f>$F$20</f>
        <v>0.46600000000000003</v>
      </c>
      <c r="G38" s="114">
        <f>$G$20</f>
        <v>14.391999999999999</v>
      </c>
      <c r="H38" s="116">
        <f>$H$20</f>
        <v>47.16</v>
      </c>
    </row>
    <row r="41" spans="2:8" ht="15" customHeight="1" x14ac:dyDescent="0.2">
      <c r="B41" s="904" t="s">
        <v>77</v>
      </c>
      <c r="C41" s="906" t="s">
        <v>225</v>
      </c>
      <c r="D41" s="907"/>
      <c r="E41" s="909"/>
      <c r="F41" s="906" t="s">
        <v>226</v>
      </c>
      <c r="G41" s="907"/>
      <c r="H41" s="907"/>
    </row>
    <row r="42" spans="2:8" ht="15" customHeight="1" x14ac:dyDescent="0.2">
      <c r="B42" s="904"/>
      <c r="C42" s="635" t="s">
        <v>78</v>
      </c>
      <c r="D42" s="900" t="s">
        <v>79</v>
      </c>
      <c r="E42" s="908"/>
      <c r="F42" s="635" t="s">
        <v>78</v>
      </c>
      <c r="G42" s="900" t="s">
        <v>79</v>
      </c>
      <c r="H42" s="901"/>
    </row>
    <row r="43" spans="2:8" ht="30" customHeight="1" x14ac:dyDescent="0.2">
      <c r="B43" s="905"/>
      <c r="C43" s="902" t="s">
        <v>325</v>
      </c>
      <c r="D43" s="903"/>
      <c r="E43" s="16" t="s">
        <v>82</v>
      </c>
      <c r="F43" s="902" t="s">
        <v>325</v>
      </c>
      <c r="G43" s="903"/>
      <c r="H43" s="17" t="s">
        <v>82</v>
      </c>
    </row>
    <row r="44" spans="2:8" ht="15" customHeight="1" x14ac:dyDescent="0.2">
      <c r="B44" s="152" t="str">
        <f>Index!$B$4</f>
        <v>Lincolnshire and Northamptonshire</v>
      </c>
      <c r="C44" s="783"/>
      <c r="D44" s="783"/>
      <c r="E44" s="783"/>
      <c r="F44" s="783"/>
      <c r="G44" s="783"/>
      <c r="H44" s="783"/>
    </row>
    <row r="45" spans="2:8" ht="15" customHeight="1" x14ac:dyDescent="0.2">
      <c r="B45" s="2" t="s">
        <v>105</v>
      </c>
      <c r="C45" s="108">
        <f>$I$9</f>
        <v>11.222</v>
      </c>
      <c r="D45" s="108">
        <f>$J$9</f>
        <v>55.807000000000002</v>
      </c>
      <c r="E45" s="119">
        <f>$K$9</f>
        <v>25.54</v>
      </c>
      <c r="F45" s="108">
        <f>$L$9</f>
        <v>8.0039999999999996</v>
      </c>
      <c r="G45" s="108">
        <f>$M$9</f>
        <v>32.44</v>
      </c>
      <c r="H45" s="120">
        <f>$N$9</f>
        <v>22.84</v>
      </c>
    </row>
    <row r="46" spans="2:8" ht="15" customHeight="1" x14ac:dyDescent="0.2">
      <c r="B46" s="1" t="s">
        <v>94</v>
      </c>
      <c r="C46" s="110">
        <f>$I$10</f>
        <v>6.0890000000000004</v>
      </c>
      <c r="D46" s="110">
        <f>$J$10</f>
        <v>22.01</v>
      </c>
      <c r="E46" s="111">
        <f>$K$10</f>
        <v>51.36</v>
      </c>
      <c r="F46" s="110">
        <f>$L$10</f>
        <v>4.4160000000000004</v>
      </c>
      <c r="G46" s="110">
        <f>$M$10</f>
        <v>12.641</v>
      </c>
      <c r="H46" s="112">
        <f>$N$10</f>
        <v>42.16</v>
      </c>
    </row>
    <row r="47" spans="2:8" ht="15" customHeight="1" x14ac:dyDescent="0.2">
      <c r="B47" s="1" t="s">
        <v>95</v>
      </c>
      <c r="C47" s="110">
        <f>$I$11</f>
        <v>0.57799999999999996</v>
      </c>
      <c r="D47" s="110">
        <f>$J$11</f>
        <v>2.3039999999999998</v>
      </c>
      <c r="E47" s="111">
        <f>$K$11</f>
        <v>49.43</v>
      </c>
      <c r="F47" s="110">
        <f>$L$11</f>
        <v>0.63400000000000001</v>
      </c>
      <c r="G47" s="110">
        <f>$M$11</f>
        <v>2.3530000000000002</v>
      </c>
      <c r="H47" s="112">
        <f>$N$11</f>
        <v>48.41</v>
      </c>
    </row>
    <row r="48" spans="2:8" ht="15" customHeight="1" x14ac:dyDescent="0.2">
      <c r="B48" s="1" t="s">
        <v>96</v>
      </c>
      <c r="C48" s="110">
        <f>$I$12</f>
        <v>3.7999999999999999E-2</v>
      </c>
      <c r="D48" s="110">
        <f>$J$12</f>
        <v>7.6630000000000003</v>
      </c>
      <c r="E48" s="111">
        <f>$K$12</f>
        <v>40.85</v>
      </c>
      <c r="F48" s="110">
        <f>$L$12</f>
        <v>4.3999999999999997E-2</v>
      </c>
      <c r="G48" s="110">
        <f>$M$12</f>
        <v>3.3420000000000001</v>
      </c>
      <c r="H48" s="112">
        <f>$N$12</f>
        <v>37.049999999999997</v>
      </c>
    </row>
    <row r="49" spans="2:8" ht="15" customHeight="1" x14ac:dyDescent="0.2">
      <c r="B49" s="1" t="s">
        <v>97</v>
      </c>
      <c r="C49" s="110">
        <f>$I$13</f>
        <v>1.7210000000000001</v>
      </c>
      <c r="D49" s="110">
        <f>$J$13</f>
        <v>14.824</v>
      </c>
      <c r="E49" s="111">
        <f>$K$13</f>
        <v>33.369999999999997</v>
      </c>
      <c r="F49" s="110">
        <f>$L$13</f>
        <v>1.6639999999999999</v>
      </c>
      <c r="G49" s="110">
        <f>$M$13</f>
        <v>5.9269999999999996</v>
      </c>
      <c r="H49" s="112">
        <f>$N$13</f>
        <v>37.409999999999997</v>
      </c>
    </row>
    <row r="50" spans="2:8" ht="15" customHeight="1" x14ac:dyDescent="0.2">
      <c r="B50" s="1" t="s">
        <v>98</v>
      </c>
      <c r="C50" s="110">
        <f>$I$14</f>
        <v>1.034</v>
      </c>
      <c r="D50" s="110">
        <f>$J$14</f>
        <v>1.179</v>
      </c>
      <c r="E50" s="111">
        <f>$K$14</f>
        <v>37.72</v>
      </c>
      <c r="F50" s="110">
        <f>$L$14</f>
        <v>0.52500000000000002</v>
      </c>
      <c r="G50" s="110">
        <f>$M$14</f>
        <v>2.3570000000000002</v>
      </c>
      <c r="H50" s="112">
        <f>$N$14</f>
        <v>80.180000000000007</v>
      </c>
    </row>
    <row r="51" spans="2:8" ht="15" customHeight="1" x14ac:dyDescent="0.2">
      <c r="B51" s="1" t="s">
        <v>99</v>
      </c>
      <c r="C51" s="110">
        <f>$I$15</f>
        <v>4.0000000000000001E-3</v>
      </c>
      <c r="D51" s="110">
        <f>$J$15</f>
        <v>0.28000000000000003</v>
      </c>
      <c r="E51" s="111">
        <f>$K$15</f>
        <v>74.260000000000005</v>
      </c>
      <c r="F51" s="110">
        <f>$L$15</f>
        <v>3.0000000000000001E-3</v>
      </c>
      <c r="G51" s="110">
        <f>$M$15</f>
        <v>0.28000000000000003</v>
      </c>
      <c r="H51" s="112">
        <f>$N$15</f>
        <v>74.260000000000005</v>
      </c>
    </row>
    <row r="52" spans="2:8" ht="15" customHeight="1" x14ac:dyDescent="0.2">
      <c r="B52" s="1" t="s">
        <v>100</v>
      </c>
      <c r="C52" s="110">
        <f>$I$16</f>
        <v>3.7999999999999999E-2</v>
      </c>
      <c r="D52" s="110">
        <f>$J$16</f>
        <v>0.84799999999999998</v>
      </c>
      <c r="E52" s="111">
        <f>$K$16</f>
        <v>57.5</v>
      </c>
      <c r="F52" s="110">
        <f>$L$16</f>
        <v>2E-3</v>
      </c>
      <c r="G52" s="110">
        <f>$M$16</f>
        <v>0.80200000000000005</v>
      </c>
      <c r="H52" s="112">
        <f>$N$16</f>
        <v>60.54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1.7210000000000001</v>
      </c>
      <c r="E53" s="111">
        <f>$K$17</f>
        <v>40.68</v>
      </c>
      <c r="F53" s="110">
        <f>$L$17</f>
        <v>0</v>
      </c>
      <c r="G53" s="110">
        <f>$M$17</f>
        <v>1.6339999999999999</v>
      </c>
      <c r="H53" s="112">
        <f>$N$17</f>
        <v>42.53</v>
      </c>
    </row>
    <row r="54" spans="2:8" ht="15" customHeight="1" x14ac:dyDescent="0.2">
      <c r="B54" s="1" t="s">
        <v>102</v>
      </c>
      <c r="C54" s="110">
        <f>$I$18</f>
        <v>1.7000000000000001E-2</v>
      </c>
      <c r="D54" s="110">
        <f>$J$18</f>
        <v>0.11600000000000001</v>
      </c>
      <c r="E54" s="111">
        <f>$K$18</f>
        <v>92.46</v>
      </c>
      <c r="F54" s="110">
        <f>$L$18</f>
        <v>3.0000000000000001E-3</v>
      </c>
      <c r="G54" s="110">
        <f>$M$18</f>
        <v>0.11899999999999999</v>
      </c>
      <c r="H54" s="112">
        <f>$N$18</f>
        <v>90.6</v>
      </c>
    </row>
    <row r="55" spans="2:8" ht="15" customHeight="1" x14ac:dyDescent="0.2">
      <c r="B55" s="1" t="s">
        <v>103</v>
      </c>
      <c r="C55" s="110">
        <f>$I$19</f>
        <v>4.0000000000000001E-3</v>
      </c>
      <c r="D55" s="110">
        <f>$J$19</f>
        <v>0.11600000000000001</v>
      </c>
      <c r="E55" s="111">
        <f>$K$19</f>
        <v>43.16</v>
      </c>
      <c r="F55" s="110">
        <f>$L$19</f>
        <v>0</v>
      </c>
      <c r="G55" s="110">
        <f>$M$19</f>
        <v>0.28100000000000003</v>
      </c>
      <c r="H55" s="112">
        <f>$N$19</f>
        <v>43.14</v>
      </c>
    </row>
    <row r="56" spans="2:8" ht="15" customHeight="1" x14ac:dyDescent="0.2">
      <c r="B56" s="1" t="s">
        <v>104</v>
      </c>
      <c r="C56" s="114">
        <f>$I$20</f>
        <v>1.6990000000000001</v>
      </c>
      <c r="D56" s="114">
        <f>$J$20</f>
        <v>4.6619999999999999</v>
      </c>
      <c r="E56" s="115">
        <f>$K$20</f>
        <v>31.9</v>
      </c>
      <c r="F56" s="114">
        <f>$L$20</f>
        <v>0.71299999999999997</v>
      </c>
      <c r="G56" s="114">
        <f>$M$20</f>
        <v>2.6070000000000002</v>
      </c>
      <c r="H56" s="116">
        <f>$N$20</f>
        <v>26.27</v>
      </c>
    </row>
    <row r="59" spans="2:8" ht="15" customHeight="1" x14ac:dyDescent="0.2">
      <c r="B59" s="904" t="s">
        <v>77</v>
      </c>
      <c r="C59" s="906" t="s">
        <v>227</v>
      </c>
      <c r="D59" s="907"/>
      <c r="E59" s="909"/>
      <c r="F59" s="906" t="s">
        <v>228</v>
      </c>
      <c r="G59" s="907"/>
      <c r="H59" s="907"/>
    </row>
    <row r="60" spans="2:8" ht="15" customHeight="1" x14ac:dyDescent="0.2">
      <c r="B60" s="904"/>
      <c r="C60" s="635" t="s">
        <v>78</v>
      </c>
      <c r="D60" s="900" t="s">
        <v>79</v>
      </c>
      <c r="E60" s="908"/>
      <c r="F60" s="635" t="s">
        <v>78</v>
      </c>
      <c r="G60" s="900" t="s">
        <v>79</v>
      </c>
      <c r="H60" s="901"/>
    </row>
    <row r="61" spans="2:8" ht="30" customHeight="1" x14ac:dyDescent="0.2">
      <c r="B61" s="905"/>
      <c r="C61" s="902" t="s">
        <v>325</v>
      </c>
      <c r="D61" s="903"/>
      <c r="E61" s="16" t="s">
        <v>82</v>
      </c>
      <c r="F61" s="902" t="s">
        <v>325</v>
      </c>
      <c r="G61" s="903"/>
      <c r="H61" s="17" t="s">
        <v>82</v>
      </c>
    </row>
    <row r="62" spans="2:8" ht="15" customHeight="1" x14ac:dyDescent="0.2">
      <c r="B62" s="152" t="str">
        <f>Index!$B$4</f>
        <v>Lincolnshire and Northamptonshire</v>
      </c>
      <c r="C62" s="783"/>
      <c r="D62" s="783"/>
      <c r="E62" s="783"/>
      <c r="F62" s="783"/>
      <c r="G62" s="783"/>
      <c r="H62" s="783"/>
    </row>
    <row r="63" spans="2:8" ht="15" customHeight="1" x14ac:dyDescent="0.2">
      <c r="B63" s="2" t="s">
        <v>105</v>
      </c>
      <c r="C63" s="108">
        <f>$O$9</f>
        <v>12.305</v>
      </c>
      <c r="D63" s="108">
        <f>$P$9</f>
        <v>36.048000000000002</v>
      </c>
      <c r="E63" s="119">
        <f>$Q$9</f>
        <v>19.64</v>
      </c>
      <c r="F63" s="108">
        <f>$R$9</f>
        <v>9.9849999999999994</v>
      </c>
      <c r="G63" s="108">
        <f>$S$9</f>
        <v>55.136000000000003</v>
      </c>
      <c r="H63" s="120">
        <f>$T$9</f>
        <v>20.329999999999998</v>
      </c>
    </row>
    <row r="64" spans="2:8" ht="15" customHeight="1" x14ac:dyDescent="0.2">
      <c r="B64" s="1" t="s">
        <v>94</v>
      </c>
      <c r="C64" s="110">
        <f>$O$10</f>
        <v>6.4320000000000004</v>
      </c>
      <c r="D64" s="110">
        <f>$P$10</f>
        <v>5.2240000000000002</v>
      </c>
      <c r="E64" s="111">
        <f>$Q$10</f>
        <v>27.94</v>
      </c>
      <c r="F64" s="110">
        <f>$R$10</f>
        <v>5.202</v>
      </c>
      <c r="G64" s="110">
        <f>$S$10</f>
        <v>13.683</v>
      </c>
      <c r="H64" s="112">
        <f>$T$10</f>
        <v>47.68</v>
      </c>
    </row>
    <row r="65" spans="2:8" ht="15" customHeight="1" x14ac:dyDescent="0.2">
      <c r="B65" s="1" t="s">
        <v>95</v>
      </c>
      <c r="C65" s="110">
        <f>$O$11</f>
        <v>0.61199999999999999</v>
      </c>
      <c r="D65" s="110">
        <f>$P$11</f>
        <v>7.2649999999999997</v>
      </c>
      <c r="E65" s="111">
        <f>$Q$11</f>
        <v>49.7</v>
      </c>
      <c r="F65" s="110">
        <f>$R$11</f>
        <v>0.90300000000000002</v>
      </c>
      <c r="G65" s="110">
        <f>$S$11</f>
        <v>5.28</v>
      </c>
      <c r="H65" s="112">
        <f>$T$11</f>
        <v>63.62</v>
      </c>
    </row>
    <row r="66" spans="2:8" ht="15" customHeight="1" x14ac:dyDescent="0.2">
      <c r="B66" s="1" t="s">
        <v>96</v>
      </c>
      <c r="C66" s="110">
        <f>$O$12</f>
        <v>0.08</v>
      </c>
      <c r="D66" s="110">
        <f>$P$12</f>
        <v>4.282</v>
      </c>
      <c r="E66" s="111">
        <f>$Q$12</f>
        <v>39.26</v>
      </c>
      <c r="F66" s="110">
        <f>$R$12</f>
        <v>9.7000000000000003E-2</v>
      </c>
      <c r="G66" s="110">
        <f>$S$12</f>
        <v>5.54</v>
      </c>
      <c r="H66" s="112">
        <f>$T$12</f>
        <v>36.36</v>
      </c>
    </row>
    <row r="67" spans="2:8" ht="15" customHeight="1" x14ac:dyDescent="0.2">
      <c r="B67" s="1" t="s">
        <v>97</v>
      </c>
      <c r="C67" s="110">
        <f>$O$13</f>
        <v>2.4569999999999999</v>
      </c>
      <c r="D67" s="110">
        <f>$P$13</f>
        <v>9.2200000000000006</v>
      </c>
      <c r="E67" s="111">
        <f>$Q$13</f>
        <v>30.03</v>
      </c>
      <c r="F67" s="110">
        <f>$R$13</f>
        <v>1.9590000000000001</v>
      </c>
      <c r="G67" s="110">
        <f>$S$13</f>
        <v>12.867000000000001</v>
      </c>
      <c r="H67" s="112">
        <f>$T$13</f>
        <v>25.82</v>
      </c>
    </row>
    <row r="68" spans="2:8" ht="15" customHeight="1" x14ac:dyDescent="0.2">
      <c r="B68" s="1" t="s">
        <v>98</v>
      </c>
      <c r="C68" s="110">
        <f>$O$14</f>
        <v>0.89400000000000002</v>
      </c>
      <c r="D68" s="110">
        <f>$P$14</f>
        <v>0.65</v>
      </c>
      <c r="E68" s="111">
        <f>$Q$14</f>
        <v>39.49</v>
      </c>
      <c r="F68" s="110">
        <f>$R$14</f>
        <v>1.0549999999999999</v>
      </c>
      <c r="G68" s="110">
        <f>$S$14</f>
        <v>1.5089999999999999</v>
      </c>
      <c r="H68" s="112">
        <f>$T$14</f>
        <v>46.76</v>
      </c>
    </row>
    <row r="69" spans="2:8" ht="15" customHeight="1" x14ac:dyDescent="0.2">
      <c r="B69" s="1" t="s">
        <v>99</v>
      </c>
      <c r="C69" s="110">
        <f>$O$15</f>
        <v>4.0000000000000001E-3</v>
      </c>
      <c r="D69" s="110">
        <f>$P$15</f>
        <v>3.3639999999999999</v>
      </c>
      <c r="E69" s="111">
        <f>$Q$15</f>
        <v>89.85</v>
      </c>
      <c r="F69" s="110">
        <f>$R$15</f>
        <v>3.0000000000000001E-3</v>
      </c>
      <c r="G69" s="110">
        <f>$S$15</f>
        <v>8.5000000000000006E-2</v>
      </c>
      <c r="H69" s="112">
        <f>$T$15</f>
        <v>73.72</v>
      </c>
    </row>
    <row r="70" spans="2:8" ht="15" customHeight="1" x14ac:dyDescent="0.2">
      <c r="B70" s="1" t="s">
        <v>100</v>
      </c>
      <c r="C70" s="110">
        <f>$O$16</f>
        <v>5.0000000000000001E-3</v>
      </c>
      <c r="D70" s="110">
        <f>$P$16</f>
        <v>0.80700000000000005</v>
      </c>
      <c r="E70" s="111">
        <f>$Q$16</f>
        <v>60.2</v>
      </c>
      <c r="F70" s="110">
        <f>$R$16</f>
        <v>3.0000000000000001E-3</v>
      </c>
      <c r="G70" s="110">
        <f>$S$16</f>
        <v>5.7039999999999997</v>
      </c>
      <c r="H70" s="112">
        <f>$T$16</f>
        <v>66.97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1.796</v>
      </c>
      <c r="E71" s="111">
        <f>$Q$17</f>
        <v>38.81</v>
      </c>
      <c r="F71" s="110">
        <f>$R$17</f>
        <v>0</v>
      </c>
      <c r="G71" s="110">
        <f>$S$17</f>
        <v>6.391</v>
      </c>
      <c r="H71" s="112">
        <f>$T$17</f>
        <v>72.62</v>
      </c>
    </row>
    <row r="72" spans="2:8" ht="15" customHeight="1" x14ac:dyDescent="0.2">
      <c r="B72" s="1" t="s">
        <v>102</v>
      </c>
      <c r="C72" s="110">
        <f>$O$18</f>
        <v>0.02</v>
      </c>
      <c r="D72" s="110">
        <f>$P$18</f>
        <v>0.11899999999999999</v>
      </c>
      <c r="E72" s="111">
        <f>$Q$18</f>
        <v>90.6</v>
      </c>
      <c r="F72" s="110">
        <f>$R$18</f>
        <v>3.0000000000000001E-3</v>
      </c>
      <c r="G72" s="110">
        <f>$S$18</f>
        <v>0.11899999999999999</v>
      </c>
      <c r="H72" s="112">
        <f>$T$18</f>
        <v>90.6</v>
      </c>
    </row>
    <row r="73" spans="2:8" ht="15" customHeight="1" x14ac:dyDescent="0.2">
      <c r="B73" s="1" t="s">
        <v>103</v>
      </c>
      <c r="C73" s="110">
        <f>$O$19</f>
        <v>3.1E-2</v>
      </c>
      <c r="D73" s="110">
        <f>$P$19</f>
        <v>0.41699999999999998</v>
      </c>
      <c r="E73" s="111">
        <f>$Q$19</f>
        <v>39.119999999999997</v>
      </c>
      <c r="F73" s="110">
        <f>$R$19</f>
        <v>0</v>
      </c>
      <c r="G73" s="110">
        <f>$S$19</f>
        <v>0.41799999999999998</v>
      </c>
      <c r="H73" s="112">
        <f>$T$19</f>
        <v>38.869999999999997</v>
      </c>
    </row>
    <row r="74" spans="2:8" ht="15" customHeight="1" x14ac:dyDescent="0.2">
      <c r="B74" s="1" t="s">
        <v>104</v>
      </c>
      <c r="C74" s="114">
        <f>$O$20</f>
        <v>1.77</v>
      </c>
      <c r="D74" s="114">
        <f>$P$20</f>
        <v>2.8879999999999999</v>
      </c>
      <c r="E74" s="115">
        <f>$Q$20</f>
        <v>25.81</v>
      </c>
      <c r="F74" s="114">
        <f>$R$20</f>
        <v>0.76</v>
      </c>
      <c r="G74" s="114">
        <f>$S$20</f>
        <v>3.3279999999999998</v>
      </c>
      <c r="H74" s="116">
        <f>$T$20</f>
        <v>24.99</v>
      </c>
    </row>
    <row r="77" spans="2:8" ht="15" customHeight="1" x14ac:dyDescent="0.2">
      <c r="B77" s="904" t="s">
        <v>77</v>
      </c>
      <c r="C77" s="906" t="s">
        <v>332</v>
      </c>
      <c r="D77" s="907"/>
      <c r="E77" s="909"/>
      <c r="F77" s="906" t="s">
        <v>333</v>
      </c>
      <c r="G77" s="907"/>
      <c r="H77" s="907"/>
    </row>
    <row r="78" spans="2:8" ht="15" customHeight="1" x14ac:dyDescent="0.2">
      <c r="B78" s="904"/>
      <c r="C78" s="635" t="s">
        <v>78</v>
      </c>
      <c r="D78" s="900" t="s">
        <v>79</v>
      </c>
      <c r="E78" s="908"/>
      <c r="F78" s="635" t="s">
        <v>78</v>
      </c>
      <c r="G78" s="900" t="s">
        <v>79</v>
      </c>
      <c r="H78" s="901"/>
    </row>
    <row r="79" spans="2:8" ht="30" customHeight="1" x14ac:dyDescent="0.2">
      <c r="B79" s="905"/>
      <c r="C79" s="902" t="s">
        <v>325</v>
      </c>
      <c r="D79" s="903"/>
      <c r="E79" s="16" t="s">
        <v>82</v>
      </c>
      <c r="F79" s="902" t="s">
        <v>325</v>
      </c>
      <c r="G79" s="903"/>
      <c r="H79" s="17" t="s">
        <v>82</v>
      </c>
    </row>
    <row r="80" spans="2:8" ht="15" customHeight="1" x14ac:dyDescent="0.2">
      <c r="B80" s="152" t="str">
        <f>Index!$B$4</f>
        <v>Lincolnshire and Northamptonshire</v>
      </c>
      <c r="C80" s="783"/>
      <c r="D80" s="783"/>
      <c r="E80" s="783"/>
      <c r="F80" s="783"/>
      <c r="G80" s="783"/>
      <c r="H80" s="783"/>
    </row>
    <row r="81" spans="2:8" ht="15" customHeight="1" x14ac:dyDescent="0.2">
      <c r="B81" s="2" t="s">
        <v>105</v>
      </c>
      <c r="C81" s="108">
        <f>$U$9</f>
        <v>34.292000000000002</v>
      </c>
      <c r="D81" s="108">
        <f>$V$9</f>
        <v>64.620999999999995</v>
      </c>
      <c r="E81" s="119">
        <f>$W$9</f>
        <v>20.93</v>
      </c>
      <c r="F81" s="108">
        <f>$X$9</f>
        <v>13.627000000000001</v>
      </c>
      <c r="G81" s="108">
        <f>$Y$9</f>
        <v>49.813000000000002</v>
      </c>
      <c r="H81" s="120">
        <f>$Z$9</f>
        <v>33.53</v>
      </c>
    </row>
    <row r="82" spans="2:8" ht="15" customHeight="1" x14ac:dyDescent="0.2">
      <c r="B82" s="1" t="s">
        <v>94</v>
      </c>
      <c r="C82" s="110">
        <f>$U$10</f>
        <v>15.257999999999999</v>
      </c>
      <c r="D82" s="110">
        <f>$V$10</f>
        <v>11.53</v>
      </c>
      <c r="E82" s="111">
        <f>$W$10</f>
        <v>72.94</v>
      </c>
      <c r="F82" s="110">
        <f>$X$10</f>
        <v>6.4340000000000002</v>
      </c>
      <c r="G82" s="110">
        <f>$Y$10</f>
        <v>3.6629999999999998</v>
      </c>
      <c r="H82" s="112">
        <f>$Z$10</f>
        <v>27.7</v>
      </c>
    </row>
    <row r="83" spans="2:8" ht="15" customHeight="1" x14ac:dyDescent="0.2">
      <c r="B83" s="1" t="s">
        <v>95</v>
      </c>
      <c r="C83" s="110">
        <f>$U$11</f>
        <v>0.87</v>
      </c>
      <c r="D83" s="110">
        <f>$V$11</f>
        <v>3.859</v>
      </c>
      <c r="E83" s="111">
        <f>$W$11</f>
        <v>67.569999999999993</v>
      </c>
      <c r="F83" s="110">
        <f>$X$11</f>
        <v>1.135</v>
      </c>
      <c r="G83" s="110">
        <f>$Y$11</f>
        <v>17.13</v>
      </c>
      <c r="H83" s="112">
        <f>$Z$11</f>
        <v>84.42</v>
      </c>
    </row>
    <row r="84" spans="2:8" ht="15" customHeight="1" x14ac:dyDescent="0.2">
      <c r="B84" s="1" t="s">
        <v>96</v>
      </c>
      <c r="C84" s="110">
        <f>$U$12</f>
        <v>7.4999999999999997E-2</v>
      </c>
      <c r="D84" s="110">
        <f>$V$12</f>
        <v>18.917000000000002</v>
      </c>
      <c r="E84" s="111">
        <f>$W$12</f>
        <v>42.32</v>
      </c>
      <c r="F84" s="110">
        <f>$X$12</f>
        <v>0.104</v>
      </c>
      <c r="G84" s="110">
        <f>$Y$12</f>
        <v>4.88</v>
      </c>
      <c r="H84" s="112">
        <f>$Z$12</f>
        <v>30.62</v>
      </c>
    </row>
    <row r="85" spans="2:8" ht="15" customHeight="1" x14ac:dyDescent="0.2">
      <c r="B85" s="1" t="s">
        <v>97</v>
      </c>
      <c r="C85" s="110">
        <f>$U$13</f>
        <v>12.317</v>
      </c>
      <c r="D85" s="110">
        <f>$V$13</f>
        <v>15.316000000000001</v>
      </c>
      <c r="E85" s="111">
        <f>$W$13</f>
        <v>23.71</v>
      </c>
      <c r="F85" s="110">
        <f>$X$13</f>
        <v>2.657</v>
      </c>
      <c r="G85" s="110">
        <f>$Y$13</f>
        <v>13.887</v>
      </c>
      <c r="H85" s="112">
        <f>$Z$13</f>
        <v>27.29</v>
      </c>
    </row>
    <row r="86" spans="2:8" ht="15" customHeight="1" x14ac:dyDescent="0.2">
      <c r="B86" s="1" t="s">
        <v>98</v>
      </c>
      <c r="C86" s="110">
        <f>$U$14</f>
        <v>1.5669999999999999</v>
      </c>
      <c r="D86" s="110">
        <f>$V$14</f>
        <v>4.7140000000000004</v>
      </c>
      <c r="E86" s="111">
        <f>$W$14</f>
        <v>41.4</v>
      </c>
      <c r="F86" s="110">
        <f>$X$14</f>
        <v>0.95299999999999996</v>
      </c>
      <c r="G86" s="110">
        <f>$Y$14</f>
        <v>1.849</v>
      </c>
      <c r="H86" s="112">
        <f>$Z$14</f>
        <v>62.71</v>
      </c>
    </row>
    <row r="87" spans="2:8" ht="15" customHeight="1" x14ac:dyDescent="0.2">
      <c r="B87" s="1" t="s">
        <v>99</v>
      </c>
      <c r="C87" s="110">
        <f>$U$15</f>
        <v>4.0000000000000001E-3</v>
      </c>
      <c r="D87" s="110">
        <f>$V$15</f>
        <v>8.5000000000000006E-2</v>
      </c>
      <c r="E87" s="111">
        <f>$W$15</f>
        <v>73.72</v>
      </c>
      <c r="F87" s="110">
        <f>$X$15</f>
        <v>3.0000000000000001E-3</v>
      </c>
      <c r="G87" s="110">
        <f>$Y$15</f>
        <v>8.5000000000000006E-2</v>
      </c>
      <c r="H87" s="112">
        <f>$Z$15</f>
        <v>73.72</v>
      </c>
    </row>
    <row r="88" spans="2:8" ht="15" customHeight="1" x14ac:dyDescent="0.2">
      <c r="B88" s="1" t="s">
        <v>100</v>
      </c>
      <c r="C88" s="110">
        <f>$U$16</f>
        <v>3.1E-2</v>
      </c>
      <c r="D88" s="110">
        <f>$V$16</f>
        <v>0.17299999999999999</v>
      </c>
      <c r="E88" s="111">
        <f>$W$16</f>
        <v>40.950000000000003</v>
      </c>
      <c r="F88" s="110">
        <f>$X$16</f>
        <v>2.4E-2</v>
      </c>
      <c r="G88" s="110">
        <f>$Y$16</f>
        <v>0.998</v>
      </c>
      <c r="H88" s="112">
        <f>$Z$16</f>
        <v>54.88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1.6319999999999999</v>
      </c>
      <c r="E89" s="111">
        <f>$W$17</f>
        <v>38.659999999999997</v>
      </c>
      <c r="F89" s="110">
        <f>$X$17</f>
        <v>0</v>
      </c>
      <c r="G89" s="110">
        <f>$Y$17</f>
        <v>1.42</v>
      </c>
      <c r="H89" s="112">
        <f>$Z$17</f>
        <v>41.83</v>
      </c>
    </row>
    <row r="90" spans="2:8" ht="15" customHeight="1" x14ac:dyDescent="0.2">
      <c r="B90" s="1" t="s">
        <v>102</v>
      </c>
      <c r="C90" s="110">
        <f>$U$18</f>
        <v>0.11899999999999999</v>
      </c>
      <c r="D90" s="110">
        <f>$V$18</f>
        <v>0.32</v>
      </c>
      <c r="E90" s="111">
        <f>$W$18</f>
        <v>72.760000000000005</v>
      </c>
      <c r="F90" s="110">
        <f>$X$18</f>
        <v>5.0000000000000001E-3</v>
      </c>
      <c r="G90" s="110">
        <f>$Y$18</f>
        <v>0.69299999999999995</v>
      </c>
      <c r="H90" s="112">
        <f>$Z$18</f>
        <v>119.08</v>
      </c>
    </row>
    <row r="91" spans="2:8" ht="15" customHeight="1" x14ac:dyDescent="0.2">
      <c r="B91" s="1" t="s">
        <v>103</v>
      </c>
      <c r="C91" s="110">
        <f>$U$19</f>
        <v>3.1E-2</v>
      </c>
      <c r="D91" s="110">
        <f>$V$19</f>
        <v>0.754</v>
      </c>
      <c r="E91" s="111">
        <f>$W$19</f>
        <v>56.02</v>
      </c>
      <c r="F91" s="110">
        <f>$X$19</f>
        <v>0</v>
      </c>
      <c r="G91" s="110">
        <f>$Y$19</f>
        <v>0.39400000000000002</v>
      </c>
      <c r="H91" s="112">
        <f>$Z$19</f>
        <v>40.75</v>
      </c>
    </row>
    <row r="92" spans="2:8" ht="15" customHeight="1" x14ac:dyDescent="0.2">
      <c r="B92" s="1" t="s">
        <v>104</v>
      </c>
      <c r="C92" s="114">
        <f>$U$20</f>
        <v>4.0199999999999996</v>
      </c>
      <c r="D92" s="114">
        <f>$V$20</f>
        <v>7.0209999999999999</v>
      </c>
      <c r="E92" s="115">
        <f>$W$20</f>
        <v>43.74</v>
      </c>
      <c r="F92" s="114">
        <f>$X$20</f>
        <v>2.3119999999999998</v>
      </c>
      <c r="G92" s="114">
        <f>$Y$20</f>
        <v>4.7880000000000003</v>
      </c>
      <c r="H92" s="116">
        <f>$Z$20</f>
        <v>38.380000000000003</v>
      </c>
    </row>
    <row r="95" spans="2:8" ht="15" customHeight="1" x14ac:dyDescent="0.2">
      <c r="B95" s="904" t="s">
        <v>77</v>
      </c>
      <c r="C95" s="906" t="s">
        <v>231</v>
      </c>
      <c r="D95" s="907"/>
      <c r="E95" s="909"/>
      <c r="F95" s="906" t="s">
        <v>232</v>
      </c>
      <c r="G95" s="907"/>
      <c r="H95" s="907"/>
    </row>
    <row r="96" spans="2:8" ht="15" customHeight="1" x14ac:dyDescent="0.2">
      <c r="B96" s="904"/>
      <c r="C96" s="635" t="s">
        <v>78</v>
      </c>
      <c r="D96" s="900" t="s">
        <v>79</v>
      </c>
      <c r="E96" s="908"/>
      <c r="F96" s="635" t="s">
        <v>78</v>
      </c>
      <c r="G96" s="900" t="s">
        <v>79</v>
      </c>
      <c r="H96" s="901"/>
    </row>
    <row r="97" spans="2:8" ht="30" customHeight="1" x14ac:dyDescent="0.2">
      <c r="B97" s="905"/>
      <c r="C97" s="902" t="s">
        <v>325</v>
      </c>
      <c r="D97" s="903"/>
      <c r="E97" s="16" t="s">
        <v>82</v>
      </c>
      <c r="F97" s="902" t="s">
        <v>325</v>
      </c>
      <c r="G97" s="903"/>
      <c r="H97" s="17" t="s">
        <v>82</v>
      </c>
    </row>
    <row r="98" spans="2:8" ht="15" customHeight="1" x14ac:dyDescent="0.2">
      <c r="B98" s="152" t="str">
        <f>Index!$B$4</f>
        <v>Lincolnshire and Northamptonshire</v>
      </c>
      <c r="C98" s="783"/>
      <c r="D98" s="783"/>
      <c r="E98" s="783"/>
      <c r="F98" s="783"/>
      <c r="G98" s="783"/>
      <c r="H98" s="783"/>
    </row>
    <row r="99" spans="2:8" ht="15" customHeight="1" x14ac:dyDescent="0.2">
      <c r="B99" s="2" t="s">
        <v>105</v>
      </c>
      <c r="C99" s="108">
        <f>$AA$9</f>
        <v>15.933</v>
      </c>
      <c r="D99" s="108">
        <f>$AB$9</f>
        <v>59.04</v>
      </c>
      <c r="E99" s="119">
        <f>$AC$9</f>
        <v>25.71</v>
      </c>
      <c r="F99" s="108">
        <f>$AD$9</f>
        <v>16.239000000000001</v>
      </c>
      <c r="G99" s="108">
        <f>$AE$9</f>
        <v>52.491</v>
      </c>
      <c r="H99" s="120">
        <f>$AF$9</f>
        <v>19.190000000000001</v>
      </c>
    </row>
    <row r="100" spans="2:8" ht="15" customHeight="1" x14ac:dyDescent="0.2">
      <c r="B100" s="1" t="s">
        <v>94</v>
      </c>
      <c r="C100" s="110">
        <f>$AA$10</f>
        <v>8.9120000000000008</v>
      </c>
      <c r="D100" s="110">
        <f>$AB$10</f>
        <v>3.5750000000000002</v>
      </c>
      <c r="E100" s="111">
        <f>$AC$10</f>
        <v>27.73</v>
      </c>
      <c r="F100" s="110">
        <f>$AD$10</f>
        <v>8.9039999999999999</v>
      </c>
      <c r="G100" s="110">
        <f>$AE$10</f>
        <v>6.0279999999999996</v>
      </c>
      <c r="H100" s="112">
        <f>$AF$10</f>
        <v>42.41</v>
      </c>
    </row>
    <row r="101" spans="2:8" ht="15" customHeight="1" x14ac:dyDescent="0.2">
      <c r="B101" s="1" t="s">
        <v>95</v>
      </c>
      <c r="C101" s="110">
        <f>$AA$11</f>
        <v>0.67200000000000004</v>
      </c>
      <c r="D101" s="110">
        <f>$AB$11</f>
        <v>0.39100000000000001</v>
      </c>
      <c r="E101" s="111">
        <f>$AC$11</f>
        <v>30.44</v>
      </c>
      <c r="F101" s="110">
        <f>$AD$11</f>
        <v>0.64100000000000001</v>
      </c>
      <c r="G101" s="110">
        <f>$AE$11</f>
        <v>0.71099999999999997</v>
      </c>
      <c r="H101" s="112">
        <f>$AF$11</f>
        <v>42.3</v>
      </c>
    </row>
    <row r="102" spans="2:8" ht="15" customHeight="1" x14ac:dyDescent="0.2">
      <c r="B102" s="1" t="s">
        <v>96</v>
      </c>
      <c r="C102" s="110">
        <f>$AA$12</f>
        <v>8.8999999999999996E-2</v>
      </c>
      <c r="D102" s="110">
        <f>$AB$12</f>
        <v>5.87</v>
      </c>
      <c r="E102" s="111">
        <f>$AC$12</f>
        <v>36</v>
      </c>
      <c r="F102" s="110">
        <f>$AD$12</f>
        <v>0.152</v>
      </c>
      <c r="G102" s="110">
        <f>$AE$12</f>
        <v>8.19</v>
      </c>
      <c r="H102" s="112">
        <f>$AF$12</f>
        <v>42.95</v>
      </c>
    </row>
    <row r="103" spans="2:8" ht="15" customHeight="1" x14ac:dyDescent="0.2">
      <c r="B103" s="1" t="s">
        <v>97</v>
      </c>
      <c r="C103" s="110">
        <f>$AA$13</f>
        <v>2.7959999999999998</v>
      </c>
      <c r="D103" s="110">
        <f>$AB$13</f>
        <v>35.915999999999997</v>
      </c>
      <c r="E103" s="111">
        <f>$AC$13</f>
        <v>38.369999999999997</v>
      </c>
      <c r="F103" s="110">
        <f>$AD$13</f>
        <v>2.573</v>
      </c>
      <c r="G103" s="110">
        <f>$AE$13</f>
        <v>28.167000000000002</v>
      </c>
      <c r="H103" s="112">
        <f>$AF$13</f>
        <v>30.13</v>
      </c>
    </row>
    <row r="104" spans="2:8" ht="15" customHeight="1" x14ac:dyDescent="0.2">
      <c r="B104" s="1" t="s">
        <v>98</v>
      </c>
      <c r="C104" s="110">
        <f>$AA$14</f>
        <v>0.97799999999999998</v>
      </c>
      <c r="D104" s="110">
        <f>$AB$14</f>
        <v>1.2649999999999999</v>
      </c>
      <c r="E104" s="111">
        <f>$AC$14</f>
        <v>62.34</v>
      </c>
      <c r="F104" s="110">
        <f>$AD$14</f>
        <v>1.502</v>
      </c>
      <c r="G104" s="110">
        <f>$AE$14</f>
        <v>1.8420000000000001</v>
      </c>
      <c r="H104" s="112">
        <f>$AF$14</f>
        <v>46.79</v>
      </c>
    </row>
    <row r="105" spans="2:8" ht="15" customHeight="1" x14ac:dyDescent="0.2">
      <c r="B105" s="1" t="s">
        <v>99</v>
      </c>
      <c r="C105" s="110">
        <f>$AA$15</f>
        <v>4.0000000000000001E-3</v>
      </c>
      <c r="D105" s="110">
        <f>$AB$15</f>
        <v>8.5000000000000006E-2</v>
      </c>
      <c r="E105" s="111">
        <f>$AC$15</f>
        <v>73.72</v>
      </c>
      <c r="F105" s="110">
        <f>$AD$15</f>
        <v>3.0000000000000001E-3</v>
      </c>
      <c r="G105" s="110">
        <f>$AE$15</f>
        <v>0.90400000000000003</v>
      </c>
      <c r="H105" s="112">
        <f>$AF$15</f>
        <v>97.68</v>
      </c>
    </row>
    <row r="106" spans="2:8" ht="15" customHeight="1" x14ac:dyDescent="0.2">
      <c r="B106" s="1" t="s">
        <v>100</v>
      </c>
      <c r="C106" s="110">
        <f>$AA$16</f>
        <v>3.2000000000000001E-2</v>
      </c>
      <c r="D106" s="110">
        <f>$AB$16</f>
        <v>0.25800000000000001</v>
      </c>
      <c r="E106" s="111">
        <f>$AC$16</f>
        <v>51.15</v>
      </c>
      <c r="F106" s="110">
        <f>$AD$16</f>
        <v>3.2000000000000001E-2</v>
      </c>
      <c r="G106" s="110">
        <f>$AE$16</f>
        <v>0.56699999999999995</v>
      </c>
      <c r="H106" s="112">
        <f>$AF$16</f>
        <v>81.08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1.363</v>
      </c>
      <c r="E107" s="111">
        <f>$AC$17</f>
        <v>43.51</v>
      </c>
      <c r="F107" s="110">
        <f>$AD$17</f>
        <v>0</v>
      </c>
      <c r="G107" s="110">
        <f>$AE$17</f>
        <v>1.363</v>
      </c>
      <c r="H107" s="112">
        <f>$AF$17</f>
        <v>43.51</v>
      </c>
    </row>
    <row r="108" spans="2:8" ht="15" customHeight="1" x14ac:dyDescent="0.2">
      <c r="B108" s="1" t="s">
        <v>102</v>
      </c>
      <c r="C108" s="110">
        <f>$AA$18</f>
        <v>1.9E-2</v>
      </c>
      <c r="D108" s="110">
        <f>$AB$18</f>
        <v>1.7000000000000001E-2</v>
      </c>
      <c r="E108" s="111">
        <f>$AC$18</f>
        <v>128.75</v>
      </c>
      <c r="F108" s="110">
        <f>$AD$18</f>
        <v>5.0000000000000001E-3</v>
      </c>
      <c r="G108" s="110">
        <f>$AE$18</f>
        <v>0</v>
      </c>
      <c r="H108" s="112">
        <f>$AF$18</f>
        <v>0</v>
      </c>
    </row>
    <row r="109" spans="2:8" ht="15" customHeight="1" x14ac:dyDescent="0.2">
      <c r="B109" s="1" t="s">
        <v>103</v>
      </c>
      <c r="C109" s="110">
        <f>$AA$19</f>
        <v>3.1E-2</v>
      </c>
      <c r="D109" s="110">
        <f>$AB$19</f>
        <v>0.39400000000000002</v>
      </c>
      <c r="E109" s="111">
        <f>$AC$19</f>
        <v>40.75</v>
      </c>
      <c r="F109" s="110">
        <f>$AD$19</f>
        <v>0</v>
      </c>
      <c r="G109" s="110">
        <f>$AE$19</f>
        <v>0.39400000000000002</v>
      </c>
      <c r="H109" s="112">
        <f>$AF$19</f>
        <v>40.71</v>
      </c>
    </row>
    <row r="110" spans="2:8" ht="15" customHeight="1" x14ac:dyDescent="0.2">
      <c r="B110" s="1" t="s">
        <v>104</v>
      </c>
      <c r="C110" s="114">
        <f>$AA$20</f>
        <v>2.4009999999999998</v>
      </c>
      <c r="D110" s="114">
        <f>$AB$20</f>
        <v>9.9</v>
      </c>
      <c r="E110" s="115">
        <f>$AC$20</f>
        <v>53.43</v>
      </c>
      <c r="F110" s="114">
        <f>$AD$20</f>
        <v>2.427</v>
      </c>
      <c r="G110" s="114">
        <f>$AE$20</f>
        <v>4.2679999999999998</v>
      </c>
      <c r="H110" s="116">
        <f>$AF$20</f>
        <v>43.36</v>
      </c>
    </row>
    <row r="113" spans="2:5" ht="15" customHeight="1" x14ac:dyDescent="0.2">
      <c r="B113" s="904" t="s">
        <v>77</v>
      </c>
      <c r="C113" s="906" t="s">
        <v>233</v>
      </c>
      <c r="D113" s="907"/>
      <c r="E113" s="907"/>
    </row>
    <row r="114" spans="2:5" ht="15" customHeight="1" x14ac:dyDescent="0.2">
      <c r="B114" s="904"/>
      <c r="C114" s="635" t="s">
        <v>78</v>
      </c>
      <c r="D114" s="900" t="s">
        <v>79</v>
      </c>
      <c r="E114" s="901"/>
    </row>
    <row r="115" spans="2:5" ht="30" customHeight="1" x14ac:dyDescent="0.2">
      <c r="B115" s="905"/>
      <c r="C115" s="902" t="s">
        <v>325</v>
      </c>
      <c r="D115" s="903"/>
      <c r="E115" s="17" t="s">
        <v>82</v>
      </c>
    </row>
    <row r="116" spans="2:5" ht="15" customHeight="1" x14ac:dyDescent="0.2">
      <c r="B116" s="152" t="str">
        <f>Index!$B$4</f>
        <v>Lincolnshire and Northamptonshire</v>
      </c>
      <c r="C116" s="783"/>
      <c r="D116" s="783"/>
      <c r="E116" s="783"/>
    </row>
    <row r="117" spans="2:5" ht="15" customHeight="1" x14ac:dyDescent="0.2">
      <c r="B117" s="2" t="s">
        <v>105</v>
      </c>
      <c r="C117" s="108">
        <f>$AG$9</f>
        <v>22.648</v>
      </c>
      <c r="D117" s="108">
        <f>$AH$9</f>
        <v>62.95</v>
      </c>
      <c r="E117" s="120">
        <f>$AI$9</f>
        <v>23.77</v>
      </c>
    </row>
    <row r="118" spans="2:5" ht="15" customHeight="1" x14ac:dyDescent="0.2">
      <c r="B118" s="1" t="s">
        <v>94</v>
      </c>
      <c r="C118" s="110">
        <f>$AG$10</f>
        <v>15.648</v>
      </c>
      <c r="D118" s="110">
        <f>$AH$10</f>
        <v>6.3230000000000004</v>
      </c>
      <c r="E118" s="112">
        <f>$AI$10</f>
        <v>42.6</v>
      </c>
    </row>
    <row r="119" spans="2:5" ht="15" customHeight="1" x14ac:dyDescent="0.2">
      <c r="B119" s="1" t="s">
        <v>95</v>
      </c>
      <c r="C119" s="110">
        <f>$AG$11</f>
        <v>0.86499999999999999</v>
      </c>
      <c r="D119" s="110">
        <f>$AH$11</f>
        <v>0.61499999999999999</v>
      </c>
      <c r="E119" s="112">
        <f>$AI$11</f>
        <v>24.26</v>
      </c>
    </row>
    <row r="120" spans="2:5" ht="15" customHeight="1" x14ac:dyDescent="0.2">
      <c r="B120" s="1" t="s">
        <v>96</v>
      </c>
      <c r="C120" s="110">
        <f>$AG$12</f>
        <v>4.7E-2</v>
      </c>
      <c r="D120" s="110">
        <f>$AH$12</f>
        <v>14.225</v>
      </c>
      <c r="E120" s="112">
        <f>$AI$12</f>
        <v>40.96</v>
      </c>
    </row>
    <row r="121" spans="2:5" ht="15" customHeight="1" x14ac:dyDescent="0.2">
      <c r="B121" s="1" t="s">
        <v>97</v>
      </c>
      <c r="C121" s="110">
        <f>$AG$13</f>
        <v>2.0979999999999999</v>
      </c>
      <c r="D121" s="110">
        <f>$AH$13</f>
        <v>20.722999999999999</v>
      </c>
      <c r="E121" s="112">
        <f>$AI$13</f>
        <v>37.29</v>
      </c>
    </row>
    <row r="122" spans="2:5" ht="15" customHeight="1" x14ac:dyDescent="0.2">
      <c r="B122" s="1" t="s">
        <v>98</v>
      </c>
      <c r="C122" s="110">
        <f>$AG$14</f>
        <v>1.278</v>
      </c>
      <c r="D122" s="110">
        <f>$AH$14</f>
        <v>6.9669999999999996</v>
      </c>
      <c r="E122" s="112">
        <f>$AI$14</f>
        <v>75.61</v>
      </c>
    </row>
    <row r="123" spans="2:5" ht="15" customHeight="1" x14ac:dyDescent="0.2">
      <c r="B123" s="1" t="s">
        <v>99</v>
      </c>
      <c r="C123" s="110">
        <f>$AG$15</f>
        <v>4.0000000000000001E-3</v>
      </c>
      <c r="D123" s="110">
        <f>$AH$15</f>
        <v>0.24299999999999999</v>
      </c>
      <c r="E123" s="112">
        <f>$AI$15</f>
        <v>80.67</v>
      </c>
    </row>
    <row r="124" spans="2:5" ht="15" customHeight="1" x14ac:dyDescent="0.2">
      <c r="B124" s="1" t="s">
        <v>100</v>
      </c>
      <c r="C124" s="110">
        <f>$AG$16</f>
        <v>3.1E-2</v>
      </c>
      <c r="D124" s="110">
        <f>$AH$16</f>
        <v>0.69099999999999995</v>
      </c>
      <c r="E124" s="112">
        <f>$AI$16</f>
        <v>68.34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8.6750000000000007</v>
      </c>
      <c r="E125" s="112">
        <f>$AI$17</f>
        <v>87.24</v>
      </c>
    </row>
    <row r="126" spans="2:5" ht="15" customHeight="1" x14ac:dyDescent="0.2">
      <c r="B126" s="1" t="s">
        <v>102</v>
      </c>
      <c r="C126" s="110">
        <f>$AG$18</f>
        <v>1.6E-2</v>
      </c>
      <c r="D126" s="110">
        <f>$AH$18</f>
        <v>2.8000000000000001E-2</v>
      </c>
      <c r="E126" s="112">
        <f>$AI$18</f>
        <v>91.5</v>
      </c>
    </row>
    <row r="127" spans="2:5" ht="15" customHeight="1" x14ac:dyDescent="0.2">
      <c r="B127" s="1" t="s">
        <v>103</v>
      </c>
      <c r="C127" s="110">
        <f>$AG$19</f>
        <v>3.1E-2</v>
      </c>
      <c r="D127" s="110">
        <f>$AH$19</f>
        <v>0.53900000000000003</v>
      </c>
      <c r="E127" s="112">
        <f>$AI$19</f>
        <v>40.54</v>
      </c>
    </row>
    <row r="128" spans="2:5" ht="15" customHeight="1" x14ac:dyDescent="0.2">
      <c r="B128" s="1" t="s">
        <v>104</v>
      </c>
      <c r="C128" s="114">
        <f>$AG$20</f>
        <v>2.63</v>
      </c>
      <c r="D128" s="114">
        <f>$AH$20</f>
        <v>3.8929999999999998</v>
      </c>
      <c r="E128" s="116">
        <f>$AI$20</f>
        <v>31.86</v>
      </c>
    </row>
  </sheetData>
  <mergeCells count="73">
    <mergeCell ref="C7:D7"/>
    <mergeCell ref="F7:G7"/>
    <mergeCell ref="I7:J7"/>
    <mergeCell ref="L7:M7"/>
    <mergeCell ref="O7:P7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493</v>
      </c>
    </row>
    <row r="5" spans="2:35" ht="15" customHeight="1" x14ac:dyDescent="0.2">
      <c r="B5" s="912" t="s">
        <v>357</v>
      </c>
      <c r="C5" s="914" t="s">
        <v>331</v>
      </c>
      <c r="D5" s="914"/>
      <c r="E5" s="914"/>
      <c r="F5" s="914" t="s">
        <v>222</v>
      </c>
      <c r="G5" s="914"/>
      <c r="H5" s="914"/>
      <c r="I5" s="914" t="s">
        <v>225</v>
      </c>
      <c r="J5" s="914"/>
      <c r="K5" s="914"/>
      <c r="L5" s="914" t="s">
        <v>226</v>
      </c>
      <c r="M5" s="914"/>
      <c r="N5" s="914"/>
      <c r="O5" s="914" t="s">
        <v>227</v>
      </c>
      <c r="P5" s="914"/>
      <c r="Q5" s="914"/>
      <c r="R5" s="914" t="s">
        <v>228</v>
      </c>
      <c r="S5" s="914"/>
      <c r="T5" s="914"/>
      <c r="U5" s="914" t="s">
        <v>332</v>
      </c>
      <c r="V5" s="914"/>
      <c r="W5" s="914"/>
      <c r="X5" s="914" t="s">
        <v>333</v>
      </c>
      <c r="Y5" s="914"/>
      <c r="Z5" s="914"/>
      <c r="AA5" s="914" t="s">
        <v>231</v>
      </c>
      <c r="AB5" s="914"/>
      <c r="AC5" s="914"/>
      <c r="AD5" s="914" t="s">
        <v>232</v>
      </c>
      <c r="AE5" s="914"/>
      <c r="AF5" s="914"/>
      <c r="AG5" s="914" t="s">
        <v>233</v>
      </c>
      <c r="AH5" s="914"/>
      <c r="AI5" s="906"/>
    </row>
    <row r="6" spans="2:35" ht="15" customHeight="1" x14ac:dyDescent="0.2">
      <c r="B6" s="913"/>
      <c r="C6" s="103" t="s">
        <v>78</v>
      </c>
      <c r="D6" s="910" t="s">
        <v>79</v>
      </c>
      <c r="E6" s="910"/>
      <c r="F6" s="103" t="s">
        <v>78</v>
      </c>
      <c r="G6" s="910" t="s">
        <v>79</v>
      </c>
      <c r="H6" s="910"/>
      <c r="I6" s="103" t="s">
        <v>78</v>
      </c>
      <c r="J6" s="910" t="s">
        <v>79</v>
      </c>
      <c r="K6" s="910"/>
      <c r="L6" s="103" t="s">
        <v>78</v>
      </c>
      <c r="M6" s="910" t="s">
        <v>79</v>
      </c>
      <c r="N6" s="910"/>
      <c r="O6" s="103" t="s">
        <v>78</v>
      </c>
      <c r="P6" s="910" t="s">
        <v>79</v>
      </c>
      <c r="Q6" s="910"/>
      <c r="R6" s="103" t="s">
        <v>78</v>
      </c>
      <c r="S6" s="910" t="s">
        <v>79</v>
      </c>
      <c r="T6" s="910"/>
      <c r="U6" s="103" t="s">
        <v>78</v>
      </c>
      <c r="V6" s="910" t="s">
        <v>79</v>
      </c>
      <c r="W6" s="910"/>
      <c r="X6" s="103" t="s">
        <v>78</v>
      </c>
      <c r="Y6" s="910" t="s">
        <v>79</v>
      </c>
      <c r="Z6" s="910"/>
      <c r="AA6" s="103" t="s">
        <v>78</v>
      </c>
      <c r="AB6" s="910" t="s">
        <v>79</v>
      </c>
      <c r="AC6" s="910"/>
      <c r="AD6" s="103" t="s">
        <v>78</v>
      </c>
      <c r="AE6" s="910" t="s">
        <v>79</v>
      </c>
      <c r="AF6" s="910"/>
      <c r="AG6" s="103" t="s">
        <v>78</v>
      </c>
      <c r="AH6" s="910" t="s">
        <v>79</v>
      </c>
      <c r="AI6" s="900"/>
    </row>
    <row r="7" spans="2:35" ht="30" customHeight="1" x14ac:dyDescent="0.2">
      <c r="B7" s="913"/>
      <c r="C7" s="911" t="s">
        <v>325</v>
      </c>
      <c r="D7" s="911"/>
      <c r="E7" s="16" t="s">
        <v>82</v>
      </c>
      <c r="F7" s="911" t="s">
        <v>325</v>
      </c>
      <c r="G7" s="911"/>
      <c r="H7" s="16" t="s">
        <v>82</v>
      </c>
      <c r="I7" s="911" t="s">
        <v>325</v>
      </c>
      <c r="J7" s="911"/>
      <c r="K7" s="16" t="s">
        <v>82</v>
      </c>
      <c r="L7" s="911" t="s">
        <v>325</v>
      </c>
      <c r="M7" s="911"/>
      <c r="N7" s="16" t="s">
        <v>82</v>
      </c>
      <c r="O7" s="911" t="s">
        <v>325</v>
      </c>
      <c r="P7" s="911"/>
      <c r="Q7" s="16" t="s">
        <v>82</v>
      </c>
      <c r="R7" s="911" t="s">
        <v>325</v>
      </c>
      <c r="S7" s="911"/>
      <c r="T7" s="16" t="s">
        <v>82</v>
      </c>
      <c r="U7" s="911" t="s">
        <v>325</v>
      </c>
      <c r="V7" s="911"/>
      <c r="W7" s="16" t="s">
        <v>82</v>
      </c>
      <c r="X7" s="911" t="s">
        <v>325</v>
      </c>
      <c r="Y7" s="911"/>
      <c r="Z7" s="16" t="s">
        <v>82</v>
      </c>
      <c r="AA7" s="911" t="s">
        <v>325</v>
      </c>
      <c r="AB7" s="911"/>
      <c r="AC7" s="16" t="s">
        <v>82</v>
      </c>
      <c r="AD7" s="911" t="s">
        <v>325</v>
      </c>
      <c r="AE7" s="911"/>
      <c r="AF7" s="16" t="s">
        <v>82</v>
      </c>
      <c r="AG7" s="911" t="s">
        <v>325</v>
      </c>
      <c r="AH7" s="911"/>
      <c r="AI7" s="17" t="s">
        <v>82</v>
      </c>
    </row>
    <row r="8" spans="2:35" ht="15" customHeight="1" x14ac:dyDescent="0.2">
      <c r="B8" s="143" t="str">
        <f>Index!$B$4</f>
        <v>Lincolnshire and Northamptonshire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7">
        <f>'Section 11 chart data'!$C$134</f>
        <v>8.1379999999999999</v>
      </c>
      <c r="D9" s="327">
        <f>'Section 11 chart data'!$C$148</f>
        <v>10.971</v>
      </c>
      <c r="E9" s="127">
        <f>'Section 11 chart data'!$D$148</f>
        <v>18.87</v>
      </c>
      <c r="F9" s="327">
        <f>'Section 11 chart data'!$D$134</f>
        <v>1.903</v>
      </c>
      <c r="G9" s="327">
        <f>'Section 11 chart data'!$E$148</f>
        <v>10.669</v>
      </c>
      <c r="H9" s="127">
        <f>'Section 11 chart data'!$F$148</f>
        <v>16.79</v>
      </c>
      <c r="I9" s="327">
        <f>'Section 11 chart data'!$E$134</f>
        <v>6.6269999999999998</v>
      </c>
      <c r="J9" s="327">
        <f>'Section 11 chart data'!$G$148</f>
        <v>9.5909999999999993</v>
      </c>
      <c r="K9" s="127">
        <f>'Section 11 chart data'!$H$148</f>
        <v>15.93</v>
      </c>
      <c r="L9" s="327">
        <f>'Section 11 chart data'!$F$134</f>
        <v>2.5569999999999999</v>
      </c>
      <c r="M9" s="327">
        <f>'Section 11 chart data'!$I$148</f>
        <v>12.654</v>
      </c>
      <c r="N9" s="127">
        <f>'Section 11 chart data'!$J$148</f>
        <v>18.18</v>
      </c>
      <c r="O9" s="327">
        <f>'Section 11 chart data'!$G$134</f>
        <v>5.8170000000000002</v>
      </c>
      <c r="P9" s="327">
        <f>'Section 11 chart data'!$K$148</f>
        <v>15.754</v>
      </c>
      <c r="Q9" s="127">
        <f>'Section 11 chart data'!$L$148</f>
        <v>16.64</v>
      </c>
      <c r="R9" s="327">
        <f>'Section 11 chart data'!$H$134</f>
        <v>3.5</v>
      </c>
      <c r="S9" s="327">
        <f>'Section 11 chart data'!$M$148</f>
        <v>17.309000000000001</v>
      </c>
      <c r="T9" s="127">
        <f>'Section 11 chart data'!$N$148</f>
        <v>15.83</v>
      </c>
      <c r="U9" s="327">
        <f>'Section 11 chart data'!$I$134</f>
        <v>9.8919999999999995</v>
      </c>
      <c r="V9" s="327">
        <f>'Section 11 chart data'!$O$148</f>
        <v>16.099</v>
      </c>
      <c r="W9" s="127">
        <f>'Section 11 chart data'!$P$148</f>
        <v>17.77</v>
      </c>
      <c r="X9" s="327">
        <f>'Section 11 chart data'!$J$134</f>
        <v>5.31</v>
      </c>
      <c r="Y9" s="327">
        <f>'Section 11 chart data'!$Q$148</f>
        <v>11.486000000000001</v>
      </c>
      <c r="Z9" s="127">
        <f>'Section 11 chart data'!$R$148</f>
        <v>19.63</v>
      </c>
      <c r="AA9" s="327">
        <f>'Section 11 chart data'!$K$134</f>
        <v>5.702</v>
      </c>
      <c r="AB9" s="327">
        <f>'Section 11 chart data'!$S$148</f>
        <v>8.7590000000000003</v>
      </c>
      <c r="AC9" s="127">
        <f>'Section 11 chart data'!$T$148</f>
        <v>20.12</v>
      </c>
      <c r="AD9" s="327">
        <f>'Section 11 chart data'!$L$134</f>
        <v>6.0519999999999996</v>
      </c>
      <c r="AE9" s="327">
        <f>'Section 11 chart data'!$U$148</f>
        <v>8.0570000000000004</v>
      </c>
      <c r="AF9" s="127">
        <f>'Section 11 chart data'!$V$148</f>
        <v>19.48</v>
      </c>
      <c r="AG9" s="327">
        <f>'Section 11 chart data'!$M$134</f>
        <v>6.819</v>
      </c>
      <c r="AH9" s="327">
        <f>'Section 11 chart data'!$W$148</f>
        <v>10.099</v>
      </c>
      <c r="AI9" s="127">
        <f>'Section 11 chart data'!$X$148</f>
        <v>17.27</v>
      </c>
    </row>
    <row r="10" spans="2:35" ht="15" customHeight="1" x14ac:dyDescent="0.2">
      <c r="B10" s="109" t="s">
        <v>215</v>
      </c>
      <c r="C10" s="327">
        <f>'Section 11 chart data'!$C$135</f>
        <v>0.94099999999999995</v>
      </c>
      <c r="D10" s="327">
        <f>'Section 11 chart data'!$C$149</f>
        <v>4.2699999999999996</v>
      </c>
      <c r="E10" s="127">
        <f>'Section 11 chart data'!$D$149</f>
        <v>24.43</v>
      </c>
      <c r="F10" s="327">
        <f>'Section 11 chart data'!$D$135</f>
        <v>0.33600000000000002</v>
      </c>
      <c r="G10" s="327">
        <f>'Section 11 chart data'!$E$149</f>
        <v>3.1930000000000001</v>
      </c>
      <c r="H10" s="127">
        <f>'Section 11 chart data'!$F$149</f>
        <v>22.23</v>
      </c>
      <c r="I10" s="327">
        <f>'Section 11 chart data'!$E$135</f>
        <v>1.228</v>
      </c>
      <c r="J10" s="327">
        <f>'Section 11 chart data'!$G$149</f>
        <v>1.754</v>
      </c>
      <c r="K10" s="127">
        <f>'Section 11 chart data'!$H$149</f>
        <v>29.25</v>
      </c>
      <c r="L10" s="327">
        <f>'Section 11 chart data'!$F$135</f>
        <v>0.52</v>
      </c>
      <c r="M10" s="327">
        <f>'Section 11 chart data'!$I$149</f>
        <v>1.7030000000000001</v>
      </c>
      <c r="N10" s="127">
        <f>'Section 11 chart data'!$J$149</f>
        <v>24.63</v>
      </c>
      <c r="O10" s="327">
        <f>'Section 11 chart data'!$G$135</f>
        <v>1.492</v>
      </c>
      <c r="P10" s="327">
        <f>'Section 11 chart data'!$K$149</f>
        <v>2.0339999999999998</v>
      </c>
      <c r="Q10" s="127">
        <f>'Section 11 chart data'!$L$149</f>
        <v>20.46</v>
      </c>
      <c r="R10" s="327">
        <f>'Section 11 chart data'!$H$135</f>
        <v>0.84399999999999997</v>
      </c>
      <c r="S10" s="327">
        <f>'Section 11 chart data'!$M$149</f>
        <v>3.3410000000000002</v>
      </c>
      <c r="T10" s="127">
        <f>'Section 11 chart data'!$N$149</f>
        <v>18.940000000000001</v>
      </c>
      <c r="U10" s="327">
        <f>'Section 11 chart data'!$I$135</f>
        <v>4.3319999999999999</v>
      </c>
      <c r="V10" s="327">
        <f>'Section 11 chart data'!$O$149</f>
        <v>4.1829999999999998</v>
      </c>
      <c r="W10" s="127">
        <f>'Section 11 chart data'!$P$149</f>
        <v>21.25</v>
      </c>
      <c r="X10" s="327">
        <f>'Section 11 chart data'!$J$135</f>
        <v>1.353</v>
      </c>
      <c r="Y10" s="327">
        <f>'Section 11 chart data'!$Q$149</f>
        <v>2.6190000000000002</v>
      </c>
      <c r="Z10" s="127">
        <f>'Section 11 chart data'!$R$149</f>
        <v>17.96</v>
      </c>
      <c r="AA10" s="327">
        <f>'Section 11 chart data'!$K$135</f>
        <v>1.591</v>
      </c>
      <c r="AB10" s="327">
        <f>'Section 11 chart data'!$S$149</f>
        <v>2.2389999999999999</v>
      </c>
      <c r="AC10" s="127">
        <f>'Section 11 chart data'!$T$149</f>
        <v>17.010000000000002</v>
      </c>
      <c r="AD10" s="327">
        <f>'Section 11 chart data'!$L$135</f>
        <v>1.6679999999999999</v>
      </c>
      <c r="AE10" s="327">
        <f>'Section 11 chart data'!$U$149</f>
        <v>2.387</v>
      </c>
      <c r="AF10" s="127">
        <f>'Section 11 chart data'!$V$149</f>
        <v>23.8</v>
      </c>
      <c r="AG10" s="327">
        <f>'Section 11 chart data'!$M$135</f>
        <v>2.2410000000000001</v>
      </c>
      <c r="AH10" s="327">
        <f>'Section 11 chart data'!$W$149</f>
        <v>3.1059999999999999</v>
      </c>
      <c r="AI10" s="127">
        <f>'Section 11 chart data'!$X$149</f>
        <v>29.8</v>
      </c>
    </row>
    <row r="11" spans="2:35" ht="15" customHeight="1" x14ac:dyDescent="0.2">
      <c r="B11" s="109" t="s">
        <v>216</v>
      </c>
      <c r="C11" s="327">
        <f>'Section 11 chart data'!$C$136</f>
        <v>0.57499999999999996</v>
      </c>
      <c r="D11" s="327">
        <f>'Section 11 chart data'!$C$150</f>
        <v>4.6660000000000004</v>
      </c>
      <c r="E11" s="127">
        <f>'Section 11 chart data'!$D$150</f>
        <v>23.15</v>
      </c>
      <c r="F11" s="327">
        <f>'Section 11 chart data'!$D$136</f>
        <v>0.309</v>
      </c>
      <c r="G11" s="327">
        <f>'Section 11 chart data'!$E$150</f>
        <v>3.8980000000000001</v>
      </c>
      <c r="H11" s="127">
        <f>'Section 11 chart data'!$F$150</f>
        <v>23.57</v>
      </c>
      <c r="I11" s="327">
        <f>'Section 11 chart data'!$E$136</f>
        <v>0.88200000000000001</v>
      </c>
      <c r="J11" s="327">
        <f>'Section 11 chart data'!$G$150</f>
        <v>1.944</v>
      </c>
      <c r="K11" s="127">
        <f>'Section 11 chart data'!$H$150</f>
        <v>31.03</v>
      </c>
      <c r="L11" s="327">
        <f>'Section 11 chart data'!$F$136</f>
        <v>0.53900000000000003</v>
      </c>
      <c r="M11" s="327">
        <f>'Section 11 chart data'!$I$150</f>
        <v>1.474</v>
      </c>
      <c r="N11" s="127">
        <f>'Section 11 chart data'!$J$150</f>
        <v>28.49</v>
      </c>
      <c r="O11" s="327">
        <f>'Section 11 chart data'!$G$136</f>
        <v>1.1870000000000001</v>
      </c>
      <c r="P11" s="327">
        <f>'Section 11 chart data'!$K$150</f>
        <v>1.6020000000000001</v>
      </c>
      <c r="Q11" s="127">
        <f>'Section 11 chart data'!$L$150</f>
        <v>21.76</v>
      </c>
      <c r="R11" s="327">
        <f>'Section 11 chart data'!$H$136</f>
        <v>0.83899999999999997</v>
      </c>
      <c r="S11" s="327">
        <f>'Section 11 chart data'!$M$150</f>
        <v>3.3929999999999998</v>
      </c>
      <c r="T11" s="127">
        <f>'Section 11 chart data'!$N$150</f>
        <v>22.76</v>
      </c>
      <c r="U11" s="327">
        <f>'Section 11 chart data'!$I$136</f>
        <v>4.0750000000000002</v>
      </c>
      <c r="V11" s="327">
        <f>'Section 11 chart data'!$O$150</f>
        <v>4.4109999999999996</v>
      </c>
      <c r="W11" s="127">
        <f>'Section 11 chart data'!$P$150</f>
        <v>21.7</v>
      </c>
      <c r="X11" s="327">
        <f>'Section 11 chart data'!$J$136</f>
        <v>1.248</v>
      </c>
      <c r="Y11" s="327">
        <f>'Section 11 chart data'!$Q$150</f>
        <v>2.65</v>
      </c>
      <c r="Z11" s="127">
        <f>'Section 11 chart data'!$R$150</f>
        <v>18.27</v>
      </c>
      <c r="AA11" s="327">
        <f>'Section 11 chart data'!$K$136</f>
        <v>1.5409999999999999</v>
      </c>
      <c r="AB11" s="327">
        <f>'Section 11 chart data'!$S$150</f>
        <v>2.2360000000000002</v>
      </c>
      <c r="AC11" s="127">
        <f>'Section 11 chart data'!$T$150</f>
        <v>17.7</v>
      </c>
      <c r="AD11" s="327">
        <f>'Section 11 chart data'!$L$136</f>
        <v>1.472</v>
      </c>
      <c r="AE11" s="327">
        <f>'Section 11 chart data'!$U$150</f>
        <v>2.669</v>
      </c>
      <c r="AF11" s="127">
        <f>'Section 11 chart data'!$V$150</f>
        <v>23.39</v>
      </c>
      <c r="AG11" s="327">
        <f>'Section 11 chart data'!$M$136</f>
        <v>2.2410000000000001</v>
      </c>
      <c r="AH11" s="327">
        <f>'Section 11 chart data'!$W$150</f>
        <v>3.8620000000000001</v>
      </c>
      <c r="AI11" s="127">
        <f>'Section 11 chart data'!$X$150</f>
        <v>32.01</v>
      </c>
    </row>
    <row r="12" spans="2:35" ht="15" customHeight="1" x14ac:dyDescent="0.2">
      <c r="B12" s="109" t="s">
        <v>217</v>
      </c>
      <c r="C12" s="327">
        <f>'Section 11 chart data'!$C$137</f>
        <v>0.78800000000000003</v>
      </c>
      <c r="D12" s="327">
        <f>'Section 11 chart data'!$C$151</f>
        <v>21.462</v>
      </c>
      <c r="E12" s="127">
        <f>'Section 11 chart data'!$D$151</f>
        <v>22.97</v>
      </c>
      <c r="F12" s="327">
        <f>'Section 11 chart data'!$D$137</f>
        <v>0.81699999999999995</v>
      </c>
      <c r="G12" s="327">
        <f>'Section 11 chart data'!$E$151</f>
        <v>18.68</v>
      </c>
      <c r="H12" s="127">
        <f>'Section 11 chart data'!$F$151</f>
        <v>22.8</v>
      </c>
      <c r="I12" s="327">
        <f>'Section 11 chart data'!$E$137</f>
        <v>1.42</v>
      </c>
      <c r="J12" s="327">
        <f>'Section 11 chart data'!$G$151</f>
        <v>8.2609999999999992</v>
      </c>
      <c r="K12" s="127">
        <f>'Section 11 chart data'!$H$151</f>
        <v>29.55</v>
      </c>
      <c r="L12" s="327">
        <f>'Section 11 chart data'!$F$137</f>
        <v>1.63</v>
      </c>
      <c r="M12" s="327">
        <f>'Section 11 chart data'!$I$151</f>
        <v>3.7080000000000002</v>
      </c>
      <c r="N12" s="127">
        <f>'Section 11 chart data'!$J$151</f>
        <v>27.81</v>
      </c>
      <c r="O12" s="327">
        <f>'Section 11 chart data'!$G$137</f>
        <v>1.9770000000000001</v>
      </c>
      <c r="P12" s="327">
        <f>'Section 11 chart data'!$K$151</f>
        <v>4.0940000000000003</v>
      </c>
      <c r="Q12" s="127">
        <f>'Section 11 chart data'!$L$151</f>
        <v>31.74</v>
      </c>
      <c r="R12" s="327">
        <f>'Section 11 chart data'!$H$137</f>
        <v>2.3380000000000001</v>
      </c>
      <c r="S12" s="327">
        <f>'Section 11 chart data'!$M$151</f>
        <v>10.955</v>
      </c>
      <c r="T12" s="127">
        <f>'Section 11 chart data'!$N$151</f>
        <v>26.51</v>
      </c>
      <c r="U12" s="327">
        <f>'Section 11 chart data'!$I$137</f>
        <v>8.76</v>
      </c>
      <c r="V12" s="327">
        <f>'Section 11 chart data'!$O$151</f>
        <v>13.914999999999999</v>
      </c>
      <c r="W12" s="127">
        <f>'Section 11 chart data'!$P$151</f>
        <v>19.75</v>
      </c>
      <c r="X12" s="327">
        <f>'Section 11 chart data'!$J$137</f>
        <v>2.89</v>
      </c>
      <c r="Y12" s="327">
        <f>'Section 11 chart data'!$Q$151</f>
        <v>8.125</v>
      </c>
      <c r="Z12" s="127">
        <f>'Section 11 chart data'!$R$151</f>
        <v>20</v>
      </c>
      <c r="AA12" s="327">
        <f>'Section 11 chart data'!$K$137</f>
        <v>3.4889999999999999</v>
      </c>
      <c r="AB12" s="327">
        <f>'Section 11 chart data'!$S$151</f>
        <v>7.7039999999999997</v>
      </c>
      <c r="AC12" s="127">
        <f>'Section 11 chart data'!$T$151</f>
        <v>20.2</v>
      </c>
      <c r="AD12" s="327">
        <f>'Section 11 chart data'!$L$137</f>
        <v>3.2610000000000001</v>
      </c>
      <c r="AE12" s="327">
        <f>'Section 11 chart data'!$U$151</f>
        <v>9.141</v>
      </c>
      <c r="AF12" s="127">
        <f>'Section 11 chart data'!$V$151</f>
        <v>23.06</v>
      </c>
      <c r="AG12" s="327">
        <f>'Section 11 chart data'!$M$137</f>
        <v>5.4569999999999999</v>
      </c>
      <c r="AH12" s="327">
        <f>'Section 11 chart data'!$W$151</f>
        <v>14.500999999999999</v>
      </c>
      <c r="AI12" s="127">
        <f>'Section 11 chart data'!$X$151</f>
        <v>30.47</v>
      </c>
    </row>
    <row r="13" spans="2:35" ht="15" customHeight="1" x14ac:dyDescent="0.2">
      <c r="B13" s="109" t="s">
        <v>218</v>
      </c>
      <c r="C13" s="327">
        <f>'Section 11 chart data'!$C$138</f>
        <v>0.307</v>
      </c>
      <c r="D13" s="327">
        <f>'Section 11 chart data'!$C$152</f>
        <v>42.598999999999997</v>
      </c>
      <c r="E13" s="127">
        <f>'Section 11 chart data'!$D$152</f>
        <v>26.74</v>
      </c>
      <c r="F13" s="327">
        <f>'Section 11 chart data'!$D$138</f>
        <v>0.83799999999999997</v>
      </c>
      <c r="G13" s="327">
        <f>'Section 11 chart data'!$E$152</f>
        <v>34.548999999999999</v>
      </c>
      <c r="H13" s="127">
        <f>'Section 11 chart data'!$F$152</f>
        <v>23.69</v>
      </c>
      <c r="I13" s="327">
        <f>'Section 11 chart data'!$E$138</f>
        <v>0.69499999999999995</v>
      </c>
      <c r="J13" s="327">
        <f>'Section 11 chart data'!$G$152</f>
        <v>14.167999999999999</v>
      </c>
      <c r="K13" s="127">
        <f>'Section 11 chart data'!$H$152</f>
        <v>28.13</v>
      </c>
      <c r="L13" s="327">
        <f>'Section 11 chart data'!$F$138</f>
        <v>1.627</v>
      </c>
      <c r="M13" s="327">
        <f>'Section 11 chart data'!$I$152</f>
        <v>4.2089999999999996</v>
      </c>
      <c r="N13" s="127">
        <f>'Section 11 chart data'!$J$152</f>
        <v>24.33</v>
      </c>
      <c r="O13" s="327">
        <f>'Section 11 chart data'!$G$138</f>
        <v>1.24</v>
      </c>
      <c r="P13" s="327">
        <f>'Section 11 chart data'!$K$152</f>
        <v>5.3979999999999997</v>
      </c>
      <c r="Q13" s="127">
        <f>'Section 11 chart data'!$L$152</f>
        <v>32.33</v>
      </c>
      <c r="R13" s="327">
        <f>'Section 11 chart data'!$H$138</f>
        <v>1.728</v>
      </c>
      <c r="S13" s="327">
        <f>'Section 11 chart data'!$M$152</f>
        <v>11.805</v>
      </c>
      <c r="T13" s="127">
        <f>'Section 11 chart data'!$N$152</f>
        <v>32.49</v>
      </c>
      <c r="U13" s="327">
        <f>'Section 11 chart data'!$I$138</f>
        <v>5.2389999999999999</v>
      </c>
      <c r="V13" s="327">
        <f>'Section 11 chart data'!$O$152</f>
        <v>15.337999999999999</v>
      </c>
      <c r="W13" s="127">
        <f>'Section 11 chart data'!$P$152</f>
        <v>31.91</v>
      </c>
      <c r="X13" s="327">
        <f>'Section 11 chart data'!$J$138</f>
        <v>2.024</v>
      </c>
      <c r="Y13" s="327">
        <f>'Section 11 chart data'!$Q$152</f>
        <v>10.103</v>
      </c>
      <c r="Z13" s="127">
        <f>'Section 11 chart data'!$R$152</f>
        <v>40.29</v>
      </c>
      <c r="AA13" s="327">
        <f>'Section 11 chart data'!$K$138</f>
        <v>2.1</v>
      </c>
      <c r="AB13" s="327">
        <f>'Section 11 chart data'!$S$152</f>
        <v>14.702</v>
      </c>
      <c r="AC13" s="127">
        <f>'Section 11 chart data'!$T$152</f>
        <v>28.08</v>
      </c>
      <c r="AD13" s="327">
        <f>'Section 11 chart data'!$L$138</f>
        <v>2.6840000000000002</v>
      </c>
      <c r="AE13" s="327">
        <f>'Section 11 chart data'!$U$152</f>
        <v>14.102</v>
      </c>
      <c r="AF13" s="127">
        <f>'Section 11 chart data'!$V$152</f>
        <v>23.78</v>
      </c>
      <c r="AG13" s="327">
        <f>'Section 11 chart data'!$M$138</f>
        <v>3.968</v>
      </c>
      <c r="AH13" s="327">
        <f>'Section 11 chart data'!$W$152</f>
        <v>17.920999999999999</v>
      </c>
      <c r="AI13" s="127">
        <f>'Section 11 chart data'!$X$152</f>
        <v>31.11</v>
      </c>
    </row>
    <row r="14" spans="2:35" ht="15" customHeight="1" x14ac:dyDescent="0.2">
      <c r="B14" s="109" t="s">
        <v>219</v>
      </c>
      <c r="C14" s="327">
        <f>'Section 11 chart data'!$C$139</f>
        <v>0.10199999999999999</v>
      </c>
      <c r="D14" s="327">
        <f>'Section 11 chart data'!$C$153</f>
        <v>28.952999999999999</v>
      </c>
      <c r="E14" s="127">
        <f>'Section 11 chart data'!$D$153</f>
        <v>40.29</v>
      </c>
      <c r="F14" s="327">
        <f>'Section 11 chart data'!$D$139</f>
        <v>0.28299999999999997</v>
      </c>
      <c r="G14" s="327">
        <f>'Section 11 chart data'!$E$153</f>
        <v>17.475999999999999</v>
      </c>
      <c r="H14" s="127">
        <f>'Section 11 chart data'!$F$153</f>
        <v>26.33</v>
      </c>
      <c r="I14" s="327">
        <f>'Section 11 chart data'!$E$139</f>
        <v>0.20699999999999999</v>
      </c>
      <c r="J14" s="327">
        <f>'Section 11 chart data'!$G$153</f>
        <v>8.1720000000000006</v>
      </c>
      <c r="K14" s="127">
        <f>'Section 11 chart data'!$H$153</f>
        <v>37</v>
      </c>
      <c r="L14" s="327">
        <f>'Section 11 chart data'!$F$139</f>
        <v>0.58699999999999997</v>
      </c>
      <c r="M14" s="327">
        <f>'Section 11 chart data'!$I$153</f>
        <v>2.444</v>
      </c>
      <c r="N14" s="127">
        <f>'Section 11 chart data'!$J$153</f>
        <v>37.630000000000003</v>
      </c>
      <c r="O14" s="327">
        <f>'Section 11 chart data'!$G$139</f>
        <v>0.38800000000000001</v>
      </c>
      <c r="P14" s="327">
        <f>'Section 11 chart data'!$K$153</f>
        <v>2.7519999999999998</v>
      </c>
      <c r="Q14" s="127">
        <f>'Section 11 chart data'!$L$153</f>
        <v>34.14</v>
      </c>
      <c r="R14" s="327">
        <f>'Section 11 chart data'!$H$139</f>
        <v>0.46899999999999997</v>
      </c>
      <c r="S14" s="327">
        <f>'Section 11 chart data'!$M$153</f>
        <v>4.9390000000000001</v>
      </c>
      <c r="T14" s="127">
        <f>'Section 11 chart data'!$N$153</f>
        <v>37.270000000000003</v>
      </c>
      <c r="U14" s="327">
        <f>'Section 11 chart data'!$I$139</f>
        <v>1.1870000000000001</v>
      </c>
      <c r="V14" s="327">
        <f>'Section 11 chart data'!$O$153</f>
        <v>6.3710000000000004</v>
      </c>
      <c r="W14" s="127">
        <f>'Section 11 chart data'!$P$153</f>
        <v>42.63</v>
      </c>
      <c r="X14" s="327">
        <f>'Section 11 chart data'!$J$139</f>
        <v>0.54</v>
      </c>
      <c r="Y14" s="327">
        <f>'Section 11 chart data'!$Q$153</f>
        <v>6.3109999999999999</v>
      </c>
      <c r="Z14" s="127">
        <f>'Section 11 chart data'!$R$153</f>
        <v>60.1</v>
      </c>
      <c r="AA14" s="327">
        <f>'Section 11 chart data'!$K$139</f>
        <v>0.70599999999999996</v>
      </c>
      <c r="AB14" s="327">
        <f>'Section 11 chart data'!$S$153</f>
        <v>10.202999999999999</v>
      </c>
      <c r="AC14" s="127">
        <f>'Section 11 chart data'!$T$153</f>
        <v>35.840000000000003</v>
      </c>
      <c r="AD14" s="327">
        <f>'Section 11 chart data'!$L$139</f>
        <v>0.70699999999999996</v>
      </c>
      <c r="AE14" s="327">
        <f>'Section 11 chart data'!$U$153</f>
        <v>7.8319999999999999</v>
      </c>
      <c r="AF14" s="127">
        <f>'Section 11 chart data'!$V$153</f>
        <v>24.62</v>
      </c>
      <c r="AG14" s="327">
        <f>'Section 11 chart data'!$M$139</f>
        <v>1.244</v>
      </c>
      <c r="AH14" s="327">
        <f>'Section 11 chart data'!$W$153</f>
        <v>7.9029999999999996</v>
      </c>
      <c r="AI14" s="127">
        <f>'Section 11 chart data'!$X$153</f>
        <v>33.68</v>
      </c>
    </row>
    <row r="15" spans="2:35" ht="15" customHeight="1" x14ac:dyDescent="0.2">
      <c r="B15" s="109" t="s">
        <v>220</v>
      </c>
      <c r="C15" s="327">
        <f>'Section 11 chart data'!$C$140</f>
        <v>4.8000000000000001E-2</v>
      </c>
      <c r="D15" s="327">
        <f>'Section 11 chart data'!$C$154</f>
        <v>15.292999999999999</v>
      </c>
      <c r="E15" s="127">
        <f>'Section 11 chart data'!$D$154</f>
        <v>45.89</v>
      </c>
      <c r="F15" s="327">
        <f>'Section 11 chart data'!$D$140</f>
        <v>6.8000000000000005E-2</v>
      </c>
      <c r="G15" s="327">
        <f>'Section 11 chart data'!$E$154</f>
        <v>7.8440000000000003</v>
      </c>
      <c r="H15" s="127">
        <f>'Section 11 chart data'!$F$154</f>
        <v>30.13</v>
      </c>
      <c r="I15" s="327">
        <f>'Section 11 chart data'!$E$140</f>
        <v>8.6999999999999994E-2</v>
      </c>
      <c r="J15" s="327">
        <f>'Section 11 chart data'!$G$154</f>
        <v>4.3650000000000002</v>
      </c>
      <c r="K15" s="127">
        <f>'Section 11 chart data'!$H$154</f>
        <v>42.45</v>
      </c>
      <c r="L15" s="327">
        <f>'Section 11 chart data'!$F$140</f>
        <v>0.251</v>
      </c>
      <c r="M15" s="327">
        <f>'Section 11 chart data'!$I$154</f>
        <v>1.234</v>
      </c>
      <c r="N15" s="127">
        <f>'Section 11 chart data'!$J$154</f>
        <v>44.68</v>
      </c>
      <c r="O15" s="327">
        <f>'Section 11 chart data'!$G$140</f>
        <v>0.115</v>
      </c>
      <c r="P15" s="327">
        <f>'Section 11 chart data'!$K$154</f>
        <v>1.3839999999999999</v>
      </c>
      <c r="Q15" s="127">
        <f>'Section 11 chart data'!$L$154</f>
        <v>42.73</v>
      </c>
      <c r="R15" s="327">
        <f>'Section 11 chart data'!$H$140</f>
        <v>0.16200000000000001</v>
      </c>
      <c r="S15" s="327">
        <f>'Section 11 chart data'!$M$154</f>
        <v>2.1909999999999998</v>
      </c>
      <c r="T15" s="127">
        <f>'Section 11 chart data'!$N$154</f>
        <v>41.24</v>
      </c>
      <c r="U15" s="327">
        <f>'Section 11 chart data'!$I$140</f>
        <v>0.442</v>
      </c>
      <c r="V15" s="327">
        <f>'Section 11 chart data'!$O$154</f>
        <v>2.6960000000000002</v>
      </c>
      <c r="W15" s="127">
        <f>'Section 11 chart data'!$P$154</f>
        <v>56.52</v>
      </c>
      <c r="X15" s="327">
        <f>'Section 11 chart data'!$J$140</f>
        <v>0.183</v>
      </c>
      <c r="Y15" s="327">
        <f>'Section 11 chart data'!$Q$154</f>
        <v>3.528</v>
      </c>
      <c r="Z15" s="127">
        <f>'Section 11 chart data'!$R$154</f>
        <v>69.81</v>
      </c>
      <c r="AA15" s="327">
        <f>'Section 11 chart data'!$K$140</f>
        <v>0.35299999999999998</v>
      </c>
      <c r="AB15" s="327">
        <f>'Section 11 chart data'!$S$154</f>
        <v>5.7679999999999998</v>
      </c>
      <c r="AC15" s="127">
        <f>'Section 11 chart data'!$T$154</f>
        <v>40.770000000000003</v>
      </c>
      <c r="AD15" s="327">
        <f>'Section 11 chart data'!$L$140</f>
        <v>0.221</v>
      </c>
      <c r="AE15" s="327">
        <f>'Section 11 chart data'!$U$154</f>
        <v>3.9159999999999999</v>
      </c>
      <c r="AF15" s="127">
        <f>'Section 11 chart data'!$V$154</f>
        <v>28.54</v>
      </c>
      <c r="AG15" s="327">
        <f>'Section 11 chart data'!$M$140</f>
        <v>0.497</v>
      </c>
      <c r="AH15" s="327">
        <f>'Section 11 chart data'!$W$154</f>
        <v>2.8210000000000002</v>
      </c>
      <c r="AI15" s="127">
        <f>'Section 11 chart data'!$X$154</f>
        <v>31.66</v>
      </c>
    </row>
    <row r="16" spans="2:35" ht="15" customHeight="1" x14ac:dyDescent="0.2">
      <c r="B16" s="113" t="s">
        <v>221</v>
      </c>
      <c r="C16" s="328">
        <f>'Section 11 chart data'!$C$141</f>
        <v>3.5999999999999997E-2</v>
      </c>
      <c r="D16" s="328">
        <f>'Section 11 chart data'!$C$155</f>
        <v>45.640999999999998</v>
      </c>
      <c r="E16" s="128">
        <f>'Section 11 chart data'!$D$155</f>
        <v>72.680000000000007</v>
      </c>
      <c r="F16" s="328">
        <f>'Section 11 chart data'!$D$141</f>
        <v>2.9000000000000001E-2</v>
      </c>
      <c r="G16" s="328">
        <f>'Section 11 chart data'!$E$155</f>
        <v>8.9499999999999993</v>
      </c>
      <c r="H16" s="128">
        <f>'Section 11 chart data'!$F$155</f>
        <v>41.57</v>
      </c>
      <c r="I16" s="328">
        <f>'Section 11 chart data'!$E$141</f>
        <v>7.4999999999999997E-2</v>
      </c>
      <c r="J16" s="328">
        <f>'Section 11 chart data'!$G$155</f>
        <v>7.5220000000000002</v>
      </c>
      <c r="K16" s="128">
        <f>'Section 11 chart data'!$H$155</f>
        <v>46.4</v>
      </c>
      <c r="L16" s="328">
        <f>'Section 11 chart data'!$F$141</f>
        <v>0.29299999999999998</v>
      </c>
      <c r="M16" s="328">
        <f>'Section 11 chart data'!$I$155</f>
        <v>5.0119999999999996</v>
      </c>
      <c r="N16" s="128">
        <f>'Section 11 chart data'!$J$155</f>
        <v>61.06</v>
      </c>
      <c r="O16" s="328">
        <f>'Section 11 chart data'!$G$141</f>
        <v>8.8999999999999996E-2</v>
      </c>
      <c r="P16" s="328">
        <f>'Section 11 chart data'!$K$155</f>
        <v>3.03</v>
      </c>
      <c r="Q16" s="128">
        <f>'Section 11 chart data'!$L$155</f>
        <v>45.66</v>
      </c>
      <c r="R16" s="328">
        <f>'Section 11 chart data'!$H$141</f>
        <v>0.105</v>
      </c>
      <c r="S16" s="328">
        <f>'Section 11 chart data'!$M$155</f>
        <v>1.204</v>
      </c>
      <c r="T16" s="128">
        <f>'Section 11 chart data'!$N$155</f>
        <v>52.9</v>
      </c>
      <c r="U16" s="328">
        <f>'Section 11 chart data'!$I$141</f>
        <v>0.36599999999999999</v>
      </c>
      <c r="V16" s="328">
        <f>'Section 11 chart data'!$O$155</f>
        <v>1.607</v>
      </c>
      <c r="W16" s="128">
        <f>'Section 11 chart data'!$P$155</f>
        <v>46.56</v>
      </c>
      <c r="X16" s="328">
        <f>'Section 11 chart data'!$J$141</f>
        <v>7.9000000000000001E-2</v>
      </c>
      <c r="Y16" s="328">
        <f>'Section 11 chart data'!$Q$155</f>
        <v>4.99</v>
      </c>
      <c r="Z16" s="128">
        <f>'Section 11 chart data'!$R$155</f>
        <v>65.36</v>
      </c>
      <c r="AA16" s="328">
        <f>'Section 11 chart data'!$K$141</f>
        <v>0.45200000000000001</v>
      </c>
      <c r="AB16" s="328">
        <f>'Section 11 chart data'!$S$155</f>
        <v>7.4279999999999999</v>
      </c>
      <c r="AC16" s="128">
        <f>'Section 11 chart data'!$T$155</f>
        <v>41.86</v>
      </c>
      <c r="AD16" s="328">
        <f>'Section 11 chart data'!$L$141</f>
        <v>0.17499999999999999</v>
      </c>
      <c r="AE16" s="328">
        <f>'Section 11 chart data'!$U$155</f>
        <v>4.3869999999999996</v>
      </c>
      <c r="AF16" s="128">
        <f>'Section 11 chart data'!$V$155</f>
        <v>29.88</v>
      </c>
      <c r="AG16" s="328">
        <f>'Section 11 chart data'!$M$141</f>
        <v>0.18099999999999999</v>
      </c>
      <c r="AH16" s="328">
        <f>'Section 11 chart data'!$W$155</f>
        <v>2.738</v>
      </c>
      <c r="AI16" s="128">
        <f>'Section 11 chart data'!$X$155</f>
        <v>29.91</v>
      </c>
    </row>
    <row r="17" spans="2:35" ht="15" customHeight="1" x14ac:dyDescent="0.2">
      <c r="B17" s="118" t="s">
        <v>80</v>
      </c>
      <c r="C17" s="125">
        <f>'Section 11 chart data'!$C$142</f>
        <v>10.935</v>
      </c>
      <c r="D17" s="125">
        <f>'Section 11 chart data'!$C$156</f>
        <v>173.88300000000001</v>
      </c>
      <c r="E17" s="126">
        <f>'Section 11 chart data'!$D$156</f>
        <v>37.08</v>
      </c>
      <c r="F17" s="125">
        <f>'Section 11 chart data'!$D$142</f>
        <v>4.5830000000000002</v>
      </c>
      <c r="G17" s="125">
        <f>'Section 11 chart data'!$E$156</f>
        <v>105.358</v>
      </c>
      <c r="H17" s="126">
        <f>'Section 11 chart data'!$F$156</f>
        <v>21.07</v>
      </c>
      <c r="I17" s="125">
        <f>'Section 11 chart data'!$E$142</f>
        <v>11.222</v>
      </c>
      <c r="J17" s="125">
        <f>'Section 11 chart data'!$G$156</f>
        <v>55.807000000000002</v>
      </c>
      <c r="K17" s="126">
        <f>'Section 11 chart data'!$H$156</f>
        <v>25.54</v>
      </c>
      <c r="L17" s="125">
        <f>'Section 11 chart data'!$F$142</f>
        <v>8.0039999999999996</v>
      </c>
      <c r="M17" s="125">
        <f>'Section 11 chart data'!$I$156</f>
        <v>32.44</v>
      </c>
      <c r="N17" s="126">
        <f>'Section 11 chart data'!$J$156</f>
        <v>22.84</v>
      </c>
      <c r="O17" s="125">
        <f>'Section 11 chart data'!$G$142</f>
        <v>12.305</v>
      </c>
      <c r="P17" s="125">
        <f>'Section 11 chart data'!$K$156</f>
        <v>36.048000000000002</v>
      </c>
      <c r="Q17" s="126">
        <f>'Section 11 chart data'!$L$156</f>
        <v>19.64</v>
      </c>
      <c r="R17" s="125">
        <f>'Section 11 chart data'!$H$142</f>
        <v>9.9849999999999994</v>
      </c>
      <c r="S17" s="125">
        <f>'Section 11 chart data'!$M$156</f>
        <v>55.136000000000003</v>
      </c>
      <c r="T17" s="126">
        <f>'Section 11 chart data'!$N$156</f>
        <v>20.329999999999998</v>
      </c>
      <c r="U17" s="125">
        <f>'Section 11 chart data'!$I$142</f>
        <v>34.292000000000002</v>
      </c>
      <c r="V17" s="125">
        <f>'Section 11 chart data'!$O$156</f>
        <v>64.620999999999995</v>
      </c>
      <c r="W17" s="126">
        <f>'Section 11 chart data'!$P$156</f>
        <v>20.93</v>
      </c>
      <c r="X17" s="125">
        <f>'Section 11 chart data'!$J$142</f>
        <v>13.627000000000001</v>
      </c>
      <c r="Y17" s="125">
        <f>'Section 11 chart data'!$Q$156</f>
        <v>49.813000000000002</v>
      </c>
      <c r="Z17" s="126">
        <f>'Section 11 chart data'!$R$156</f>
        <v>33.53</v>
      </c>
      <c r="AA17" s="125">
        <f>'Section 11 chart data'!$K$142</f>
        <v>15.933</v>
      </c>
      <c r="AB17" s="125">
        <f>'Section 11 chart data'!$S$156</f>
        <v>59.04</v>
      </c>
      <c r="AC17" s="126">
        <f>'Section 11 chart data'!$T$156</f>
        <v>25.71</v>
      </c>
      <c r="AD17" s="125">
        <f>'Section 11 chart data'!$L$142</f>
        <v>16.239000000000001</v>
      </c>
      <c r="AE17" s="125">
        <f>'Section 11 chart data'!$U$156</f>
        <v>52.491</v>
      </c>
      <c r="AF17" s="126">
        <f>'Section 11 chart data'!$V$156</f>
        <v>19.190000000000001</v>
      </c>
      <c r="AG17" s="125">
        <f>'Section 11 chart data'!$M$142</f>
        <v>22.648</v>
      </c>
      <c r="AH17" s="125">
        <f>'Section 11 chart data'!$W$156</f>
        <v>62.95</v>
      </c>
      <c r="AI17" s="126">
        <f>'Section 11 chart data'!$X$156</f>
        <v>23.77</v>
      </c>
    </row>
    <row r="20" spans="2:35" ht="15" customHeight="1" x14ac:dyDescent="0.2">
      <c r="B20" s="912" t="s">
        <v>357</v>
      </c>
      <c r="C20" s="914" t="s">
        <v>331</v>
      </c>
      <c r="D20" s="914"/>
      <c r="E20" s="914"/>
      <c r="F20" s="914" t="s">
        <v>222</v>
      </c>
      <c r="G20" s="914"/>
      <c r="H20" s="906"/>
    </row>
    <row r="21" spans="2:35" ht="15" customHeight="1" x14ac:dyDescent="0.2">
      <c r="B21" s="913"/>
      <c r="C21" s="322" t="s">
        <v>78</v>
      </c>
      <c r="D21" s="910" t="s">
        <v>79</v>
      </c>
      <c r="E21" s="910"/>
      <c r="F21" s="322" t="s">
        <v>78</v>
      </c>
      <c r="G21" s="910" t="s">
        <v>79</v>
      </c>
      <c r="H21" s="900"/>
    </row>
    <row r="22" spans="2:35" ht="30" customHeight="1" x14ac:dyDescent="0.2">
      <c r="B22" s="913"/>
      <c r="C22" s="911" t="s">
        <v>325</v>
      </c>
      <c r="D22" s="911"/>
      <c r="E22" s="16" t="s">
        <v>82</v>
      </c>
      <c r="F22" s="911" t="s">
        <v>325</v>
      </c>
      <c r="G22" s="911"/>
      <c r="H22" s="17" t="s">
        <v>82</v>
      </c>
    </row>
    <row r="23" spans="2:35" ht="15" customHeight="1" x14ac:dyDescent="0.2">
      <c r="B23" s="143" t="str">
        <f>Index!$B$4</f>
        <v>Lincolnshire and Northamptonshire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7">
        <f>$C$9</f>
        <v>8.1379999999999999</v>
      </c>
      <c r="D24" s="327">
        <f>$D$9</f>
        <v>10.971</v>
      </c>
      <c r="E24" s="127">
        <f>$E$9</f>
        <v>18.87</v>
      </c>
      <c r="F24" s="327">
        <f>$F$9</f>
        <v>1.903</v>
      </c>
      <c r="G24" s="327">
        <f>$G$9</f>
        <v>10.669</v>
      </c>
      <c r="H24" s="694">
        <f>$H$9</f>
        <v>16.79</v>
      </c>
    </row>
    <row r="25" spans="2:35" ht="15" customHeight="1" x14ac:dyDescent="0.2">
      <c r="B25" s="109" t="s">
        <v>215</v>
      </c>
      <c r="C25" s="327">
        <f>$C$10</f>
        <v>0.94099999999999995</v>
      </c>
      <c r="D25" s="327">
        <f>$D$10</f>
        <v>4.2699999999999996</v>
      </c>
      <c r="E25" s="127">
        <f>$E$10</f>
        <v>24.43</v>
      </c>
      <c r="F25" s="327">
        <f>$F$10</f>
        <v>0.33600000000000002</v>
      </c>
      <c r="G25" s="327">
        <f>$G$10</f>
        <v>3.1930000000000001</v>
      </c>
      <c r="H25" s="694">
        <f>$H$10</f>
        <v>22.23</v>
      </c>
    </row>
    <row r="26" spans="2:35" ht="15" customHeight="1" x14ac:dyDescent="0.2">
      <c r="B26" s="109" t="s">
        <v>216</v>
      </c>
      <c r="C26" s="327">
        <f>$C$11</f>
        <v>0.57499999999999996</v>
      </c>
      <c r="D26" s="327">
        <f>$D$11</f>
        <v>4.6660000000000004</v>
      </c>
      <c r="E26" s="127">
        <f>$E$11</f>
        <v>23.15</v>
      </c>
      <c r="F26" s="327">
        <f>$F$11</f>
        <v>0.309</v>
      </c>
      <c r="G26" s="327">
        <f>$G$11</f>
        <v>3.8980000000000001</v>
      </c>
      <c r="H26" s="694">
        <f>$H$11</f>
        <v>23.57</v>
      </c>
    </row>
    <row r="27" spans="2:35" ht="15" customHeight="1" x14ac:dyDescent="0.2">
      <c r="B27" s="109" t="s">
        <v>217</v>
      </c>
      <c r="C27" s="327">
        <f>$C$12</f>
        <v>0.78800000000000003</v>
      </c>
      <c r="D27" s="327">
        <f>$D$12</f>
        <v>21.462</v>
      </c>
      <c r="E27" s="127">
        <f>$E$12</f>
        <v>22.97</v>
      </c>
      <c r="F27" s="327">
        <f>$F$12</f>
        <v>0.81699999999999995</v>
      </c>
      <c r="G27" s="327">
        <f>$G$12</f>
        <v>18.68</v>
      </c>
      <c r="H27" s="694">
        <f>$H$12</f>
        <v>22.8</v>
      </c>
    </row>
    <row r="28" spans="2:35" ht="15" customHeight="1" x14ac:dyDescent="0.2">
      <c r="B28" s="109" t="s">
        <v>218</v>
      </c>
      <c r="C28" s="327">
        <f>$C$13</f>
        <v>0.307</v>
      </c>
      <c r="D28" s="327">
        <f>$D$13</f>
        <v>42.598999999999997</v>
      </c>
      <c r="E28" s="127">
        <f>$E$13</f>
        <v>26.74</v>
      </c>
      <c r="F28" s="327">
        <f>$F$13</f>
        <v>0.83799999999999997</v>
      </c>
      <c r="G28" s="327">
        <f>$G$13</f>
        <v>34.548999999999999</v>
      </c>
      <c r="H28" s="694">
        <f>$H$13</f>
        <v>23.69</v>
      </c>
    </row>
    <row r="29" spans="2:35" ht="15" customHeight="1" x14ac:dyDescent="0.2">
      <c r="B29" s="109" t="s">
        <v>219</v>
      </c>
      <c r="C29" s="327">
        <f>$C$14</f>
        <v>0.10199999999999999</v>
      </c>
      <c r="D29" s="327">
        <f>$D$14</f>
        <v>28.952999999999999</v>
      </c>
      <c r="E29" s="127">
        <f>$E$14</f>
        <v>40.29</v>
      </c>
      <c r="F29" s="327">
        <f>$F$14</f>
        <v>0.28299999999999997</v>
      </c>
      <c r="G29" s="327">
        <f>$G$14</f>
        <v>17.475999999999999</v>
      </c>
      <c r="H29" s="694">
        <f>$H$14</f>
        <v>26.33</v>
      </c>
    </row>
    <row r="30" spans="2:35" ht="15" customHeight="1" x14ac:dyDescent="0.2">
      <c r="B30" s="109" t="s">
        <v>220</v>
      </c>
      <c r="C30" s="327">
        <f>$C$15</f>
        <v>4.8000000000000001E-2</v>
      </c>
      <c r="D30" s="327">
        <f>$D$15</f>
        <v>15.292999999999999</v>
      </c>
      <c r="E30" s="127">
        <f>$E$15</f>
        <v>45.89</v>
      </c>
      <c r="F30" s="327">
        <f>$F$15</f>
        <v>6.8000000000000005E-2</v>
      </c>
      <c r="G30" s="327">
        <f>$G$15</f>
        <v>7.8440000000000003</v>
      </c>
      <c r="H30" s="694">
        <f>$H$15</f>
        <v>30.13</v>
      </c>
    </row>
    <row r="31" spans="2:35" ht="15" customHeight="1" x14ac:dyDescent="0.2">
      <c r="B31" s="113" t="s">
        <v>221</v>
      </c>
      <c r="C31" s="328">
        <f>$C$16</f>
        <v>3.5999999999999997E-2</v>
      </c>
      <c r="D31" s="328">
        <f>$D$16</f>
        <v>45.640999999999998</v>
      </c>
      <c r="E31" s="128">
        <f>$E$16</f>
        <v>72.680000000000007</v>
      </c>
      <c r="F31" s="328">
        <f>$F$16</f>
        <v>2.9000000000000001E-2</v>
      </c>
      <c r="G31" s="328">
        <f>$G$16</f>
        <v>8.9499999999999993</v>
      </c>
      <c r="H31" s="695">
        <f>$H$16</f>
        <v>41.57</v>
      </c>
    </row>
    <row r="32" spans="2:35" ht="15" customHeight="1" x14ac:dyDescent="0.2">
      <c r="B32" s="118" t="s">
        <v>80</v>
      </c>
      <c r="C32" s="125">
        <f>$C$17</f>
        <v>10.935</v>
      </c>
      <c r="D32" s="125">
        <f>$D$17</f>
        <v>173.88300000000001</v>
      </c>
      <c r="E32" s="126">
        <f>$E$17</f>
        <v>37.08</v>
      </c>
      <c r="F32" s="125">
        <f>$F$17</f>
        <v>4.5830000000000002</v>
      </c>
      <c r="G32" s="125">
        <f>$G$17</f>
        <v>105.358</v>
      </c>
      <c r="H32" s="696">
        <f>$H$17</f>
        <v>21.07</v>
      </c>
    </row>
    <row r="35" spans="2:8" ht="15" customHeight="1" x14ac:dyDescent="0.2">
      <c r="B35" s="912" t="s">
        <v>357</v>
      </c>
      <c r="C35" s="914" t="s">
        <v>225</v>
      </c>
      <c r="D35" s="914"/>
      <c r="E35" s="914"/>
      <c r="F35" s="914" t="s">
        <v>226</v>
      </c>
      <c r="G35" s="914"/>
      <c r="H35" s="906"/>
    </row>
    <row r="36" spans="2:8" ht="15" customHeight="1" x14ac:dyDescent="0.2">
      <c r="B36" s="913"/>
      <c r="C36" s="322" t="s">
        <v>78</v>
      </c>
      <c r="D36" s="910" t="s">
        <v>79</v>
      </c>
      <c r="E36" s="910"/>
      <c r="F36" s="322" t="s">
        <v>78</v>
      </c>
      <c r="G36" s="910" t="s">
        <v>79</v>
      </c>
      <c r="H36" s="900"/>
    </row>
    <row r="37" spans="2:8" ht="30" customHeight="1" x14ac:dyDescent="0.2">
      <c r="B37" s="913"/>
      <c r="C37" s="911" t="s">
        <v>325</v>
      </c>
      <c r="D37" s="911"/>
      <c r="E37" s="16" t="s">
        <v>82</v>
      </c>
      <c r="F37" s="911" t="s">
        <v>325</v>
      </c>
      <c r="G37" s="911"/>
      <c r="H37" s="17" t="s">
        <v>82</v>
      </c>
    </row>
    <row r="38" spans="2:8" ht="15" customHeight="1" x14ac:dyDescent="0.2">
      <c r="B38" s="143" t="str">
        <f>Index!$B$4</f>
        <v>Lincolnshire and Northamptonshire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7">
        <f>$I$9</f>
        <v>6.6269999999999998</v>
      </c>
      <c r="D39" s="327">
        <f>$J$9</f>
        <v>9.5909999999999993</v>
      </c>
      <c r="E39" s="127">
        <f>$K$9</f>
        <v>15.93</v>
      </c>
      <c r="F39" s="327">
        <f>$L$9</f>
        <v>2.5569999999999999</v>
      </c>
      <c r="G39" s="327">
        <f>$M$9</f>
        <v>12.654</v>
      </c>
      <c r="H39" s="694">
        <f>$N$9</f>
        <v>18.18</v>
      </c>
    </row>
    <row r="40" spans="2:8" ht="15" customHeight="1" x14ac:dyDescent="0.2">
      <c r="B40" s="109" t="s">
        <v>215</v>
      </c>
      <c r="C40" s="327">
        <f>$I$10</f>
        <v>1.228</v>
      </c>
      <c r="D40" s="327">
        <f>$J$10</f>
        <v>1.754</v>
      </c>
      <c r="E40" s="127">
        <f>$K$10</f>
        <v>29.25</v>
      </c>
      <c r="F40" s="327">
        <f>$L$10</f>
        <v>0.52</v>
      </c>
      <c r="G40" s="327">
        <f>$M$10</f>
        <v>1.7030000000000001</v>
      </c>
      <c r="H40" s="694">
        <f>$N$10</f>
        <v>24.63</v>
      </c>
    </row>
    <row r="41" spans="2:8" ht="15" customHeight="1" x14ac:dyDescent="0.2">
      <c r="B41" s="109" t="s">
        <v>216</v>
      </c>
      <c r="C41" s="327">
        <f>$I$11</f>
        <v>0.88200000000000001</v>
      </c>
      <c r="D41" s="327">
        <f>$J$11</f>
        <v>1.944</v>
      </c>
      <c r="E41" s="127">
        <f>$K$11</f>
        <v>31.03</v>
      </c>
      <c r="F41" s="327">
        <f>$L$11</f>
        <v>0.53900000000000003</v>
      </c>
      <c r="G41" s="327">
        <f>$M$11</f>
        <v>1.474</v>
      </c>
      <c r="H41" s="694">
        <f>$N$11</f>
        <v>28.49</v>
      </c>
    </row>
    <row r="42" spans="2:8" ht="15" customHeight="1" x14ac:dyDescent="0.2">
      <c r="B42" s="109" t="s">
        <v>217</v>
      </c>
      <c r="C42" s="327">
        <f>$I$12</f>
        <v>1.42</v>
      </c>
      <c r="D42" s="327">
        <f>$J$12</f>
        <v>8.2609999999999992</v>
      </c>
      <c r="E42" s="127">
        <f>$K$12</f>
        <v>29.55</v>
      </c>
      <c r="F42" s="327">
        <f>$L$12</f>
        <v>1.63</v>
      </c>
      <c r="G42" s="327">
        <f>$M$12</f>
        <v>3.7080000000000002</v>
      </c>
      <c r="H42" s="694">
        <f>$N$12</f>
        <v>27.81</v>
      </c>
    </row>
    <row r="43" spans="2:8" ht="15" customHeight="1" x14ac:dyDescent="0.2">
      <c r="B43" s="109" t="s">
        <v>218</v>
      </c>
      <c r="C43" s="327">
        <f>$I$13</f>
        <v>0.69499999999999995</v>
      </c>
      <c r="D43" s="327">
        <f>$J$13</f>
        <v>14.167999999999999</v>
      </c>
      <c r="E43" s="127">
        <f>$K$13</f>
        <v>28.13</v>
      </c>
      <c r="F43" s="327">
        <f>$L$13</f>
        <v>1.627</v>
      </c>
      <c r="G43" s="327">
        <f>$M$13</f>
        <v>4.2089999999999996</v>
      </c>
      <c r="H43" s="694">
        <f>$N$13</f>
        <v>24.33</v>
      </c>
    </row>
    <row r="44" spans="2:8" ht="15" customHeight="1" x14ac:dyDescent="0.2">
      <c r="B44" s="109" t="s">
        <v>219</v>
      </c>
      <c r="C44" s="327">
        <f>$I$14</f>
        <v>0.20699999999999999</v>
      </c>
      <c r="D44" s="327">
        <f>$J$14</f>
        <v>8.1720000000000006</v>
      </c>
      <c r="E44" s="127">
        <f>$K$14</f>
        <v>37</v>
      </c>
      <c r="F44" s="327">
        <f>$L$14</f>
        <v>0.58699999999999997</v>
      </c>
      <c r="G44" s="327">
        <f>$M$14</f>
        <v>2.444</v>
      </c>
      <c r="H44" s="694">
        <f>$N$14</f>
        <v>37.630000000000003</v>
      </c>
    </row>
    <row r="45" spans="2:8" ht="15" customHeight="1" x14ac:dyDescent="0.2">
      <c r="B45" s="109" t="s">
        <v>220</v>
      </c>
      <c r="C45" s="327">
        <f>$I$15</f>
        <v>8.6999999999999994E-2</v>
      </c>
      <c r="D45" s="327">
        <f>$J$15</f>
        <v>4.3650000000000002</v>
      </c>
      <c r="E45" s="127">
        <f>$K$15</f>
        <v>42.45</v>
      </c>
      <c r="F45" s="327">
        <f>$L$15</f>
        <v>0.251</v>
      </c>
      <c r="G45" s="327">
        <f>$M$15</f>
        <v>1.234</v>
      </c>
      <c r="H45" s="694">
        <f>$N$15</f>
        <v>44.68</v>
      </c>
    </row>
    <row r="46" spans="2:8" ht="15" customHeight="1" x14ac:dyDescent="0.2">
      <c r="B46" s="113" t="s">
        <v>221</v>
      </c>
      <c r="C46" s="328">
        <f>$I$16</f>
        <v>7.4999999999999997E-2</v>
      </c>
      <c r="D46" s="328">
        <f>$J$16</f>
        <v>7.5220000000000002</v>
      </c>
      <c r="E46" s="128">
        <f>$K$16</f>
        <v>46.4</v>
      </c>
      <c r="F46" s="328">
        <f>$L$16</f>
        <v>0.29299999999999998</v>
      </c>
      <c r="G46" s="328">
        <f>$M$16</f>
        <v>5.0119999999999996</v>
      </c>
      <c r="H46" s="695">
        <f>$N$16</f>
        <v>61.06</v>
      </c>
    </row>
    <row r="47" spans="2:8" ht="15" customHeight="1" x14ac:dyDescent="0.2">
      <c r="B47" s="118" t="s">
        <v>80</v>
      </c>
      <c r="C47" s="125">
        <f>$I$17</f>
        <v>11.222</v>
      </c>
      <c r="D47" s="125">
        <f>$J$17</f>
        <v>55.807000000000002</v>
      </c>
      <c r="E47" s="126">
        <f>$K$17</f>
        <v>25.54</v>
      </c>
      <c r="F47" s="125">
        <f>$L$17</f>
        <v>8.0039999999999996</v>
      </c>
      <c r="G47" s="125">
        <f>$M$17</f>
        <v>32.44</v>
      </c>
      <c r="H47" s="696">
        <f>$N$17</f>
        <v>22.84</v>
      </c>
    </row>
    <row r="50" spans="2:8" ht="15" customHeight="1" x14ac:dyDescent="0.2">
      <c r="B50" s="912" t="s">
        <v>357</v>
      </c>
      <c r="C50" s="914" t="s">
        <v>227</v>
      </c>
      <c r="D50" s="914"/>
      <c r="E50" s="914"/>
      <c r="F50" s="914" t="s">
        <v>228</v>
      </c>
      <c r="G50" s="914"/>
      <c r="H50" s="906"/>
    </row>
    <row r="51" spans="2:8" ht="15" customHeight="1" x14ac:dyDescent="0.2">
      <c r="B51" s="913"/>
      <c r="C51" s="322" t="s">
        <v>78</v>
      </c>
      <c r="D51" s="910" t="s">
        <v>79</v>
      </c>
      <c r="E51" s="910"/>
      <c r="F51" s="322" t="s">
        <v>78</v>
      </c>
      <c r="G51" s="910" t="s">
        <v>79</v>
      </c>
      <c r="H51" s="900"/>
    </row>
    <row r="52" spans="2:8" ht="30" customHeight="1" x14ac:dyDescent="0.2">
      <c r="B52" s="913"/>
      <c r="C52" s="911" t="s">
        <v>325</v>
      </c>
      <c r="D52" s="911"/>
      <c r="E52" s="16" t="s">
        <v>82</v>
      </c>
      <c r="F52" s="911" t="s">
        <v>325</v>
      </c>
      <c r="G52" s="911"/>
      <c r="H52" s="17" t="s">
        <v>82</v>
      </c>
    </row>
    <row r="53" spans="2:8" ht="15" customHeight="1" x14ac:dyDescent="0.2">
      <c r="B53" s="143" t="str">
        <f>Index!$B$4</f>
        <v>Lincolnshire and Northamptonshire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7">
        <f>$O$9</f>
        <v>5.8170000000000002</v>
      </c>
      <c r="D54" s="327">
        <f>$P$9</f>
        <v>15.754</v>
      </c>
      <c r="E54" s="127">
        <f>$Q$9</f>
        <v>16.64</v>
      </c>
      <c r="F54" s="327">
        <f>$R$9</f>
        <v>3.5</v>
      </c>
      <c r="G54" s="327">
        <f>$S$9</f>
        <v>17.309000000000001</v>
      </c>
      <c r="H54" s="694">
        <f>$T$9</f>
        <v>15.83</v>
      </c>
    </row>
    <row r="55" spans="2:8" ht="15" customHeight="1" x14ac:dyDescent="0.2">
      <c r="B55" s="109" t="s">
        <v>215</v>
      </c>
      <c r="C55" s="327">
        <f>$O$10</f>
        <v>1.492</v>
      </c>
      <c r="D55" s="327">
        <f>$P$10</f>
        <v>2.0339999999999998</v>
      </c>
      <c r="E55" s="127">
        <f>$Q$10</f>
        <v>20.46</v>
      </c>
      <c r="F55" s="327">
        <f>$R$10</f>
        <v>0.84399999999999997</v>
      </c>
      <c r="G55" s="327">
        <f>$S$10</f>
        <v>3.3410000000000002</v>
      </c>
      <c r="H55" s="694">
        <f>$T$10</f>
        <v>18.940000000000001</v>
      </c>
    </row>
    <row r="56" spans="2:8" ht="15" customHeight="1" x14ac:dyDescent="0.2">
      <c r="B56" s="109" t="s">
        <v>216</v>
      </c>
      <c r="C56" s="327">
        <f>$O$11</f>
        <v>1.1870000000000001</v>
      </c>
      <c r="D56" s="327">
        <f>$P$11</f>
        <v>1.6020000000000001</v>
      </c>
      <c r="E56" s="127">
        <f>$Q$11</f>
        <v>21.76</v>
      </c>
      <c r="F56" s="327">
        <f>$R$11</f>
        <v>0.83899999999999997</v>
      </c>
      <c r="G56" s="327">
        <f>$S$11</f>
        <v>3.3929999999999998</v>
      </c>
      <c r="H56" s="694">
        <f>$T$11</f>
        <v>22.76</v>
      </c>
    </row>
    <row r="57" spans="2:8" ht="15" customHeight="1" x14ac:dyDescent="0.2">
      <c r="B57" s="109" t="s">
        <v>217</v>
      </c>
      <c r="C57" s="327">
        <f>$O$12</f>
        <v>1.9770000000000001</v>
      </c>
      <c r="D57" s="327">
        <f>$P$12</f>
        <v>4.0940000000000003</v>
      </c>
      <c r="E57" s="127">
        <f>$Q$12</f>
        <v>31.74</v>
      </c>
      <c r="F57" s="327">
        <f>$R$12</f>
        <v>2.3380000000000001</v>
      </c>
      <c r="G57" s="327">
        <f>$S$12</f>
        <v>10.955</v>
      </c>
      <c r="H57" s="694">
        <f>$T$12</f>
        <v>26.51</v>
      </c>
    </row>
    <row r="58" spans="2:8" ht="15" customHeight="1" x14ac:dyDescent="0.2">
      <c r="B58" s="109" t="s">
        <v>218</v>
      </c>
      <c r="C58" s="327">
        <f>$O$13</f>
        <v>1.24</v>
      </c>
      <c r="D58" s="327">
        <f>$P$13</f>
        <v>5.3979999999999997</v>
      </c>
      <c r="E58" s="127">
        <f>$Q$13</f>
        <v>32.33</v>
      </c>
      <c r="F58" s="327">
        <f>$R$13</f>
        <v>1.728</v>
      </c>
      <c r="G58" s="327">
        <f>$S$13</f>
        <v>11.805</v>
      </c>
      <c r="H58" s="694">
        <f>$T$13</f>
        <v>32.49</v>
      </c>
    </row>
    <row r="59" spans="2:8" ht="15" customHeight="1" x14ac:dyDescent="0.2">
      <c r="B59" s="109" t="s">
        <v>219</v>
      </c>
      <c r="C59" s="327">
        <f>$O$14</f>
        <v>0.38800000000000001</v>
      </c>
      <c r="D59" s="327">
        <f>$P$14</f>
        <v>2.7519999999999998</v>
      </c>
      <c r="E59" s="127">
        <f>$Q$14</f>
        <v>34.14</v>
      </c>
      <c r="F59" s="327">
        <f>$R$14</f>
        <v>0.46899999999999997</v>
      </c>
      <c r="G59" s="327">
        <f>$S$14</f>
        <v>4.9390000000000001</v>
      </c>
      <c r="H59" s="694">
        <f>$T$14</f>
        <v>37.270000000000003</v>
      </c>
    </row>
    <row r="60" spans="2:8" ht="15" customHeight="1" x14ac:dyDescent="0.2">
      <c r="B60" s="109" t="s">
        <v>220</v>
      </c>
      <c r="C60" s="327">
        <f>$O$15</f>
        <v>0.115</v>
      </c>
      <c r="D60" s="327">
        <f>$P$15</f>
        <v>1.3839999999999999</v>
      </c>
      <c r="E60" s="127">
        <f>$Q$15</f>
        <v>42.73</v>
      </c>
      <c r="F60" s="327">
        <f>$R$15</f>
        <v>0.16200000000000001</v>
      </c>
      <c r="G60" s="327">
        <f>$S$15</f>
        <v>2.1909999999999998</v>
      </c>
      <c r="H60" s="694">
        <f>$T$15</f>
        <v>41.24</v>
      </c>
    </row>
    <row r="61" spans="2:8" ht="15" customHeight="1" x14ac:dyDescent="0.2">
      <c r="B61" s="113" t="s">
        <v>221</v>
      </c>
      <c r="C61" s="328">
        <f>$O$16</f>
        <v>8.8999999999999996E-2</v>
      </c>
      <c r="D61" s="328">
        <f>$P$16</f>
        <v>3.03</v>
      </c>
      <c r="E61" s="128">
        <f>$Q$16</f>
        <v>45.66</v>
      </c>
      <c r="F61" s="328">
        <f>$R$16</f>
        <v>0.105</v>
      </c>
      <c r="G61" s="328">
        <f>$S$16</f>
        <v>1.204</v>
      </c>
      <c r="H61" s="695">
        <f>$T$16</f>
        <v>52.9</v>
      </c>
    </row>
    <row r="62" spans="2:8" ht="15" customHeight="1" x14ac:dyDescent="0.2">
      <c r="B62" s="118" t="s">
        <v>80</v>
      </c>
      <c r="C62" s="125">
        <f>$O$17</f>
        <v>12.305</v>
      </c>
      <c r="D62" s="125">
        <f>$P$17</f>
        <v>36.048000000000002</v>
      </c>
      <c r="E62" s="126">
        <f>$Q$17</f>
        <v>19.64</v>
      </c>
      <c r="F62" s="125">
        <f>$R$17</f>
        <v>9.9849999999999994</v>
      </c>
      <c r="G62" s="125">
        <f>$S$17</f>
        <v>55.136000000000003</v>
      </c>
      <c r="H62" s="696">
        <f>$T$17</f>
        <v>20.329999999999998</v>
      </c>
    </row>
    <row r="65" spans="2:8" ht="15" customHeight="1" x14ac:dyDescent="0.2">
      <c r="B65" s="912" t="s">
        <v>357</v>
      </c>
      <c r="C65" s="914" t="s">
        <v>332</v>
      </c>
      <c r="D65" s="914"/>
      <c r="E65" s="914"/>
      <c r="F65" s="914" t="s">
        <v>333</v>
      </c>
      <c r="G65" s="914"/>
      <c r="H65" s="906"/>
    </row>
    <row r="66" spans="2:8" ht="15" customHeight="1" x14ac:dyDescent="0.2">
      <c r="B66" s="913"/>
      <c r="C66" s="322" t="s">
        <v>78</v>
      </c>
      <c r="D66" s="910" t="s">
        <v>79</v>
      </c>
      <c r="E66" s="910"/>
      <c r="F66" s="322" t="s">
        <v>78</v>
      </c>
      <c r="G66" s="910" t="s">
        <v>79</v>
      </c>
      <c r="H66" s="900"/>
    </row>
    <row r="67" spans="2:8" ht="30" customHeight="1" x14ac:dyDescent="0.2">
      <c r="B67" s="913"/>
      <c r="C67" s="911" t="s">
        <v>325</v>
      </c>
      <c r="D67" s="911"/>
      <c r="E67" s="16" t="s">
        <v>82</v>
      </c>
      <c r="F67" s="911" t="s">
        <v>325</v>
      </c>
      <c r="G67" s="911"/>
      <c r="H67" s="17" t="s">
        <v>82</v>
      </c>
    </row>
    <row r="68" spans="2:8" ht="15" customHeight="1" x14ac:dyDescent="0.2">
      <c r="B68" s="143" t="str">
        <f>Index!$B$4</f>
        <v>Lincolnshire and Northamptonshire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7">
        <f>$U$9</f>
        <v>9.8919999999999995</v>
      </c>
      <c r="D69" s="327">
        <f>$V$9</f>
        <v>16.099</v>
      </c>
      <c r="E69" s="127">
        <f>$W$9</f>
        <v>17.77</v>
      </c>
      <c r="F69" s="327">
        <f>$X$9</f>
        <v>5.31</v>
      </c>
      <c r="G69" s="327">
        <f>$Y$9</f>
        <v>11.486000000000001</v>
      </c>
      <c r="H69" s="694">
        <f>$Z$9</f>
        <v>19.63</v>
      </c>
    </row>
    <row r="70" spans="2:8" ht="15" customHeight="1" x14ac:dyDescent="0.2">
      <c r="B70" s="109" t="s">
        <v>215</v>
      </c>
      <c r="C70" s="327">
        <f>$U$10</f>
        <v>4.3319999999999999</v>
      </c>
      <c r="D70" s="327">
        <f>$V$10</f>
        <v>4.1829999999999998</v>
      </c>
      <c r="E70" s="127">
        <f>$W$10</f>
        <v>21.25</v>
      </c>
      <c r="F70" s="327">
        <f>$X$10</f>
        <v>1.353</v>
      </c>
      <c r="G70" s="327">
        <f>$Y$10</f>
        <v>2.6190000000000002</v>
      </c>
      <c r="H70" s="694">
        <f>$Z$10</f>
        <v>17.96</v>
      </c>
    </row>
    <row r="71" spans="2:8" ht="15" customHeight="1" x14ac:dyDescent="0.2">
      <c r="B71" s="109" t="s">
        <v>216</v>
      </c>
      <c r="C71" s="327">
        <f>$U$11</f>
        <v>4.0750000000000002</v>
      </c>
      <c r="D71" s="327">
        <f>$V$11</f>
        <v>4.4109999999999996</v>
      </c>
      <c r="E71" s="127">
        <f>$W$11</f>
        <v>21.7</v>
      </c>
      <c r="F71" s="327">
        <f>$X$11</f>
        <v>1.248</v>
      </c>
      <c r="G71" s="327">
        <f>$Y$11</f>
        <v>2.65</v>
      </c>
      <c r="H71" s="694">
        <f>$Z$11</f>
        <v>18.27</v>
      </c>
    </row>
    <row r="72" spans="2:8" ht="15" customHeight="1" x14ac:dyDescent="0.2">
      <c r="B72" s="109" t="s">
        <v>217</v>
      </c>
      <c r="C72" s="327">
        <f>$U$12</f>
        <v>8.76</v>
      </c>
      <c r="D72" s="327">
        <f>$V$12</f>
        <v>13.914999999999999</v>
      </c>
      <c r="E72" s="127">
        <f>$W$12</f>
        <v>19.75</v>
      </c>
      <c r="F72" s="327">
        <f>$X$12</f>
        <v>2.89</v>
      </c>
      <c r="G72" s="327">
        <f>$Y$12</f>
        <v>8.125</v>
      </c>
      <c r="H72" s="694">
        <f>$Z$12</f>
        <v>20</v>
      </c>
    </row>
    <row r="73" spans="2:8" ht="15" customHeight="1" x14ac:dyDescent="0.2">
      <c r="B73" s="109" t="s">
        <v>218</v>
      </c>
      <c r="C73" s="327">
        <f>$U$13</f>
        <v>5.2389999999999999</v>
      </c>
      <c r="D73" s="327">
        <f>$V$13</f>
        <v>15.337999999999999</v>
      </c>
      <c r="E73" s="127">
        <f>$W$13</f>
        <v>31.91</v>
      </c>
      <c r="F73" s="327">
        <f>$X$13</f>
        <v>2.024</v>
      </c>
      <c r="G73" s="327">
        <f>$Y$13</f>
        <v>10.103</v>
      </c>
      <c r="H73" s="694">
        <f>$Z$13</f>
        <v>40.29</v>
      </c>
    </row>
    <row r="74" spans="2:8" ht="15" customHeight="1" x14ac:dyDescent="0.2">
      <c r="B74" s="109" t="s">
        <v>219</v>
      </c>
      <c r="C74" s="327">
        <f>$U$14</f>
        <v>1.1870000000000001</v>
      </c>
      <c r="D74" s="327">
        <f>$V$14</f>
        <v>6.3710000000000004</v>
      </c>
      <c r="E74" s="127">
        <f>$W$14</f>
        <v>42.63</v>
      </c>
      <c r="F74" s="327">
        <f>$X$14</f>
        <v>0.54</v>
      </c>
      <c r="G74" s="327">
        <f>$Y$14</f>
        <v>6.3109999999999999</v>
      </c>
      <c r="H74" s="694">
        <f>$Z$14</f>
        <v>60.1</v>
      </c>
    </row>
    <row r="75" spans="2:8" ht="15" customHeight="1" x14ac:dyDescent="0.2">
      <c r="B75" s="109" t="s">
        <v>220</v>
      </c>
      <c r="C75" s="327">
        <f>$U$15</f>
        <v>0.442</v>
      </c>
      <c r="D75" s="327">
        <f>$V$15</f>
        <v>2.6960000000000002</v>
      </c>
      <c r="E75" s="127">
        <f>$W$15</f>
        <v>56.52</v>
      </c>
      <c r="F75" s="327">
        <f>$X$15</f>
        <v>0.183</v>
      </c>
      <c r="G75" s="327">
        <f>$Y$15</f>
        <v>3.528</v>
      </c>
      <c r="H75" s="694">
        <f>$Z$15</f>
        <v>69.81</v>
      </c>
    </row>
    <row r="76" spans="2:8" ht="15" customHeight="1" x14ac:dyDescent="0.2">
      <c r="B76" s="113" t="s">
        <v>221</v>
      </c>
      <c r="C76" s="328">
        <f>$U$16</f>
        <v>0.36599999999999999</v>
      </c>
      <c r="D76" s="328">
        <f>$V$16</f>
        <v>1.607</v>
      </c>
      <c r="E76" s="128">
        <f>$W$16</f>
        <v>46.56</v>
      </c>
      <c r="F76" s="328">
        <f>$X$16</f>
        <v>7.9000000000000001E-2</v>
      </c>
      <c r="G76" s="328">
        <f>$Y$16</f>
        <v>4.99</v>
      </c>
      <c r="H76" s="695">
        <f>$Z$16</f>
        <v>65.36</v>
      </c>
    </row>
    <row r="77" spans="2:8" ht="15" customHeight="1" x14ac:dyDescent="0.2">
      <c r="B77" s="118" t="s">
        <v>80</v>
      </c>
      <c r="C77" s="125">
        <f>$U$17</f>
        <v>34.292000000000002</v>
      </c>
      <c r="D77" s="125">
        <f>$V$17</f>
        <v>64.620999999999995</v>
      </c>
      <c r="E77" s="126">
        <f>$W$17</f>
        <v>20.93</v>
      </c>
      <c r="F77" s="125">
        <f>$X$17</f>
        <v>13.627000000000001</v>
      </c>
      <c r="G77" s="125">
        <f>$Y$17</f>
        <v>49.813000000000002</v>
      </c>
      <c r="H77" s="696">
        <f>$Z$17</f>
        <v>33.53</v>
      </c>
    </row>
    <row r="80" spans="2:8" ht="15" customHeight="1" x14ac:dyDescent="0.2">
      <c r="B80" s="912" t="s">
        <v>357</v>
      </c>
      <c r="C80" s="914" t="s">
        <v>231</v>
      </c>
      <c r="D80" s="914"/>
      <c r="E80" s="914"/>
      <c r="F80" s="914" t="s">
        <v>232</v>
      </c>
      <c r="G80" s="914"/>
      <c r="H80" s="906"/>
    </row>
    <row r="81" spans="2:8" ht="15" customHeight="1" x14ac:dyDescent="0.2">
      <c r="B81" s="913"/>
      <c r="C81" s="322" t="s">
        <v>78</v>
      </c>
      <c r="D81" s="910" t="s">
        <v>79</v>
      </c>
      <c r="E81" s="910"/>
      <c r="F81" s="322" t="s">
        <v>78</v>
      </c>
      <c r="G81" s="910" t="s">
        <v>79</v>
      </c>
      <c r="H81" s="900"/>
    </row>
    <row r="82" spans="2:8" ht="30" customHeight="1" x14ac:dyDescent="0.2">
      <c r="B82" s="913"/>
      <c r="C82" s="911" t="s">
        <v>325</v>
      </c>
      <c r="D82" s="911"/>
      <c r="E82" s="16" t="s">
        <v>82</v>
      </c>
      <c r="F82" s="911" t="s">
        <v>325</v>
      </c>
      <c r="G82" s="911"/>
      <c r="H82" s="17" t="s">
        <v>82</v>
      </c>
    </row>
    <row r="83" spans="2:8" ht="15" customHeight="1" x14ac:dyDescent="0.2">
      <c r="B83" s="143" t="str">
        <f>Index!$B$4</f>
        <v>Lincolnshire and Northamptonshire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7">
        <f>$AA$9</f>
        <v>5.702</v>
      </c>
      <c r="D84" s="327">
        <f>$AB$9</f>
        <v>8.7590000000000003</v>
      </c>
      <c r="E84" s="127">
        <f>$AC$9</f>
        <v>20.12</v>
      </c>
      <c r="F84" s="327">
        <f>$AD$9</f>
        <v>6.0519999999999996</v>
      </c>
      <c r="G84" s="327">
        <f>$AE$9</f>
        <v>8.0570000000000004</v>
      </c>
      <c r="H84" s="694">
        <f>$AF$9</f>
        <v>19.48</v>
      </c>
    </row>
    <row r="85" spans="2:8" ht="15" customHeight="1" x14ac:dyDescent="0.2">
      <c r="B85" s="109" t="s">
        <v>215</v>
      </c>
      <c r="C85" s="327">
        <f>$AA$10</f>
        <v>1.591</v>
      </c>
      <c r="D85" s="327">
        <f>$AB$10</f>
        <v>2.2389999999999999</v>
      </c>
      <c r="E85" s="127">
        <f>$AC$10</f>
        <v>17.010000000000002</v>
      </c>
      <c r="F85" s="327">
        <f>$AD$10</f>
        <v>1.6679999999999999</v>
      </c>
      <c r="G85" s="327">
        <f>$AE$10</f>
        <v>2.387</v>
      </c>
      <c r="H85" s="694">
        <f>$AF$10</f>
        <v>23.8</v>
      </c>
    </row>
    <row r="86" spans="2:8" ht="15" customHeight="1" x14ac:dyDescent="0.2">
      <c r="B86" s="109" t="s">
        <v>216</v>
      </c>
      <c r="C86" s="327">
        <f>$AA$11</f>
        <v>1.5409999999999999</v>
      </c>
      <c r="D86" s="327">
        <f>$AB$11</f>
        <v>2.2360000000000002</v>
      </c>
      <c r="E86" s="127">
        <f>$AC$11</f>
        <v>17.7</v>
      </c>
      <c r="F86" s="327">
        <f>$AD$11</f>
        <v>1.472</v>
      </c>
      <c r="G86" s="327">
        <f>$AE$11</f>
        <v>2.669</v>
      </c>
      <c r="H86" s="694">
        <f>$AF$11</f>
        <v>23.39</v>
      </c>
    </row>
    <row r="87" spans="2:8" ht="15" customHeight="1" x14ac:dyDescent="0.2">
      <c r="B87" s="109" t="s">
        <v>217</v>
      </c>
      <c r="C87" s="327">
        <f>$AA$12</f>
        <v>3.4889999999999999</v>
      </c>
      <c r="D87" s="327">
        <f>$AB$12</f>
        <v>7.7039999999999997</v>
      </c>
      <c r="E87" s="127">
        <f>$AC$12</f>
        <v>20.2</v>
      </c>
      <c r="F87" s="327">
        <f>$AD$12</f>
        <v>3.2610000000000001</v>
      </c>
      <c r="G87" s="327">
        <f>$AE$12</f>
        <v>9.141</v>
      </c>
      <c r="H87" s="694">
        <f>$AF$12</f>
        <v>23.06</v>
      </c>
    </row>
    <row r="88" spans="2:8" ht="15" customHeight="1" x14ac:dyDescent="0.2">
      <c r="B88" s="109" t="s">
        <v>218</v>
      </c>
      <c r="C88" s="327">
        <f>$AA$13</f>
        <v>2.1</v>
      </c>
      <c r="D88" s="327">
        <f>$AB$13</f>
        <v>14.702</v>
      </c>
      <c r="E88" s="127">
        <f>$AC$13</f>
        <v>28.08</v>
      </c>
      <c r="F88" s="327">
        <f>$AD$13</f>
        <v>2.6840000000000002</v>
      </c>
      <c r="G88" s="327">
        <f>$AE$13</f>
        <v>14.102</v>
      </c>
      <c r="H88" s="694">
        <f>$AF$13</f>
        <v>23.78</v>
      </c>
    </row>
    <row r="89" spans="2:8" ht="15" customHeight="1" x14ac:dyDescent="0.2">
      <c r="B89" s="109" t="s">
        <v>219</v>
      </c>
      <c r="C89" s="327">
        <f>$AA$14</f>
        <v>0.70599999999999996</v>
      </c>
      <c r="D89" s="327">
        <f>$AB$14</f>
        <v>10.202999999999999</v>
      </c>
      <c r="E89" s="127">
        <f>$AC$14</f>
        <v>35.840000000000003</v>
      </c>
      <c r="F89" s="327">
        <f>$AD$14</f>
        <v>0.70699999999999996</v>
      </c>
      <c r="G89" s="327">
        <f>$AE$14</f>
        <v>7.8319999999999999</v>
      </c>
      <c r="H89" s="694">
        <f>$AF$14</f>
        <v>24.62</v>
      </c>
    </row>
    <row r="90" spans="2:8" ht="15" customHeight="1" x14ac:dyDescent="0.2">
      <c r="B90" s="109" t="s">
        <v>220</v>
      </c>
      <c r="C90" s="327">
        <f>$AA$15</f>
        <v>0.35299999999999998</v>
      </c>
      <c r="D90" s="327">
        <f>$AB$15</f>
        <v>5.7679999999999998</v>
      </c>
      <c r="E90" s="127">
        <f>$AC$15</f>
        <v>40.770000000000003</v>
      </c>
      <c r="F90" s="327">
        <f>$AD$15</f>
        <v>0.221</v>
      </c>
      <c r="G90" s="327">
        <f>$AE$15</f>
        <v>3.9159999999999999</v>
      </c>
      <c r="H90" s="694">
        <f>$AF$15</f>
        <v>28.54</v>
      </c>
    </row>
    <row r="91" spans="2:8" ht="15" customHeight="1" x14ac:dyDescent="0.2">
      <c r="B91" s="113" t="s">
        <v>221</v>
      </c>
      <c r="C91" s="328">
        <f>$AA$16</f>
        <v>0.45200000000000001</v>
      </c>
      <c r="D91" s="328">
        <f>$AB$16</f>
        <v>7.4279999999999999</v>
      </c>
      <c r="E91" s="128">
        <f>$AC$16</f>
        <v>41.86</v>
      </c>
      <c r="F91" s="328">
        <f>$AD$16</f>
        <v>0.17499999999999999</v>
      </c>
      <c r="G91" s="328">
        <f>$AE$16</f>
        <v>4.3869999999999996</v>
      </c>
      <c r="H91" s="695">
        <f>$AF$16</f>
        <v>29.88</v>
      </c>
    </row>
    <row r="92" spans="2:8" ht="15" customHeight="1" x14ac:dyDescent="0.2">
      <c r="B92" s="118" t="s">
        <v>80</v>
      </c>
      <c r="C92" s="125">
        <f>$AA$17</f>
        <v>15.933</v>
      </c>
      <c r="D92" s="125">
        <f>$AB$17</f>
        <v>59.04</v>
      </c>
      <c r="E92" s="126">
        <f>$AC$17</f>
        <v>25.71</v>
      </c>
      <c r="F92" s="125">
        <f>$AD$17</f>
        <v>16.239000000000001</v>
      </c>
      <c r="G92" s="125">
        <f>$AE$17</f>
        <v>52.491</v>
      </c>
      <c r="H92" s="696">
        <f>$AF$17</f>
        <v>19.190000000000001</v>
      </c>
    </row>
    <row r="95" spans="2:8" ht="15" customHeight="1" x14ac:dyDescent="0.2">
      <c r="B95" s="912" t="s">
        <v>357</v>
      </c>
      <c r="C95" s="914" t="s">
        <v>233</v>
      </c>
      <c r="D95" s="914"/>
      <c r="E95" s="906"/>
    </row>
    <row r="96" spans="2:8" ht="15" customHeight="1" x14ac:dyDescent="0.2">
      <c r="B96" s="913"/>
      <c r="C96" s="322" t="s">
        <v>78</v>
      </c>
      <c r="D96" s="910" t="s">
        <v>79</v>
      </c>
      <c r="E96" s="900"/>
    </row>
    <row r="97" spans="2:5" ht="30" customHeight="1" x14ac:dyDescent="0.2">
      <c r="B97" s="913"/>
      <c r="C97" s="911" t="s">
        <v>325</v>
      </c>
      <c r="D97" s="911"/>
      <c r="E97" s="17" t="s">
        <v>82</v>
      </c>
    </row>
    <row r="98" spans="2:5" ht="15" customHeight="1" x14ac:dyDescent="0.2">
      <c r="B98" s="143" t="str">
        <f>Index!$B$4</f>
        <v>Lincolnshire and Northamptonshire</v>
      </c>
      <c r="C98" s="124"/>
      <c r="D98" s="122"/>
      <c r="E98" s="123"/>
    </row>
    <row r="99" spans="2:5" ht="15" customHeight="1" x14ac:dyDescent="0.2">
      <c r="B99" s="109" t="s">
        <v>214</v>
      </c>
      <c r="C99" s="327">
        <f>$AG$9</f>
        <v>6.819</v>
      </c>
      <c r="D99" s="327">
        <f>$AH$9</f>
        <v>10.099</v>
      </c>
      <c r="E99" s="694">
        <f>$AI$9</f>
        <v>17.27</v>
      </c>
    </row>
    <row r="100" spans="2:5" ht="15" customHeight="1" x14ac:dyDescent="0.2">
      <c r="B100" s="109" t="s">
        <v>215</v>
      </c>
      <c r="C100" s="327">
        <f>$AG$10</f>
        <v>2.2410000000000001</v>
      </c>
      <c r="D100" s="327">
        <f>$AH$10</f>
        <v>3.1059999999999999</v>
      </c>
      <c r="E100" s="694">
        <f>$AI$10</f>
        <v>29.8</v>
      </c>
    </row>
    <row r="101" spans="2:5" ht="15" customHeight="1" x14ac:dyDescent="0.2">
      <c r="B101" s="109" t="s">
        <v>216</v>
      </c>
      <c r="C101" s="327">
        <f>$AG$11</f>
        <v>2.2410000000000001</v>
      </c>
      <c r="D101" s="327">
        <f>$AH$11</f>
        <v>3.8620000000000001</v>
      </c>
      <c r="E101" s="694">
        <f>$AI$11</f>
        <v>32.01</v>
      </c>
    </row>
    <row r="102" spans="2:5" ht="15" customHeight="1" x14ac:dyDescent="0.2">
      <c r="B102" s="109" t="s">
        <v>217</v>
      </c>
      <c r="C102" s="327">
        <f>$AG$12</f>
        <v>5.4569999999999999</v>
      </c>
      <c r="D102" s="327">
        <f>$AH$12</f>
        <v>14.500999999999999</v>
      </c>
      <c r="E102" s="694">
        <f>$AI$12</f>
        <v>30.47</v>
      </c>
    </row>
    <row r="103" spans="2:5" ht="15" customHeight="1" x14ac:dyDescent="0.2">
      <c r="B103" s="109" t="s">
        <v>218</v>
      </c>
      <c r="C103" s="327">
        <f>$AG$13</f>
        <v>3.968</v>
      </c>
      <c r="D103" s="327">
        <f>$AH$13</f>
        <v>17.920999999999999</v>
      </c>
      <c r="E103" s="694">
        <f>$AI$13</f>
        <v>31.11</v>
      </c>
    </row>
    <row r="104" spans="2:5" ht="15" customHeight="1" x14ac:dyDescent="0.2">
      <c r="B104" s="109" t="s">
        <v>219</v>
      </c>
      <c r="C104" s="327">
        <f>$AG$14</f>
        <v>1.244</v>
      </c>
      <c r="D104" s="327">
        <f>$AH$14</f>
        <v>7.9029999999999996</v>
      </c>
      <c r="E104" s="694">
        <f>$AI$14</f>
        <v>33.68</v>
      </c>
    </row>
    <row r="105" spans="2:5" ht="15" customHeight="1" x14ac:dyDescent="0.2">
      <c r="B105" s="109" t="s">
        <v>220</v>
      </c>
      <c r="C105" s="327">
        <f>$AG$15</f>
        <v>0.497</v>
      </c>
      <c r="D105" s="327">
        <f>$AH$15</f>
        <v>2.8210000000000002</v>
      </c>
      <c r="E105" s="694">
        <f>$AI$15</f>
        <v>31.66</v>
      </c>
    </row>
    <row r="106" spans="2:5" ht="15" customHeight="1" x14ac:dyDescent="0.2">
      <c r="B106" s="113" t="s">
        <v>221</v>
      </c>
      <c r="C106" s="328">
        <f>$AG$16</f>
        <v>0.18099999999999999</v>
      </c>
      <c r="D106" s="328">
        <f>$AH$16</f>
        <v>2.738</v>
      </c>
      <c r="E106" s="695">
        <f>$AI$16</f>
        <v>29.91</v>
      </c>
    </row>
    <row r="107" spans="2:5" ht="15" customHeight="1" x14ac:dyDescent="0.2">
      <c r="B107" s="118" t="s">
        <v>80</v>
      </c>
      <c r="C107" s="125">
        <f>$AG$17</f>
        <v>22.648</v>
      </c>
      <c r="D107" s="125">
        <f>$AH$17</f>
        <v>62.95</v>
      </c>
      <c r="E107" s="696">
        <f>$AI$17</f>
        <v>23.77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461</v>
      </c>
    </row>
    <row r="5" spans="2:6" ht="15" customHeight="1" x14ac:dyDescent="0.2">
      <c r="B5" s="861" t="s">
        <v>229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91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Lincolnshire and Northamptonshire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data'!D20</f>
        <v>790.28</v>
      </c>
      <c r="D8" s="138">
        <f>'Section 11 chart data'!J20</f>
        <v>6477.61</v>
      </c>
      <c r="E8" s="693">
        <f>'Section 11 chart data'!K20</f>
        <v>6.65</v>
      </c>
      <c r="F8" s="139">
        <f>SUM(C8,D8)</f>
        <v>7267.8899999999994</v>
      </c>
    </row>
    <row r="9" spans="2:6" ht="15" customHeight="1" x14ac:dyDescent="0.2">
      <c r="B9" s="141" t="s">
        <v>222</v>
      </c>
      <c r="C9" s="137">
        <f>'Section 11 chart data'!D21</f>
        <v>867.15099999999995</v>
      </c>
      <c r="D9" s="138">
        <f>'Section 11 chart data'!J21</f>
        <v>6772.88</v>
      </c>
      <c r="E9" s="693">
        <f>'Section 11 chart data'!K21</f>
        <v>6.64</v>
      </c>
      <c r="F9" s="139">
        <f t="shared" ref="F9:F18" si="0">SUM(C9,D9)</f>
        <v>7640.0309999999999</v>
      </c>
    </row>
    <row r="10" spans="2:6" ht="15" customHeight="1" x14ac:dyDescent="0.2">
      <c r="B10" s="141" t="s">
        <v>225</v>
      </c>
      <c r="C10" s="137">
        <f>'Section 11 chart data'!D22</f>
        <v>910.32799999999997</v>
      </c>
      <c r="D10" s="138">
        <f>'Section 11 chart data'!J22</f>
        <v>7245.5829999999996</v>
      </c>
      <c r="E10" s="693">
        <f>'Section 11 chart data'!K22</f>
        <v>6.6</v>
      </c>
      <c r="F10" s="139">
        <f t="shared" si="0"/>
        <v>8155.9110000000001</v>
      </c>
    </row>
    <row r="11" spans="2:6" ht="15" customHeight="1" x14ac:dyDescent="0.2">
      <c r="B11" s="141" t="s">
        <v>226</v>
      </c>
      <c r="C11" s="137">
        <f>'Section 11 chart data'!D23</f>
        <v>968.03499999999997</v>
      </c>
      <c r="D11" s="138">
        <f>'Section 11 chart data'!J23</f>
        <v>7982.5680000000002</v>
      </c>
      <c r="E11" s="693">
        <f>'Section 11 chart data'!K23</f>
        <v>6.19</v>
      </c>
      <c r="F11" s="139">
        <f t="shared" si="0"/>
        <v>8950.603000000001</v>
      </c>
    </row>
    <row r="12" spans="2:6" ht="15" customHeight="1" x14ac:dyDescent="0.2">
      <c r="B12" s="141" t="s">
        <v>227</v>
      </c>
      <c r="C12" s="137">
        <f>'Section 11 chart data'!D24</f>
        <v>1003.6660000000001</v>
      </c>
      <c r="D12" s="138">
        <f>'Section 11 chart data'!J24</f>
        <v>8700.2620000000006</v>
      </c>
      <c r="E12" s="693">
        <f>'Section 11 chart data'!K24</f>
        <v>5.85</v>
      </c>
      <c r="F12" s="139">
        <f t="shared" si="0"/>
        <v>9703.9279999999999</v>
      </c>
    </row>
    <row r="13" spans="2:6" ht="15" customHeight="1" x14ac:dyDescent="0.2">
      <c r="B13" s="141" t="s">
        <v>228</v>
      </c>
      <c r="C13" s="137">
        <f>'Section 11 chart data'!D25</f>
        <v>1060.3969999999999</v>
      </c>
      <c r="D13" s="138">
        <f>'Section 11 chart data'!J25</f>
        <v>9383.5930000000008</v>
      </c>
      <c r="E13" s="693">
        <f>'Section 11 chart data'!K25</f>
        <v>5.54</v>
      </c>
      <c r="F13" s="139">
        <f t="shared" si="0"/>
        <v>10443.990000000002</v>
      </c>
    </row>
    <row r="14" spans="2:6" ht="15" customHeight="1" x14ac:dyDescent="0.2">
      <c r="B14" s="141" t="s">
        <v>332</v>
      </c>
      <c r="C14" s="137">
        <f>'Section 11 chart data'!D26</f>
        <v>1052.402</v>
      </c>
      <c r="D14" s="138">
        <f>'Section 11 chart data'!J26</f>
        <v>9888.7950000000001</v>
      </c>
      <c r="E14" s="693">
        <f>'Section 11 chart data'!K26</f>
        <v>5.4</v>
      </c>
      <c r="F14" s="139">
        <f t="shared" si="0"/>
        <v>10941.197</v>
      </c>
    </row>
    <row r="15" spans="2:6" ht="15" customHeight="1" x14ac:dyDescent="0.2">
      <c r="B15" s="141" t="s">
        <v>333</v>
      </c>
      <c r="C15" s="137">
        <f>'Section 11 chart data'!D27</f>
        <v>1028.394</v>
      </c>
      <c r="D15" s="138">
        <f>'Section 11 chart data'!J27</f>
        <v>10424.335999999999</v>
      </c>
      <c r="E15" s="693">
        <f>'Section 11 chart data'!K27</f>
        <v>5.26</v>
      </c>
      <c r="F15" s="139">
        <f t="shared" si="0"/>
        <v>11452.73</v>
      </c>
    </row>
    <row r="16" spans="2:6" ht="15" customHeight="1" x14ac:dyDescent="0.2">
      <c r="B16" s="141" t="s">
        <v>231</v>
      </c>
      <c r="C16" s="137">
        <f>'Section 11 chart data'!D28</f>
        <v>1055.0250000000001</v>
      </c>
      <c r="D16" s="138">
        <f>'Section 11 chart data'!J28</f>
        <v>10872.2</v>
      </c>
      <c r="E16" s="693">
        <f>'Section 11 chart data'!K28</f>
        <v>5.27</v>
      </c>
      <c r="F16" s="139">
        <f t="shared" si="0"/>
        <v>11927.225</v>
      </c>
    </row>
    <row r="17" spans="2:6" ht="15" customHeight="1" x14ac:dyDescent="0.2">
      <c r="B17" s="141" t="s">
        <v>232</v>
      </c>
      <c r="C17" s="137">
        <f>'Section 11 chart data'!D29</f>
        <v>1080.355</v>
      </c>
      <c r="D17" s="138">
        <f>'Section 11 chart data'!J29</f>
        <v>11216.954</v>
      </c>
      <c r="E17" s="693">
        <f>'Section 11 chart data'!K29</f>
        <v>5.32</v>
      </c>
      <c r="F17" s="139">
        <f t="shared" si="0"/>
        <v>12297.308999999999</v>
      </c>
    </row>
    <row r="18" spans="2:6" ht="15" customHeight="1" x14ac:dyDescent="0.2">
      <c r="B18" s="142" t="s">
        <v>233</v>
      </c>
      <c r="C18" s="137">
        <f>'Section 11 chart data'!D30</f>
        <v>1079.68</v>
      </c>
      <c r="D18" s="138">
        <f>'Section 11 chart data'!J30</f>
        <v>11494.523999999999</v>
      </c>
      <c r="E18" s="693">
        <f>'Section 11 chart data'!K30</f>
        <v>5.44</v>
      </c>
      <c r="F18" s="140">
        <f t="shared" si="0"/>
        <v>12574.204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494</v>
      </c>
    </row>
    <row r="5" spans="2:35" ht="15" customHeight="1" x14ac:dyDescent="0.2">
      <c r="B5" s="904" t="s">
        <v>77</v>
      </c>
      <c r="C5" s="914" t="s">
        <v>331</v>
      </c>
      <c r="D5" s="914"/>
      <c r="E5" s="914"/>
      <c r="F5" s="914" t="s">
        <v>222</v>
      </c>
      <c r="G5" s="914"/>
      <c r="H5" s="914"/>
      <c r="I5" s="914" t="s">
        <v>225</v>
      </c>
      <c r="J5" s="914"/>
      <c r="K5" s="914"/>
      <c r="L5" s="914" t="s">
        <v>226</v>
      </c>
      <c r="M5" s="914"/>
      <c r="N5" s="914"/>
      <c r="O5" s="914" t="s">
        <v>227</v>
      </c>
      <c r="P5" s="914"/>
      <c r="Q5" s="914"/>
      <c r="R5" s="914" t="s">
        <v>228</v>
      </c>
      <c r="S5" s="914"/>
      <c r="T5" s="914"/>
      <c r="U5" s="914" t="s">
        <v>332</v>
      </c>
      <c r="V5" s="914"/>
      <c r="W5" s="914"/>
      <c r="X5" s="914" t="s">
        <v>333</v>
      </c>
      <c r="Y5" s="914"/>
      <c r="Z5" s="914"/>
      <c r="AA5" s="914" t="s">
        <v>231</v>
      </c>
      <c r="AB5" s="914"/>
      <c r="AC5" s="914"/>
      <c r="AD5" s="914" t="s">
        <v>232</v>
      </c>
      <c r="AE5" s="914"/>
      <c r="AF5" s="914"/>
      <c r="AG5" s="914" t="s">
        <v>233</v>
      </c>
      <c r="AH5" s="914"/>
      <c r="AI5" s="906"/>
    </row>
    <row r="6" spans="2:35" ht="15" customHeight="1" x14ac:dyDescent="0.2">
      <c r="B6" s="916"/>
      <c r="C6" s="103" t="s">
        <v>78</v>
      </c>
      <c r="D6" s="910" t="s">
        <v>79</v>
      </c>
      <c r="E6" s="910"/>
      <c r="F6" s="103" t="s">
        <v>78</v>
      </c>
      <c r="G6" s="910" t="s">
        <v>79</v>
      </c>
      <c r="H6" s="910"/>
      <c r="I6" s="103" t="s">
        <v>78</v>
      </c>
      <c r="J6" s="910" t="s">
        <v>79</v>
      </c>
      <c r="K6" s="910"/>
      <c r="L6" s="103" t="s">
        <v>78</v>
      </c>
      <c r="M6" s="910" t="s">
        <v>79</v>
      </c>
      <c r="N6" s="910"/>
      <c r="O6" s="103" t="s">
        <v>78</v>
      </c>
      <c r="P6" s="910" t="s">
        <v>79</v>
      </c>
      <c r="Q6" s="910"/>
      <c r="R6" s="103" t="s">
        <v>78</v>
      </c>
      <c r="S6" s="910" t="s">
        <v>79</v>
      </c>
      <c r="T6" s="910"/>
      <c r="U6" s="103" t="s">
        <v>78</v>
      </c>
      <c r="V6" s="910" t="s">
        <v>79</v>
      </c>
      <c r="W6" s="910"/>
      <c r="X6" s="103" t="s">
        <v>78</v>
      </c>
      <c r="Y6" s="910" t="s">
        <v>79</v>
      </c>
      <c r="Z6" s="910"/>
      <c r="AA6" s="103" t="s">
        <v>78</v>
      </c>
      <c r="AB6" s="910" t="s">
        <v>79</v>
      </c>
      <c r="AC6" s="910"/>
      <c r="AD6" s="103" t="s">
        <v>78</v>
      </c>
      <c r="AE6" s="910" t="s">
        <v>79</v>
      </c>
      <c r="AF6" s="910"/>
      <c r="AG6" s="103" t="s">
        <v>78</v>
      </c>
      <c r="AH6" s="910" t="s">
        <v>79</v>
      </c>
      <c r="AI6" s="900"/>
    </row>
    <row r="7" spans="2:35" ht="30" customHeight="1" x14ac:dyDescent="0.2">
      <c r="B7" s="917"/>
      <c r="C7" s="911" t="s">
        <v>325</v>
      </c>
      <c r="D7" s="911"/>
      <c r="E7" s="16" t="s">
        <v>82</v>
      </c>
      <c r="F7" s="911" t="s">
        <v>325</v>
      </c>
      <c r="G7" s="911"/>
      <c r="H7" s="16" t="s">
        <v>82</v>
      </c>
      <c r="I7" s="911" t="s">
        <v>325</v>
      </c>
      <c r="J7" s="911"/>
      <c r="K7" s="16" t="s">
        <v>82</v>
      </c>
      <c r="L7" s="911" t="s">
        <v>325</v>
      </c>
      <c r="M7" s="911"/>
      <c r="N7" s="16" t="s">
        <v>82</v>
      </c>
      <c r="O7" s="911" t="s">
        <v>325</v>
      </c>
      <c r="P7" s="911"/>
      <c r="Q7" s="16" t="s">
        <v>82</v>
      </c>
      <c r="R7" s="911" t="s">
        <v>325</v>
      </c>
      <c r="S7" s="911"/>
      <c r="T7" s="16" t="s">
        <v>82</v>
      </c>
      <c r="U7" s="911" t="s">
        <v>325</v>
      </c>
      <c r="V7" s="911"/>
      <c r="W7" s="16" t="s">
        <v>82</v>
      </c>
      <c r="X7" s="911" t="s">
        <v>325</v>
      </c>
      <c r="Y7" s="911"/>
      <c r="Z7" s="16" t="s">
        <v>82</v>
      </c>
      <c r="AA7" s="911" t="s">
        <v>325</v>
      </c>
      <c r="AB7" s="911"/>
      <c r="AC7" s="16" t="s">
        <v>82</v>
      </c>
      <c r="AD7" s="911" t="s">
        <v>325</v>
      </c>
      <c r="AE7" s="911"/>
      <c r="AF7" s="16" t="s">
        <v>82</v>
      </c>
      <c r="AG7" s="911" t="s">
        <v>325</v>
      </c>
      <c r="AH7" s="911"/>
      <c r="AI7" s="17" t="s">
        <v>82</v>
      </c>
    </row>
    <row r="8" spans="2:35" ht="15" customHeight="1" x14ac:dyDescent="0.2">
      <c r="B8" s="143" t="str">
        <f>Index!$B$4</f>
        <v>Lincolnshire and Northamptonshire</v>
      </c>
      <c r="C8" s="191"/>
      <c r="D8" s="122"/>
      <c r="E8" s="105"/>
      <c r="F8" s="105"/>
      <c r="G8" s="122"/>
      <c r="H8" s="192"/>
      <c r="I8" s="105"/>
      <c r="J8" s="122"/>
      <c r="K8" s="192"/>
      <c r="L8" s="105"/>
      <c r="M8" s="122"/>
      <c r="N8" s="192"/>
      <c r="O8" s="105"/>
      <c r="P8" s="192"/>
      <c r="Q8" s="192"/>
      <c r="R8" s="191"/>
      <c r="S8" s="122"/>
      <c r="T8" s="105"/>
      <c r="U8" s="105"/>
      <c r="V8" s="122"/>
      <c r="W8" s="192"/>
      <c r="X8" s="105"/>
      <c r="Y8" s="122"/>
      <c r="Z8" s="192"/>
      <c r="AA8" s="105"/>
      <c r="AB8" s="122"/>
      <c r="AC8" s="192"/>
      <c r="AD8" s="105"/>
      <c r="AE8" s="192"/>
      <c r="AF8" s="192"/>
      <c r="AG8" s="105"/>
      <c r="AH8" s="192"/>
      <c r="AI8" s="192"/>
    </row>
    <row r="9" spans="2:35" ht="15" customHeight="1" x14ac:dyDescent="0.2">
      <c r="B9" s="107" t="s">
        <v>105</v>
      </c>
      <c r="C9" s="108">
        <f>'Section 11 chart data'!$C$190</f>
        <v>790.28</v>
      </c>
      <c r="D9" s="108">
        <f>'Section 11 chart data'!$C$207</f>
        <v>6477.61</v>
      </c>
      <c r="E9" s="119">
        <f>'Section 11 chart data'!$D$207</f>
        <v>6.65</v>
      </c>
      <c r="F9" s="108">
        <f>'Section 11 chart data'!$D$190</f>
        <v>867.15099999999995</v>
      </c>
      <c r="G9" s="108">
        <f>'Section 11 chart data'!$E$207</f>
        <v>6772.88</v>
      </c>
      <c r="H9" s="119">
        <f>'Section 11 chart data'!$F$207</f>
        <v>6.64</v>
      </c>
      <c r="I9" s="108">
        <f>'Section 11 chart data'!$E$190</f>
        <v>910.32799999999997</v>
      </c>
      <c r="J9" s="108">
        <f>'Section 11 chart data'!$G$207</f>
        <v>7245.5829999999996</v>
      </c>
      <c r="K9" s="119">
        <f>'Section 11 chart data'!$H$207</f>
        <v>6.6</v>
      </c>
      <c r="L9" s="108">
        <f>'Section 11 chart data'!$F$190</f>
        <v>968.03499999999997</v>
      </c>
      <c r="M9" s="108">
        <f>'Section 11 chart data'!$I$207</f>
        <v>7982.5680000000002</v>
      </c>
      <c r="N9" s="119">
        <f>'Section 11 chart data'!$J$207</f>
        <v>6.19</v>
      </c>
      <c r="O9" s="108">
        <f>'Section 11 chart data'!$G$190</f>
        <v>1003.6660000000001</v>
      </c>
      <c r="P9" s="108">
        <f>'Section 11 chart data'!$K$207</f>
        <v>8700.2620000000006</v>
      </c>
      <c r="Q9" s="119">
        <f>'Section 11 chart data'!$L$207</f>
        <v>5.85</v>
      </c>
      <c r="R9" s="108">
        <f>'Section 11 chart data'!$H$190</f>
        <v>1060.3969999999999</v>
      </c>
      <c r="S9" s="108">
        <f>'Section 11 chart data'!$M$207</f>
        <v>9383.5930000000008</v>
      </c>
      <c r="T9" s="119">
        <f>'Section 11 chart data'!$N$207</f>
        <v>5.54</v>
      </c>
      <c r="U9" s="108">
        <f>'Section 11 chart data'!$I$190</f>
        <v>1052.402</v>
      </c>
      <c r="V9" s="108">
        <f>'Section 11 chart data'!$O$207</f>
        <v>9888.7950000000001</v>
      </c>
      <c r="W9" s="119">
        <f>'Section 11 chart data'!$P$207</f>
        <v>5.4</v>
      </c>
      <c r="X9" s="108">
        <f>'Section 11 chart data'!$J$190</f>
        <v>1028.394</v>
      </c>
      <c r="Y9" s="108">
        <f>'Section 11 chart data'!$Q$207</f>
        <v>10424.335999999999</v>
      </c>
      <c r="Z9" s="119">
        <f>'Section 11 chart data'!$R$207</f>
        <v>5.26</v>
      </c>
      <c r="AA9" s="108">
        <f>'Section 11 chart data'!$K$190</f>
        <v>1055.0250000000001</v>
      </c>
      <c r="AB9" s="108">
        <f>'Section 11 chart data'!$S$207</f>
        <v>10872.2</v>
      </c>
      <c r="AC9" s="119">
        <f>'Section 11 chart data'!$T$207</f>
        <v>5.27</v>
      </c>
      <c r="AD9" s="108">
        <f>'Section 11 chart data'!$L$190</f>
        <v>1080.355</v>
      </c>
      <c r="AE9" s="108">
        <f>'Section 11 chart data'!$U$207</f>
        <v>11216.954</v>
      </c>
      <c r="AF9" s="119">
        <f>'Section 11 chart data'!$V$207</f>
        <v>5.32</v>
      </c>
      <c r="AG9" s="108">
        <f>'Section 11 chart data'!$M$190</f>
        <v>1079.68</v>
      </c>
      <c r="AH9" s="108">
        <f>'Section 11 chart data'!$W$207</f>
        <v>11494.523999999999</v>
      </c>
      <c r="AI9" s="120">
        <f>'Section 11 chart data'!$X$207</f>
        <v>5.44</v>
      </c>
    </row>
    <row r="10" spans="2:35" ht="15" customHeight="1" x14ac:dyDescent="0.2">
      <c r="B10" s="109" t="s">
        <v>94</v>
      </c>
      <c r="C10" s="110">
        <f>'Section 11 chart data'!$C$191</f>
        <v>466.74299999999999</v>
      </c>
      <c r="D10" s="110">
        <f>'Section 11 chart data'!$C$208</f>
        <v>1239.336</v>
      </c>
      <c r="E10" s="111">
        <f>'Section 11 chart data'!$D$208</f>
        <v>15.02</v>
      </c>
      <c r="F10" s="110">
        <f>'Section 11 chart data'!$D$191</f>
        <v>508.762</v>
      </c>
      <c r="G10" s="110">
        <f>'Section 11 chart data'!$E$208</f>
        <v>1295.2560000000001</v>
      </c>
      <c r="H10" s="111">
        <f>'Section 11 chart data'!$F$208</f>
        <v>14.56</v>
      </c>
      <c r="I10" s="110">
        <f>'Section 11 chart data'!$E$191</f>
        <v>529.98199999999997</v>
      </c>
      <c r="J10" s="110">
        <f>'Section 11 chart data'!$G$208</f>
        <v>1338.3209999999999</v>
      </c>
      <c r="K10" s="111">
        <f>'Section 11 chart data'!$H$208</f>
        <v>14.31</v>
      </c>
      <c r="L10" s="110">
        <f>'Section 11 chart data'!$F$191</f>
        <v>561.09400000000005</v>
      </c>
      <c r="M10" s="110">
        <f>'Section 11 chart data'!$I$208</f>
        <v>1411.548</v>
      </c>
      <c r="N10" s="111">
        <f>'Section 11 chart data'!$J$208</f>
        <v>14.32</v>
      </c>
      <c r="O10" s="110">
        <f>'Section 11 chart data'!$G$191</f>
        <v>577.22900000000004</v>
      </c>
      <c r="P10" s="110">
        <f>'Section 11 chart data'!$K$208</f>
        <v>1510.884</v>
      </c>
      <c r="Q10" s="111">
        <f>'Section 11 chart data'!$L$208</f>
        <v>14.2</v>
      </c>
      <c r="R10" s="110">
        <f>'Section 11 chart data'!$H$191</f>
        <v>605.04200000000003</v>
      </c>
      <c r="S10" s="110">
        <f>'Section 11 chart data'!$M$208</f>
        <v>1616.421</v>
      </c>
      <c r="T10" s="111">
        <f>'Section 11 chart data'!$N$208</f>
        <v>13.95</v>
      </c>
      <c r="U10" s="110">
        <f>'Section 11 chart data'!$I$191</f>
        <v>599.721</v>
      </c>
      <c r="V10" s="110">
        <f>'Section 11 chart data'!$O$208</f>
        <v>1662.8340000000001</v>
      </c>
      <c r="W10" s="111">
        <f>'Section 11 chart data'!$P$208</f>
        <v>14.04</v>
      </c>
      <c r="X10" s="110">
        <f>'Section 11 chart data'!$J$191</f>
        <v>591.48699999999997</v>
      </c>
      <c r="Y10" s="110">
        <f>'Section 11 chart data'!$Q$208</f>
        <v>1773.549</v>
      </c>
      <c r="Z10" s="111">
        <f>'Section 11 chart data'!$R$208</f>
        <v>13.77</v>
      </c>
      <c r="AA10" s="110">
        <f>'Section 11 chart data'!$K$191</f>
        <v>600.77</v>
      </c>
      <c r="AB10" s="110">
        <f>'Section 11 chart data'!$S$208</f>
        <v>1880.421</v>
      </c>
      <c r="AC10" s="111">
        <f>'Section 11 chart data'!$T$208</f>
        <v>13.54</v>
      </c>
      <c r="AD10" s="110">
        <f>'Section 11 chart data'!$L$191</f>
        <v>610.50599999999997</v>
      </c>
      <c r="AE10" s="110">
        <f>'Section 11 chart data'!$U$208</f>
        <v>1977.8440000000001</v>
      </c>
      <c r="AF10" s="111">
        <f>'Section 11 chart data'!$V$208</f>
        <v>13.4</v>
      </c>
      <c r="AG10" s="110">
        <f>'Section 11 chart data'!$M$191</f>
        <v>596.50300000000004</v>
      </c>
      <c r="AH10" s="110">
        <f>'Section 11 chart data'!$W$208</f>
        <v>2070.971</v>
      </c>
      <c r="AI10" s="112">
        <f>'Section 11 chart data'!$X$208</f>
        <v>13.26</v>
      </c>
    </row>
    <row r="11" spans="2:35" ht="15" customHeight="1" x14ac:dyDescent="0.2">
      <c r="B11" s="109" t="s">
        <v>95</v>
      </c>
      <c r="C11" s="110">
        <f>'Section 11 chart data'!$C$192</f>
        <v>42.262999999999998</v>
      </c>
      <c r="D11" s="110">
        <f>'Section 11 chart data'!$C$209</f>
        <v>236.63499999999999</v>
      </c>
      <c r="E11" s="111">
        <f>'Section 11 chart data'!$D$209</f>
        <v>31.85</v>
      </c>
      <c r="F11" s="110">
        <f>'Section 11 chart data'!$D$192</f>
        <v>47.468000000000004</v>
      </c>
      <c r="G11" s="110">
        <f>'Section 11 chart data'!$E$209</f>
        <v>266.95600000000002</v>
      </c>
      <c r="H11" s="111">
        <f>'Section 11 chart data'!$F$209</f>
        <v>31.13</v>
      </c>
      <c r="I11" s="110">
        <f>'Section 11 chart data'!$E$192</f>
        <v>51.554000000000002</v>
      </c>
      <c r="J11" s="110">
        <f>'Section 11 chart data'!$G$209</f>
        <v>303.46699999999998</v>
      </c>
      <c r="K11" s="111">
        <f>'Section 11 chart data'!$H$209</f>
        <v>30.5</v>
      </c>
      <c r="L11" s="110">
        <f>'Section 11 chart data'!$F$192</f>
        <v>55.542000000000002</v>
      </c>
      <c r="M11" s="110">
        <f>'Section 11 chart data'!$I$209</f>
        <v>341.88900000000001</v>
      </c>
      <c r="N11" s="111">
        <f>'Section 11 chart data'!$J$209</f>
        <v>29.92</v>
      </c>
      <c r="O11" s="110">
        <f>'Section 11 chart data'!$G$192</f>
        <v>58.488</v>
      </c>
      <c r="P11" s="110">
        <f>'Section 11 chart data'!$K$209</f>
        <v>355.10700000000003</v>
      </c>
      <c r="Q11" s="111">
        <f>'Section 11 chart data'!$L$209</f>
        <v>31.31</v>
      </c>
      <c r="R11" s="110">
        <f>'Section 11 chart data'!$H$192</f>
        <v>61.457000000000001</v>
      </c>
      <c r="S11" s="110">
        <f>'Section 11 chart data'!$M$209</f>
        <v>386.87799999999999</v>
      </c>
      <c r="T11" s="111">
        <f>'Section 11 chart data'!$N$209</f>
        <v>31.22</v>
      </c>
      <c r="U11" s="110">
        <f>'Section 11 chart data'!$I$192</f>
        <v>62.624000000000002</v>
      </c>
      <c r="V11" s="110">
        <f>'Section 11 chart data'!$O$209</f>
        <v>397.90300000000002</v>
      </c>
      <c r="W11" s="111">
        <f>'Section 11 chart data'!$P$209</f>
        <v>32.65</v>
      </c>
      <c r="X11" s="110">
        <f>'Section 11 chart data'!$J$192</f>
        <v>63.823</v>
      </c>
      <c r="Y11" s="110">
        <f>'Section 11 chart data'!$Q$209</f>
        <v>400.33600000000001</v>
      </c>
      <c r="Z11" s="111">
        <f>'Section 11 chart data'!$R$209</f>
        <v>33.270000000000003</v>
      </c>
      <c r="AA11" s="110">
        <f>'Section 11 chart data'!$K$192</f>
        <v>64.522999999999996</v>
      </c>
      <c r="AB11" s="110">
        <f>'Section 11 chart data'!$S$209</f>
        <v>384.142</v>
      </c>
      <c r="AC11" s="111">
        <f>'Section 11 chart data'!$T$209</f>
        <v>34.42</v>
      </c>
      <c r="AD11" s="110">
        <f>'Section 11 chart data'!$L$192</f>
        <v>67.063999999999993</v>
      </c>
      <c r="AE11" s="110">
        <f>'Section 11 chart data'!$U$209</f>
        <v>414.64600000000002</v>
      </c>
      <c r="AF11" s="111">
        <f>'Section 11 chart data'!$V$209</f>
        <v>34.19</v>
      </c>
      <c r="AG11" s="110">
        <f>'Section 11 chart data'!$M$192</f>
        <v>68.406000000000006</v>
      </c>
      <c r="AH11" s="110">
        <f>'Section 11 chart data'!$W$209</f>
        <v>446.24599999999998</v>
      </c>
      <c r="AI11" s="112">
        <f>'Section 11 chart data'!$X$209</f>
        <v>33.81</v>
      </c>
    </row>
    <row r="12" spans="2:35" ht="15" customHeight="1" x14ac:dyDescent="0.2">
      <c r="B12" s="109" t="s">
        <v>96</v>
      </c>
      <c r="C12" s="110">
        <f>'Section 11 chart data'!$C$193</f>
        <v>3.5950000000000002</v>
      </c>
      <c r="D12" s="110">
        <f>'Section 11 chart data'!$C$210</f>
        <v>1191.664</v>
      </c>
      <c r="E12" s="111">
        <f>'Section 11 chart data'!$D$210</f>
        <v>24.68</v>
      </c>
      <c r="F12" s="110">
        <f>'Section 11 chart data'!$D$193</f>
        <v>3.9140000000000001</v>
      </c>
      <c r="G12" s="110">
        <f>'Section 11 chart data'!$E$210</f>
        <v>1248.425</v>
      </c>
      <c r="H12" s="111">
        <f>'Section 11 chart data'!$F$210</f>
        <v>24.48</v>
      </c>
      <c r="I12" s="110">
        <f>'Section 11 chart data'!$E$193</f>
        <v>4.1269999999999998</v>
      </c>
      <c r="J12" s="110">
        <f>'Section 11 chart data'!$G$210</f>
        <v>1336.3309999999999</v>
      </c>
      <c r="K12" s="111">
        <f>'Section 11 chart data'!$H$210</f>
        <v>23.79</v>
      </c>
      <c r="L12" s="110">
        <f>'Section 11 chart data'!$F$193</f>
        <v>4.3419999999999996</v>
      </c>
      <c r="M12" s="110">
        <f>'Section 11 chart data'!$I$210</f>
        <v>1454.4110000000001</v>
      </c>
      <c r="N12" s="111">
        <f>'Section 11 chart data'!$J$210</f>
        <v>22.64</v>
      </c>
      <c r="O12" s="110">
        <f>'Section 11 chart data'!$G$193</f>
        <v>4.37</v>
      </c>
      <c r="P12" s="110">
        <f>'Section 11 chart data'!$K$210</f>
        <v>1568.2639999999999</v>
      </c>
      <c r="Q12" s="111">
        <f>'Section 11 chart data'!$L$210</f>
        <v>21.67</v>
      </c>
      <c r="R12" s="110">
        <f>'Section 11 chart data'!$H$193</f>
        <v>4.3239999999999998</v>
      </c>
      <c r="S12" s="110">
        <f>'Section 11 chart data'!$M$210</f>
        <v>1671.155</v>
      </c>
      <c r="T12" s="111">
        <f>'Section 11 chart data'!$N$210</f>
        <v>20.92</v>
      </c>
      <c r="U12" s="110">
        <f>'Section 11 chart data'!$I$193</f>
        <v>4.2670000000000003</v>
      </c>
      <c r="V12" s="110">
        <f>'Section 11 chart data'!$O$210</f>
        <v>1730.402</v>
      </c>
      <c r="W12" s="111">
        <f>'Section 11 chart data'!$P$210</f>
        <v>20.64</v>
      </c>
      <c r="X12" s="110">
        <f>'Section 11 chart data'!$J$193</f>
        <v>4.12</v>
      </c>
      <c r="Y12" s="110">
        <f>'Section 11 chart data'!$Q$210</f>
        <v>1768.9090000000001</v>
      </c>
      <c r="Z12" s="111">
        <f>'Section 11 chart data'!$R$210</f>
        <v>20.53</v>
      </c>
      <c r="AA12" s="110">
        <f>'Section 11 chart data'!$K$193</f>
        <v>3.9550000000000001</v>
      </c>
      <c r="AB12" s="110">
        <f>'Section 11 chart data'!$S$210</f>
        <v>1828.6279999999999</v>
      </c>
      <c r="AC12" s="111">
        <f>'Section 11 chart data'!$T$210</f>
        <v>20.190000000000001</v>
      </c>
      <c r="AD12" s="110">
        <f>'Section 11 chart data'!$L$193</f>
        <v>3.911</v>
      </c>
      <c r="AE12" s="110">
        <f>'Section 11 chart data'!$U$210</f>
        <v>1876.154</v>
      </c>
      <c r="AF12" s="111">
        <f>'Section 11 chart data'!$V$210</f>
        <v>19.98</v>
      </c>
      <c r="AG12" s="110">
        <f>'Section 11 chart data'!$M$193</f>
        <v>3.8170000000000002</v>
      </c>
      <c r="AH12" s="110">
        <f>'Section 11 chart data'!$W$210</f>
        <v>1888.3610000000001</v>
      </c>
      <c r="AI12" s="112">
        <f>'Section 11 chart data'!$X$210</f>
        <v>20.079999999999998</v>
      </c>
    </row>
    <row r="13" spans="2:35" ht="15" customHeight="1" x14ac:dyDescent="0.2">
      <c r="B13" s="109" t="s">
        <v>97</v>
      </c>
      <c r="C13" s="110">
        <f>'Section 11 chart data'!$C$194</f>
        <v>127.444</v>
      </c>
      <c r="D13" s="110">
        <f>'Section 11 chart data'!$C$211</f>
        <v>1623.915</v>
      </c>
      <c r="E13" s="111">
        <f>'Section 11 chart data'!$D$211</f>
        <v>14.19</v>
      </c>
      <c r="F13" s="110">
        <f>'Section 11 chart data'!$D$194</f>
        <v>134.11000000000001</v>
      </c>
      <c r="G13" s="110">
        <f>'Section 11 chart data'!$E$211</f>
        <v>1533.5640000000001</v>
      </c>
      <c r="H13" s="111">
        <f>'Section 11 chart data'!$F$211</f>
        <v>15.11</v>
      </c>
      <c r="I13" s="110">
        <f>'Section 11 chart data'!$E$194</f>
        <v>135.01400000000001</v>
      </c>
      <c r="J13" s="110">
        <f>'Section 11 chart data'!$G$211</f>
        <v>1515.7470000000001</v>
      </c>
      <c r="K13" s="111">
        <f>'Section 11 chart data'!$H$211</f>
        <v>16.45</v>
      </c>
      <c r="L13" s="110">
        <f>'Section 11 chart data'!$F$194</f>
        <v>138.09800000000001</v>
      </c>
      <c r="M13" s="110">
        <f>'Section 11 chart data'!$I$211</f>
        <v>1660.348</v>
      </c>
      <c r="N13" s="111">
        <f>'Section 11 chart data'!$J$211</f>
        <v>15.59</v>
      </c>
      <c r="O13" s="110">
        <f>'Section 11 chart data'!$G$194</f>
        <v>140.85499999999999</v>
      </c>
      <c r="P13" s="110">
        <f>'Section 11 chart data'!$K$211</f>
        <v>1809.194</v>
      </c>
      <c r="Q13" s="111">
        <f>'Section 11 chart data'!$L$211</f>
        <v>14.71</v>
      </c>
      <c r="R13" s="110">
        <f>'Section 11 chart data'!$H$194</f>
        <v>150.202</v>
      </c>
      <c r="S13" s="110">
        <f>'Section 11 chart data'!$M$211</f>
        <v>1950.444</v>
      </c>
      <c r="T13" s="111">
        <f>'Section 11 chart data'!$N$211</f>
        <v>13.92</v>
      </c>
      <c r="U13" s="110">
        <f>'Section 11 chart data'!$I$194</f>
        <v>138.74</v>
      </c>
      <c r="V13" s="110">
        <f>'Section 11 chart data'!$O$211</f>
        <v>2073.0349999999999</v>
      </c>
      <c r="W13" s="111">
        <f>'Section 11 chart data'!$P$211</f>
        <v>13.36</v>
      </c>
      <c r="X13" s="110">
        <f>'Section 11 chart data'!$J$194</f>
        <v>116.804</v>
      </c>
      <c r="Y13" s="110">
        <f>'Section 11 chart data'!$Q$211</f>
        <v>2186.9499999999998</v>
      </c>
      <c r="Z13" s="111">
        <f>'Section 11 chart data'!$R$211</f>
        <v>12.9</v>
      </c>
      <c r="AA13" s="110">
        <f>'Section 11 chart data'!$K$194</f>
        <v>122.077</v>
      </c>
      <c r="AB13" s="110">
        <f>'Section 11 chart data'!$S$211</f>
        <v>2241.1390000000001</v>
      </c>
      <c r="AC13" s="111">
        <f>'Section 11 chart data'!$T$211</f>
        <v>12.72</v>
      </c>
      <c r="AD13" s="110">
        <f>'Section 11 chart data'!$L$194</f>
        <v>126.294</v>
      </c>
      <c r="AE13" s="110">
        <f>'Section 11 chart data'!$U$211</f>
        <v>2178.73</v>
      </c>
      <c r="AF13" s="111">
        <f>'Section 11 chart data'!$V$211</f>
        <v>13.25</v>
      </c>
      <c r="AG13" s="110">
        <f>'Section 11 chart data'!$M$194</f>
        <v>130.54900000000001</v>
      </c>
      <c r="AH13" s="110">
        <f>'Section 11 chart data'!$W$211</f>
        <v>2130.94</v>
      </c>
      <c r="AI13" s="112">
        <f>'Section 11 chart data'!$X$211</f>
        <v>13.98</v>
      </c>
    </row>
    <row r="14" spans="2:35" ht="15" customHeight="1" x14ac:dyDescent="0.2">
      <c r="B14" s="109" t="s">
        <v>98</v>
      </c>
      <c r="C14" s="110">
        <f>'Section 11 chart data'!$C$195</f>
        <v>49.481999999999999</v>
      </c>
      <c r="D14" s="110">
        <f>'Section 11 chart data'!$C$212</f>
        <v>198.04300000000001</v>
      </c>
      <c r="E14" s="111">
        <f>'Section 11 chart data'!$D$212</f>
        <v>31.29</v>
      </c>
      <c r="F14" s="110">
        <f>'Section 11 chart data'!$D$195</f>
        <v>59.026000000000003</v>
      </c>
      <c r="G14" s="110">
        <f>'Section 11 chart data'!$E$212</f>
        <v>230.667</v>
      </c>
      <c r="H14" s="111">
        <f>'Section 11 chart data'!$F$212</f>
        <v>30.56</v>
      </c>
      <c r="I14" s="110">
        <f>'Section 11 chart data'!$E$195</f>
        <v>66.433000000000007</v>
      </c>
      <c r="J14" s="110">
        <f>'Section 11 chart data'!$G$212</f>
        <v>275.03800000000001</v>
      </c>
      <c r="K14" s="111">
        <f>'Section 11 chart data'!$H$212</f>
        <v>29.08</v>
      </c>
      <c r="L14" s="110">
        <f>'Section 11 chart data'!$F$195</f>
        <v>74.320999999999998</v>
      </c>
      <c r="M14" s="110">
        <f>'Section 11 chart data'!$I$212</f>
        <v>316.279</v>
      </c>
      <c r="N14" s="111">
        <f>'Section 11 chart data'!$J$212</f>
        <v>28.07</v>
      </c>
      <c r="O14" s="110">
        <f>'Section 11 chart data'!$G$195</f>
        <v>80.048000000000002</v>
      </c>
      <c r="P14" s="110">
        <f>'Section 11 chart data'!$K$212</f>
        <v>352.125</v>
      </c>
      <c r="Q14" s="111">
        <f>'Section 11 chart data'!$L$212</f>
        <v>27.55</v>
      </c>
      <c r="R14" s="110">
        <f>'Section 11 chart data'!$H$195</f>
        <v>85.448999999999998</v>
      </c>
      <c r="S14" s="110">
        <f>'Section 11 chart data'!$M$212</f>
        <v>390.94299999999998</v>
      </c>
      <c r="T14" s="111">
        <f>'Section 11 chart data'!$N$212</f>
        <v>26.71</v>
      </c>
      <c r="U14" s="110">
        <f>'Section 11 chart data'!$I$195</f>
        <v>88.77</v>
      </c>
      <c r="V14" s="110">
        <f>'Section 11 chart data'!$O$212</f>
        <v>412</v>
      </c>
      <c r="W14" s="111">
        <f>'Section 11 chart data'!$P$212</f>
        <v>26.78</v>
      </c>
      <c r="X14" s="110">
        <f>'Section 11 chart data'!$J$195</f>
        <v>92.932000000000002</v>
      </c>
      <c r="Y14" s="110">
        <f>'Section 11 chart data'!$Q$212</f>
        <v>435.33499999999998</v>
      </c>
      <c r="Z14" s="111">
        <f>'Section 11 chart data'!$R$212</f>
        <v>26.47</v>
      </c>
      <c r="AA14" s="110">
        <f>'Section 11 chart data'!$K$195</f>
        <v>99.262</v>
      </c>
      <c r="AB14" s="110">
        <f>'Section 11 chart data'!$S$212</f>
        <v>460.62799999999999</v>
      </c>
      <c r="AC14" s="111">
        <f>'Section 11 chart data'!$T$212</f>
        <v>26.01</v>
      </c>
      <c r="AD14" s="110">
        <f>'Section 11 chart data'!$L$195</f>
        <v>103.926</v>
      </c>
      <c r="AE14" s="110">
        <f>'Section 11 chart data'!$U$212</f>
        <v>483.47699999999998</v>
      </c>
      <c r="AF14" s="111">
        <f>'Section 11 chart data'!$V$212</f>
        <v>25.67</v>
      </c>
      <c r="AG14" s="110">
        <f>'Section 11 chart data'!$M$195</f>
        <v>107.553</v>
      </c>
      <c r="AH14" s="110">
        <f>'Section 11 chart data'!$W$212</f>
        <v>493.98700000000002</v>
      </c>
      <c r="AI14" s="112">
        <f>'Section 11 chart data'!$X$212</f>
        <v>25.72</v>
      </c>
    </row>
    <row r="15" spans="2:35" ht="15" customHeight="1" x14ac:dyDescent="0.2">
      <c r="B15" s="109" t="s">
        <v>248</v>
      </c>
      <c r="C15" s="110">
        <f>'Section 11 chart data'!$C$196</f>
        <v>1.131</v>
      </c>
      <c r="D15" s="110">
        <f>'Section 11 chart data'!$C$213</f>
        <v>17.689</v>
      </c>
      <c r="E15" s="111">
        <f>'Section 11 chart data'!$D$213</f>
        <v>69.56</v>
      </c>
      <c r="F15" s="110">
        <f>'Section 11 chart data'!$D$196</f>
        <v>1.276</v>
      </c>
      <c r="G15" s="110">
        <f>'Section 11 chart data'!$E$213</f>
        <v>19.388000000000002</v>
      </c>
      <c r="H15" s="111">
        <f>'Section 11 chart data'!$F$213</f>
        <v>67.62</v>
      </c>
      <c r="I15" s="110">
        <f>'Section 11 chart data'!$E$196</f>
        <v>1.425</v>
      </c>
      <c r="J15" s="110">
        <f>'Section 11 chart data'!$G$213</f>
        <v>21.457000000000001</v>
      </c>
      <c r="K15" s="111">
        <f>'Section 11 chart data'!$H$213</f>
        <v>64.709999999999994</v>
      </c>
      <c r="L15" s="110">
        <f>'Section 11 chart data'!$F$196</f>
        <v>1.5580000000000001</v>
      </c>
      <c r="M15" s="110">
        <f>'Section 11 chart data'!$I$213</f>
        <v>23.625</v>
      </c>
      <c r="N15" s="111">
        <f>'Section 11 chart data'!$J$213</f>
        <v>61.78</v>
      </c>
      <c r="O15" s="110">
        <f>'Section 11 chart data'!$G$196</f>
        <v>1.6819999999999999</v>
      </c>
      <c r="P15" s="110">
        <f>'Section 11 chart data'!$K$213</f>
        <v>16.779</v>
      </c>
      <c r="Q15" s="111">
        <f>'Section 11 chart data'!$L$213</f>
        <v>45.73</v>
      </c>
      <c r="R15" s="110">
        <f>'Section 11 chart data'!$H$196</f>
        <v>1.798</v>
      </c>
      <c r="S15" s="110">
        <f>'Section 11 chart data'!$M$213</f>
        <v>12.362</v>
      </c>
      <c r="T15" s="111">
        <f>'Section 11 chart data'!$N$213</f>
        <v>47.85</v>
      </c>
      <c r="U15" s="110">
        <f>'Section 11 chart data'!$I$196</f>
        <v>1.905</v>
      </c>
      <c r="V15" s="110">
        <f>'Section 11 chart data'!$O$213</f>
        <v>14.323</v>
      </c>
      <c r="W15" s="111">
        <f>'Section 11 chart data'!$P$213</f>
        <v>48.64</v>
      </c>
      <c r="X15" s="110">
        <f>'Section 11 chart data'!$J$196</f>
        <v>2.0059999999999998</v>
      </c>
      <c r="Y15" s="110">
        <f>'Section 11 chart data'!$Q$213</f>
        <v>16.623000000000001</v>
      </c>
      <c r="Z15" s="111">
        <f>'Section 11 chart data'!$R$213</f>
        <v>48.62</v>
      </c>
      <c r="AA15" s="110">
        <f>'Section 11 chart data'!$K$196</f>
        <v>2.097</v>
      </c>
      <c r="AB15" s="110">
        <f>'Section 11 chart data'!$S$213</f>
        <v>19.102</v>
      </c>
      <c r="AC15" s="111">
        <f>'Section 11 chart data'!$T$213</f>
        <v>48.38</v>
      </c>
      <c r="AD15" s="110">
        <f>'Section 11 chart data'!$L$196</f>
        <v>2.1819999999999999</v>
      </c>
      <c r="AE15" s="110">
        <f>'Section 11 chart data'!$U$213</f>
        <v>20.542000000000002</v>
      </c>
      <c r="AF15" s="111">
        <f>'Section 11 chart data'!$V$213</f>
        <v>48.71</v>
      </c>
      <c r="AG15" s="110">
        <f>'Section 11 chart data'!$M$196</f>
        <v>2.2559999999999998</v>
      </c>
      <c r="AH15" s="110">
        <f>'Section 11 chart data'!$W$213</f>
        <v>21.099</v>
      </c>
      <c r="AI15" s="112">
        <f>'Section 11 chart data'!$X$213</f>
        <v>52.87</v>
      </c>
    </row>
    <row r="16" spans="2:35" ht="15" customHeight="1" x14ac:dyDescent="0.2">
      <c r="B16" s="109" t="s">
        <v>100</v>
      </c>
      <c r="C16" s="110">
        <f>'Section 11 chart data'!$C$197</f>
        <v>4.7309999999999999</v>
      </c>
      <c r="D16" s="110">
        <f>'Section 11 chart data'!$C$214</f>
        <v>127.711</v>
      </c>
      <c r="E16" s="111">
        <f>'Section 11 chart data'!$D$214</f>
        <v>23.04</v>
      </c>
      <c r="F16" s="110">
        <f>'Section 11 chart data'!$D$197</f>
        <v>5.6550000000000002</v>
      </c>
      <c r="G16" s="110">
        <f>'Section 11 chart data'!$E$214</f>
        <v>151.52000000000001</v>
      </c>
      <c r="H16" s="111">
        <f>'Section 11 chart data'!$F$214</f>
        <v>22.46</v>
      </c>
      <c r="I16" s="110">
        <f>'Section 11 chart data'!$E$197</f>
        <v>6.4980000000000002</v>
      </c>
      <c r="J16" s="110">
        <f>'Section 11 chart data'!$G$214</f>
        <v>177.816</v>
      </c>
      <c r="K16" s="111">
        <f>'Section 11 chart data'!$H$214</f>
        <v>21.71</v>
      </c>
      <c r="L16" s="110">
        <f>'Section 11 chart data'!$F$197</f>
        <v>7.3380000000000001</v>
      </c>
      <c r="M16" s="110">
        <f>'Section 11 chart data'!$I$214</f>
        <v>202.273</v>
      </c>
      <c r="N16" s="111">
        <f>'Section 11 chart data'!$J$214</f>
        <v>21.02</v>
      </c>
      <c r="O16" s="110">
        <f>'Section 11 chart data'!$G$197</f>
        <v>8.1059999999999999</v>
      </c>
      <c r="P16" s="110">
        <f>'Section 11 chart data'!$K$214</f>
        <v>223.12899999999999</v>
      </c>
      <c r="Q16" s="111">
        <f>'Section 11 chart data'!$L$214</f>
        <v>20.52</v>
      </c>
      <c r="R16" s="110">
        <f>'Section 11 chart data'!$H$197</f>
        <v>8.8360000000000003</v>
      </c>
      <c r="S16" s="110">
        <f>'Section 11 chart data'!$M$214</f>
        <v>221.148</v>
      </c>
      <c r="T16" s="111">
        <f>'Section 11 chart data'!$N$214</f>
        <v>20.76</v>
      </c>
      <c r="U16" s="110">
        <f>'Section 11 chart data'!$I$197</f>
        <v>9.4760000000000009</v>
      </c>
      <c r="V16" s="110">
        <f>'Section 11 chart data'!$O$214</f>
        <v>227.96199999999999</v>
      </c>
      <c r="W16" s="111">
        <f>'Section 11 chart data'!$P$214</f>
        <v>20.94</v>
      </c>
      <c r="X16" s="110">
        <f>'Section 11 chart data'!$J$197</f>
        <v>10.109</v>
      </c>
      <c r="Y16" s="110">
        <f>'Section 11 chart data'!$Q$214</f>
        <v>235.66399999999999</v>
      </c>
      <c r="Z16" s="111">
        <f>'Section 11 chart data'!$R$214</f>
        <v>20.92</v>
      </c>
      <c r="AA16" s="110">
        <f>'Section 11 chart data'!$K$197</f>
        <v>10.731</v>
      </c>
      <c r="AB16" s="110">
        <f>'Section 11 chart data'!$S$214</f>
        <v>245.173</v>
      </c>
      <c r="AC16" s="111">
        <f>'Section 11 chart data'!$T$214</f>
        <v>20.69</v>
      </c>
      <c r="AD16" s="110">
        <f>'Section 11 chart data'!$L$197</f>
        <v>11.269</v>
      </c>
      <c r="AE16" s="110">
        <f>'Section 11 chart data'!$U$214</f>
        <v>257.07</v>
      </c>
      <c r="AF16" s="111">
        <f>'Section 11 chart data'!$V$214</f>
        <v>20.28</v>
      </c>
      <c r="AG16" s="110">
        <f>'Section 11 chart data'!$M$197</f>
        <v>11.722</v>
      </c>
      <c r="AH16" s="110">
        <f>'Section 11 chart data'!$W$214</f>
        <v>268.40600000000001</v>
      </c>
      <c r="AI16" s="112">
        <f>'Section 11 chart data'!$X$214</f>
        <v>19.97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223.827</v>
      </c>
      <c r="E17" s="111">
        <f>'Section 11 chart data'!$D$215</f>
        <v>24</v>
      </c>
      <c r="F17" s="110">
        <f>'Section 11 chart data'!$D$198</f>
        <v>0</v>
      </c>
      <c r="G17" s="110">
        <f>'Section 11 chart data'!$E$215</f>
        <v>270.87</v>
      </c>
      <c r="H17" s="111">
        <f>'Section 11 chart data'!$F$215</f>
        <v>23</v>
      </c>
      <c r="I17" s="110">
        <f>'Section 11 chart data'!$E$198</f>
        <v>0</v>
      </c>
      <c r="J17" s="110">
        <f>'Section 11 chart data'!$G$215</f>
        <v>330.678</v>
      </c>
      <c r="K17" s="111">
        <f>'Section 11 chart data'!$H$215</f>
        <v>21.82</v>
      </c>
      <c r="L17" s="110">
        <f>'Section 11 chart data'!$F$198</f>
        <v>0</v>
      </c>
      <c r="M17" s="110">
        <f>'Section 11 chart data'!$I$215</f>
        <v>395.589</v>
      </c>
      <c r="N17" s="111">
        <f>'Section 11 chart data'!$J$215</f>
        <v>20.75</v>
      </c>
      <c r="O17" s="110">
        <f>'Section 11 chart data'!$G$198</f>
        <v>0</v>
      </c>
      <c r="P17" s="110">
        <f>'Section 11 chart data'!$K$215</f>
        <v>463.44099999999997</v>
      </c>
      <c r="Q17" s="111">
        <f>'Section 11 chart data'!$L$215</f>
        <v>19.87</v>
      </c>
      <c r="R17" s="110">
        <f>'Section 11 chart data'!$H$198</f>
        <v>0</v>
      </c>
      <c r="S17" s="110">
        <f>'Section 11 chart data'!$M$215</f>
        <v>517.22500000000002</v>
      </c>
      <c r="T17" s="111">
        <f>'Section 11 chart data'!$N$215</f>
        <v>19.45</v>
      </c>
      <c r="U17" s="110">
        <f>'Section 11 chart data'!$I$198</f>
        <v>0</v>
      </c>
      <c r="V17" s="110">
        <f>'Section 11 chart data'!$O$215</f>
        <v>572.39300000000003</v>
      </c>
      <c r="W17" s="111">
        <f>'Section 11 chart data'!$P$215</f>
        <v>19.28</v>
      </c>
      <c r="X17" s="110">
        <f>'Section 11 chart data'!$J$198</f>
        <v>0</v>
      </c>
      <c r="Y17" s="110">
        <f>'Section 11 chart data'!$Q$215</f>
        <v>634.83799999999997</v>
      </c>
      <c r="Z17" s="111">
        <f>'Section 11 chart data'!$R$215</f>
        <v>18.86</v>
      </c>
      <c r="AA17" s="110">
        <f>'Section 11 chart data'!$K$198</f>
        <v>0</v>
      </c>
      <c r="AB17" s="110">
        <f>'Section 11 chart data'!$S$215</f>
        <v>695.42499999999995</v>
      </c>
      <c r="AC17" s="111">
        <f>'Section 11 chart data'!$T$215</f>
        <v>18.5</v>
      </c>
      <c r="AD17" s="110">
        <f>'Section 11 chart data'!$L$198</f>
        <v>0</v>
      </c>
      <c r="AE17" s="110">
        <f>'Section 11 chart data'!$U$215</f>
        <v>753.85799999999995</v>
      </c>
      <c r="AF17" s="111">
        <f>'Section 11 chart data'!$V$215</f>
        <v>18.18</v>
      </c>
      <c r="AG17" s="110">
        <f>'Section 11 chart data'!$M$198</f>
        <v>0</v>
      </c>
      <c r="AH17" s="110">
        <f>'Section 11 chart data'!$W$215</f>
        <v>787.92600000000004</v>
      </c>
      <c r="AI17" s="112">
        <f>'Section 11 chart data'!$X$215</f>
        <v>18.03</v>
      </c>
    </row>
    <row r="18" spans="2:35" ht="15" customHeight="1" x14ac:dyDescent="0.2">
      <c r="B18" s="109" t="s">
        <v>102</v>
      </c>
      <c r="C18" s="110">
        <f>'Section 11 chart data'!$C$199</f>
        <v>0.97399999999999998</v>
      </c>
      <c r="D18" s="110">
        <f>'Section 11 chart data'!$C$216</f>
        <v>71.677999999999997</v>
      </c>
      <c r="E18" s="111">
        <f>'Section 11 chart data'!$D$216</f>
        <v>56.06</v>
      </c>
      <c r="F18" s="110">
        <f>'Section 11 chart data'!$D$199</f>
        <v>1.127</v>
      </c>
      <c r="G18" s="110">
        <f>'Section 11 chart data'!$E$216</f>
        <v>79.617000000000004</v>
      </c>
      <c r="H18" s="111">
        <f>'Section 11 chart data'!$F$216</f>
        <v>50.95</v>
      </c>
      <c r="I18" s="110">
        <f>'Section 11 chart data'!$E$199</f>
        <v>1.2130000000000001</v>
      </c>
      <c r="J18" s="110">
        <f>'Section 11 chart data'!$G$216</f>
        <v>93.290999999999997</v>
      </c>
      <c r="K18" s="111">
        <f>'Section 11 chart data'!$H$216</f>
        <v>46.4</v>
      </c>
      <c r="L18" s="110">
        <f>'Section 11 chart data'!$F$199</f>
        <v>1.321</v>
      </c>
      <c r="M18" s="110">
        <f>'Section 11 chart data'!$I$216</f>
        <v>107.24</v>
      </c>
      <c r="N18" s="111">
        <f>'Section 11 chart data'!$J$216</f>
        <v>44.38</v>
      </c>
      <c r="O18" s="110">
        <f>'Section 11 chart data'!$G$199</f>
        <v>1.351</v>
      </c>
      <c r="P18" s="110">
        <f>'Section 11 chart data'!$K$216</f>
        <v>119.816</v>
      </c>
      <c r="Q18" s="111">
        <f>'Section 11 chart data'!$L$216</f>
        <v>43.88</v>
      </c>
      <c r="R18" s="110">
        <f>'Section 11 chart data'!$H$199</f>
        <v>1.417</v>
      </c>
      <c r="S18" s="110">
        <f>'Section 11 chart data'!$M$216</f>
        <v>130.435</v>
      </c>
      <c r="T18" s="111">
        <f>'Section 11 chart data'!$N$216</f>
        <v>44.01</v>
      </c>
      <c r="U18" s="110">
        <f>'Section 11 chart data'!$I$199</f>
        <v>1.2330000000000001</v>
      </c>
      <c r="V18" s="110">
        <f>'Section 11 chart data'!$O$216</f>
        <v>137.96</v>
      </c>
      <c r="W18" s="111">
        <f>'Section 11 chart data'!$P$216</f>
        <v>44.46</v>
      </c>
      <c r="X18" s="110">
        <f>'Section 11 chart data'!$J$199</f>
        <v>1.026</v>
      </c>
      <c r="Y18" s="110">
        <f>'Section 11 chart data'!$Q$216</f>
        <v>142.989</v>
      </c>
      <c r="Z18" s="111">
        <f>'Section 11 chart data'!$R$216</f>
        <v>44.3</v>
      </c>
      <c r="AA18" s="110">
        <f>'Section 11 chart data'!$K$199</f>
        <v>1.075</v>
      </c>
      <c r="AB18" s="110">
        <f>'Section 11 chart data'!$S$216</f>
        <v>147.42699999999999</v>
      </c>
      <c r="AC18" s="111">
        <f>'Section 11 chart data'!$T$216</f>
        <v>44.21</v>
      </c>
      <c r="AD18" s="110">
        <f>'Section 11 chart data'!$L$199</f>
        <v>1.1579999999999999</v>
      </c>
      <c r="AE18" s="110">
        <f>'Section 11 chart data'!$U$216</f>
        <v>152.434</v>
      </c>
      <c r="AF18" s="111">
        <f>'Section 11 chart data'!$V$216</f>
        <v>44.35</v>
      </c>
      <c r="AG18" s="110">
        <f>'Section 11 chart data'!$M$199</f>
        <v>1.204</v>
      </c>
      <c r="AH18" s="110">
        <f>'Section 11 chart data'!$W$216</f>
        <v>156.97900000000001</v>
      </c>
      <c r="AI18" s="112">
        <f>'Section 11 chart data'!$X$216</f>
        <v>44.47</v>
      </c>
    </row>
    <row r="19" spans="2:35" ht="15" customHeight="1" x14ac:dyDescent="0.2">
      <c r="B19" s="109" t="s">
        <v>103</v>
      </c>
      <c r="C19" s="110">
        <f>'Section 11 chart data'!$C$200</f>
        <v>3.5999999999999997E-2</v>
      </c>
      <c r="D19" s="110">
        <f>'Section 11 chart data'!$C$217</f>
        <v>419.142</v>
      </c>
      <c r="E19" s="111">
        <f>'Section 11 chart data'!$D$217</f>
        <v>40.159999999999997</v>
      </c>
      <c r="F19" s="110">
        <f>'Section 11 chart data'!$D$200</f>
        <v>9.7000000000000003E-2</v>
      </c>
      <c r="G19" s="110">
        <f>'Section 11 chart data'!$E$217</f>
        <v>466.96300000000002</v>
      </c>
      <c r="H19" s="111">
        <f>'Section 11 chart data'!$F$217</f>
        <v>38.229999999999997</v>
      </c>
      <c r="I19" s="110">
        <f>'Section 11 chart data'!$E$200</f>
        <v>0.24399999999999999</v>
      </c>
      <c r="J19" s="110">
        <f>'Section 11 chart data'!$G$217</f>
        <v>521.73099999999999</v>
      </c>
      <c r="K19" s="111">
        <f>'Section 11 chart data'!$H$217</f>
        <v>36.42</v>
      </c>
      <c r="L19" s="110">
        <f>'Section 11 chart data'!$F$200</f>
        <v>0.44800000000000001</v>
      </c>
      <c r="M19" s="110">
        <f>'Section 11 chart data'!$I$217</f>
        <v>576.04600000000005</v>
      </c>
      <c r="N19" s="111">
        <f>'Section 11 chart data'!$J$217</f>
        <v>34.97</v>
      </c>
      <c r="O19" s="110">
        <f>'Section 11 chart data'!$G$200</f>
        <v>0.59199999999999997</v>
      </c>
      <c r="P19" s="110">
        <f>'Section 11 chart data'!$K$217</f>
        <v>629.79700000000003</v>
      </c>
      <c r="Q19" s="111">
        <f>'Section 11 chart data'!$L$217</f>
        <v>33.78</v>
      </c>
      <c r="R19" s="110">
        <f>'Section 11 chart data'!$H$200</f>
        <v>0.77800000000000002</v>
      </c>
      <c r="S19" s="110">
        <f>'Section 11 chart data'!$M$217</f>
        <v>683.149</v>
      </c>
      <c r="T19" s="111">
        <f>'Section 11 chart data'!$N$217</f>
        <v>32.770000000000003</v>
      </c>
      <c r="U19" s="110">
        <f>'Section 11 chart data'!$I$200</f>
        <v>0.91200000000000003</v>
      </c>
      <c r="V19" s="110">
        <f>'Section 11 chart data'!$O$217</f>
        <v>733.97500000000002</v>
      </c>
      <c r="W19" s="111">
        <f>'Section 11 chart data'!$P$217</f>
        <v>31.98</v>
      </c>
      <c r="X19" s="110">
        <f>'Section 11 chart data'!$J$200</f>
        <v>1.081</v>
      </c>
      <c r="Y19" s="110">
        <f>'Section 11 chart data'!$Q$217</f>
        <v>782.61</v>
      </c>
      <c r="Z19" s="111">
        <f>'Section 11 chart data'!$R$217</f>
        <v>31.35</v>
      </c>
      <c r="AA19" s="110">
        <f>'Section 11 chart data'!$K$200</f>
        <v>1.1839999999999999</v>
      </c>
      <c r="AB19" s="110">
        <f>'Section 11 chart data'!$S$217</f>
        <v>829.13499999999999</v>
      </c>
      <c r="AC19" s="111">
        <f>'Section 11 chart data'!$T$217</f>
        <v>30.82</v>
      </c>
      <c r="AD19" s="110">
        <f>'Section 11 chart data'!$L$200</f>
        <v>1.3340000000000001</v>
      </c>
      <c r="AE19" s="110">
        <f>'Section 11 chart data'!$U$217</f>
        <v>872.66800000000001</v>
      </c>
      <c r="AF19" s="111">
        <f>'Section 11 chart data'!$V$217</f>
        <v>30.4</v>
      </c>
      <c r="AG19" s="110">
        <f>'Section 11 chart data'!$M$200</f>
        <v>1.4750000000000001</v>
      </c>
      <c r="AH19" s="110">
        <f>'Section 11 chart data'!$W$217</f>
        <v>912.52499999999998</v>
      </c>
      <c r="AI19" s="112">
        <f>'Section 11 chart data'!$X$217</f>
        <v>30.07</v>
      </c>
    </row>
    <row r="20" spans="2:35" ht="15" customHeight="1" x14ac:dyDescent="0.2">
      <c r="B20" s="113" t="s">
        <v>104</v>
      </c>
      <c r="C20" s="114">
        <f>'Section 11 chart data'!$C$201</f>
        <v>93.882000000000005</v>
      </c>
      <c r="D20" s="114">
        <f>'Section 11 chart data'!$C$218</f>
        <v>1133.825</v>
      </c>
      <c r="E20" s="115">
        <f>'Section 11 chart data'!$D$218</f>
        <v>21.81</v>
      </c>
      <c r="F20" s="114">
        <f>'Section 11 chart data'!$D$201</f>
        <v>105.71599999999999</v>
      </c>
      <c r="G20" s="114">
        <f>'Section 11 chart data'!$E$218</f>
        <v>1217.431</v>
      </c>
      <c r="H20" s="115">
        <f>'Section 11 chart data'!$F$218</f>
        <v>20.78</v>
      </c>
      <c r="I20" s="114">
        <f>'Section 11 chart data'!$E$201</f>
        <v>113.83799999999999</v>
      </c>
      <c r="J20" s="114">
        <f>'Section 11 chart data'!$G$218</f>
        <v>1341.6479999999999</v>
      </c>
      <c r="K20" s="115">
        <f>'Section 11 chart data'!$H$218</f>
        <v>19.68</v>
      </c>
      <c r="L20" s="114">
        <f>'Section 11 chart data'!$F$201</f>
        <v>123.97199999999999</v>
      </c>
      <c r="M20" s="114">
        <f>'Section 11 chart data'!$I$218</f>
        <v>1505.556</v>
      </c>
      <c r="N20" s="115">
        <f>'Section 11 chart data'!$J$218</f>
        <v>18.32</v>
      </c>
      <c r="O20" s="114">
        <f>'Section 11 chart data'!$G$201</f>
        <v>130.946</v>
      </c>
      <c r="P20" s="114">
        <f>'Section 11 chart data'!$K$218</f>
        <v>1666.231</v>
      </c>
      <c r="Q20" s="115">
        <f>'Section 11 chart data'!$L$218</f>
        <v>17.28</v>
      </c>
      <c r="R20" s="114">
        <f>'Section 11 chart data'!$H$201</f>
        <v>141.095</v>
      </c>
      <c r="S20" s="114">
        <f>'Section 11 chart data'!$M$218</f>
        <v>1820.068</v>
      </c>
      <c r="T20" s="115">
        <f>'Section 11 chart data'!$N$218</f>
        <v>16.47</v>
      </c>
      <c r="U20" s="114">
        <f>'Section 11 chart data'!$I$201</f>
        <v>144.75200000000001</v>
      </c>
      <c r="V20" s="114">
        <f>'Section 11 chart data'!$O$218</f>
        <v>1946.6489999999999</v>
      </c>
      <c r="W20" s="115">
        <f>'Section 11 chart data'!$P$218</f>
        <v>16.010000000000002</v>
      </c>
      <c r="X20" s="114">
        <f>'Section 11 chart data'!$J$201</f>
        <v>145.00700000000001</v>
      </c>
      <c r="Y20" s="114">
        <f>'Section 11 chart data'!$Q$218</f>
        <v>2069.12</v>
      </c>
      <c r="Z20" s="115">
        <f>'Section 11 chart data'!$R$218</f>
        <v>15.6</v>
      </c>
      <c r="AA20" s="114">
        <f>'Section 11 chart data'!$K$201</f>
        <v>149.351</v>
      </c>
      <c r="AB20" s="114">
        <f>'Section 11 chart data'!$S$218</f>
        <v>2165.192</v>
      </c>
      <c r="AC20" s="115">
        <f>'Section 11 chart data'!$T$218</f>
        <v>15.4</v>
      </c>
      <c r="AD20" s="114">
        <f>'Section 11 chart data'!$L$201</f>
        <v>152.71199999999999</v>
      </c>
      <c r="AE20" s="114">
        <f>'Section 11 chart data'!$U$218</f>
        <v>2255.1959999999999</v>
      </c>
      <c r="AF20" s="115">
        <f>'Section 11 chart data'!$V$218</f>
        <v>15.25</v>
      </c>
      <c r="AG20" s="114">
        <f>'Section 11 chart data'!$M$201</f>
        <v>156.19499999999999</v>
      </c>
      <c r="AH20" s="114">
        <f>'Section 11 chart data'!$W$218</f>
        <v>2344.11</v>
      </c>
      <c r="AI20" s="116">
        <f>'Section 11 chart data'!$X$218</f>
        <v>15.08</v>
      </c>
    </row>
    <row r="23" spans="2:35" ht="15" customHeight="1" x14ac:dyDescent="0.2">
      <c r="B23" s="904" t="s">
        <v>77</v>
      </c>
      <c r="C23" s="914" t="s">
        <v>331</v>
      </c>
      <c r="D23" s="914"/>
      <c r="E23" s="914"/>
      <c r="F23" s="914" t="s">
        <v>222</v>
      </c>
      <c r="G23" s="914"/>
      <c r="H23" s="906"/>
    </row>
    <row r="24" spans="2:35" ht="15" customHeight="1" x14ac:dyDescent="0.2">
      <c r="B24" s="916"/>
      <c r="C24" s="322" t="s">
        <v>78</v>
      </c>
      <c r="D24" s="910" t="s">
        <v>79</v>
      </c>
      <c r="E24" s="910"/>
      <c r="F24" s="322" t="s">
        <v>78</v>
      </c>
      <c r="G24" s="910" t="s">
        <v>79</v>
      </c>
      <c r="H24" s="900"/>
    </row>
    <row r="25" spans="2:35" ht="30" customHeight="1" x14ac:dyDescent="0.2">
      <c r="B25" s="917"/>
      <c r="C25" s="911" t="s">
        <v>325</v>
      </c>
      <c r="D25" s="911"/>
      <c r="E25" s="16" t="s">
        <v>82</v>
      </c>
      <c r="F25" s="911" t="s">
        <v>325</v>
      </c>
      <c r="G25" s="911"/>
      <c r="H25" s="17" t="s">
        <v>82</v>
      </c>
    </row>
    <row r="26" spans="2:35" ht="15" customHeight="1" x14ac:dyDescent="0.2">
      <c r="B26" s="143" t="str">
        <f>Index!$B$4</f>
        <v>Lincolnshire and Northamptonshire</v>
      </c>
      <c r="C26" s="191"/>
      <c r="D26" s="122"/>
      <c r="E26" s="105"/>
      <c r="F26" s="105"/>
      <c r="G26" s="192"/>
      <c r="H26" s="192"/>
    </row>
    <row r="27" spans="2:35" ht="15" customHeight="1" x14ac:dyDescent="0.2">
      <c r="B27" s="118" t="s">
        <v>105</v>
      </c>
      <c r="C27" s="108">
        <f>$C$9</f>
        <v>790.28</v>
      </c>
      <c r="D27" s="108">
        <f>$D$9</f>
        <v>6477.61</v>
      </c>
      <c r="E27" s="119">
        <f>$E$9</f>
        <v>6.65</v>
      </c>
      <c r="F27" s="108">
        <f>$F$9</f>
        <v>867.15099999999995</v>
      </c>
      <c r="G27" s="108">
        <f>$G$9</f>
        <v>6772.88</v>
      </c>
      <c r="H27" s="120">
        <f>$H$9</f>
        <v>6.64</v>
      </c>
    </row>
    <row r="28" spans="2:35" ht="15" customHeight="1" x14ac:dyDescent="0.2">
      <c r="B28" s="28" t="s">
        <v>94</v>
      </c>
      <c r="C28" s="110">
        <f>$C$10</f>
        <v>466.74299999999999</v>
      </c>
      <c r="D28" s="110">
        <f>$D$10</f>
        <v>1239.336</v>
      </c>
      <c r="E28" s="111">
        <f>$E$10</f>
        <v>15.02</v>
      </c>
      <c r="F28" s="110">
        <f>$F$10</f>
        <v>508.762</v>
      </c>
      <c r="G28" s="110">
        <f>$G$10</f>
        <v>1295.2560000000001</v>
      </c>
      <c r="H28" s="112">
        <f>$H$10</f>
        <v>14.56</v>
      </c>
    </row>
    <row r="29" spans="2:35" ht="15" customHeight="1" x14ac:dyDescent="0.2">
      <c r="B29" s="28" t="s">
        <v>95</v>
      </c>
      <c r="C29" s="110">
        <f>$C$11</f>
        <v>42.262999999999998</v>
      </c>
      <c r="D29" s="110">
        <f>$D$11</f>
        <v>236.63499999999999</v>
      </c>
      <c r="E29" s="111">
        <f>$E$11</f>
        <v>31.85</v>
      </c>
      <c r="F29" s="110">
        <f>$F$11</f>
        <v>47.468000000000004</v>
      </c>
      <c r="G29" s="110">
        <f>$G$11</f>
        <v>266.95600000000002</v>
      </c>
      <c r="H29" s="112">
        <f>$H$11</f>
        <v>31.13</v>
      </c>
    </row>
    <row r="30" spans="2:35" ht="15" customHeight="1" x14ac:dyDescent="0.2">
      <c r="B30" s="28" t="s">
        <v>96</v>
      </c>
      <c r="C30" s="110">
        <f>$C$12</f>
        <v>3.5950000000000002</v>
      </c>
      <c r="D30" s="110">
        <f>$D$12</f>
        <v>1191.664</v>
      </c>
      <c r="E30" s="111">
        <f>$E$12</f>
        <v>24.68</v>
      </c>
      <c r="F30" s="110">
        <f>$F$12</f>
        <v>3.9140000000000001</v>
      </c>
      <c r="G30" s="110">
        <f>$G$12</f>
        <v>1248.425</v>
      </c>
      <c r="H30" s="112">
        <f>$H$12</f>
        <v>24.48</v>
      </c>
    </row>
    <row r="31" spans="2:35" ht="15" customHeight="1" x14ac:dyDescent="0.2">
      <c r="B31" s="28" t="s">
        <v>97</v>
      </c>
      <c r="C31" s="110">
        <f>$C$13</f>
        <v>127.444</v>
      </c>
      <c r="D31" s="110">
        <f>$D$13</f>
        <v>1623.915</v>
      </c>
      <c r="E31" s="111">
        <f>$E$13</f>
        <v>14.19</v>
      </c>
      <c r="F31" s="110">
        <f>$F$13</f>
        <v>134.11000000000001</v>
      </c>
      <c r="G31" s="110">
        <f>$G$13</f>
        <v>1533.5640000000001</v>
      </c>
      <c r="H31" s="112">
        <f>$H$13</f>
        <v>15.11</v>
      </c>
    </row>
    <row r="32" spans="2:35" ht="15" customHeight="1" x14ac:dyDescent="0.2">
      <c r="B32" s="28" t="s">
        <v>98</v>
      </c>
      <c r="C32" s="110">
        <f>$C$14</f>
        <v>49.481999999999999</v>
      </c>
      <c r="D32" s="110">
        <f>$D$14</f>
        <v>198.04300000000001</v>
      </c>
      <c r="E32" s="111">
        <f>$E$14</f>
        <v>31.29</v>
      </c>
      <c r="F32" s="110">
        <f>$F$14</f>
        <v>59.026000000000003</v>
      </c>
      <c r="G32" s="110">
        <f>$G$14</f>
        <v>230.667</v>
      </c>
      <c r="H32" s="112">
        <f>$H$14</f>
        <v>30.56</v>
      </c>
    </row>
    <row r="33" spans="2:8" ht="15" customHeight="1" x14ac:dyDescent="0.2">
      <c r="B33" s="28" t="s">
        <v>248</v>
      </c>
      <c r="C33" s="110">
        <f>$C$15</f>
        <v>1.131</v>
      </c>
      <c r="D33" s="110">
        <f>$D$15</f>
        <v>17.689</v>
      </c>
      <c r="E33" s="111">
        <f>$E$15</f>
        <v>69.56</v>
      </c>
      <c r="F33" s="110">
        <f>$F$15</f>
        <v>1.276</v>
      </c>
      <c r="G33" s="110">
        <f>$G$15</f>
        <v>19.388000000000002</v>
      </c>
      <c r="H33" s="112">
        <f>$H$15</f>
        <v>67.62</v>
      </c>
    </row>
    <row r="34" spans="2:8" ht="15" customHeight="1" x14ac:dyDescent="0.2">
      <c r="B34" s="28" t="s">
        <v>100</v>
      </c>
      <c r="C34" s="110">
        <f>$C$16</f>
        <v>4.7309999999999999</v>
      </c>
      <c r="D34" s="110">
        <f>$D$16</f>
        <v>127.711</v>
      </c>
      <c r="E34" s="111">
        <f>$E$16</f>
        <v>23.04</v>
      </c>
      <c r="F34" s="110">
        <f>$F$16</f>
        <v>5.6550000000000002</v>
      </c>
      <c r="G34" s="110">
        <f>$G$16</f>
        <v>151.52000000000001</v>
      </c>
      <c r="H34" s="112">
        <f>$H$16</f>
        <v>22.46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223.827</v>
      </c>
      <c r="E35" s="111">
        <f>$E$17</f>
        <v>24</v>
      </c>
      <c r="F35" s="110">
        <f>$F$17</f>
        <v>0</v>
      </c>
      <c r="G35" s="110">
        <f>$G$17</f>
        <v>270.87</v>
      </c>
      <c r="H35" s="112">
        <f>$H$17</f>
        <v>23</v>
      </c>
    </row>
    <row r="36" spans="2:8" ht="15" customHeight="1" x14ac:dyDescent="0.2">
      <c r="B36" s="28" t="s">
        <v>102</v>
      </c>
      <c r="C36" s="110">
        <f>$C$18</f>
        <v>0.97399999999999998</v>
      </c>
      <c r="D36" s="110">
        <f>$D$18</f>
        <v>71.677999999999997</v>
      </c>
      <c r="E36" s="111">
        <f>$E$18</f>
        <v>56.06</v>
      </c>
      <c r="F36" s="110">
        <f>$F$18</f>
        <v>1.127</v>
      </c>
      <c r="G36" s="110">
        <f>$G$18</f>
        <v>79.617000000000004</v>
      </c>
      <c r="H36" s="112">
        <f>$H$18</f>
        <v>50.95</v>
      </c>
    </row>
    <row r="37" spans="2:8" ht="15" customHeight="1" x14ac:dyDescent="0.2">
      <c r="B37" s="28" t="s">
        <v>103</v>
      </c>
      <c r="C37" s="110">
        <f>$C$19</f>
        <v>3.5999999999999997E-2</v>
      </c>
      <c r="D37" s="110">
        <f>$D$19</f>
        <v>419.142</v>
      </c>
      <c r="E37" s="111">
        <f>$E$19</f>
        <v>40.159999999999997</v>
      </c>
      <c r="F37" s="110">
        <f>$F$19</f>
        <v>9.7000000000000003E-2</v>
      </c>
      <c r="G37" s="110">
        <f>$G$19</f>
        <v>466.96300000000002</v>
      </c>
      <c r="H37" s="112">
        <f>$H$19</f>
        <v>38.229999999999997</v>
      </c>
    </row>
    <row r="38" spans="2:8" ht="15" customHeight="1" x14ac:dyDescent="0.2">
      <c r="B38" s="29" t="s">
        <v>104</v>
      </c>
      <c r="C38" s="114">
        <f>$C$20</f>
        <v>93.882000000000005</v>
      </c>
      <c r="D38" s="114">
        <f>$D$20</f>
        <v>1133.825</v>
      </c>
      <c r="E38" s="115">
        <f>$E$20</f>
        <v>21.81</v>
      </c>
      <c r="F38" s="114">
        <f>$F$20</f>
        <v>105.71599999999999</v>
      </c>
      <c r="G38" s="114">
        <f>$G$20</f>
        <v>1217.431</v>
      </c>
      <c r="H38" s="116">
        <f>$H$20</f>
        <v>20.78</v>
      </c>
    </row>
    <row r="41" spans="2:8" ht="15" customHeight="1" x14ac:dyDescent="0.2">
      <c r="B41" s="904" t="s">
        <v>77</v>
      </c>
      <c r="C41" s="914" t="s">
        <v>225</v>
      </c>
      <c r="D41" s="914"/>
      <c r="E41" s="914"/>
      <c r="F41" s="914" t="s">
        <v>226</v>
      </c>
      <c r="G41" s="914"/>
      <c r="H41" s="906"/>
    </row>
    <row r="42" spans="2:8" ht="15" customHeight="1" x14ac:dyDescent="0.2">
      <c r="B42" s="916"/>
      <c r="C42" s="322" t="s">
        <v>78</v>
      </c>
      <c r="D42" s="910" t="s">
        <v>79</v>
      </c>
      <c r="E42" s="910"/>
      <c r="F42" s="322" t="s">
        <v>78</v>
      </c>
      <c r="G42" s="910" t="s">
        <v>79</v>
      </c>
      <c r="H42" s="900"/>
    </row>
    <row r="43" spans="2:8" ht="30" customHeight="1" x14ac:dyDescent="0.2">
      <c r="B43" s="917"/>
      <c r="C43" s="911" t="s">
        <v>325</v>
      </c>
      <c r="D43" s="911"/>
      <c r="E43" s="16" t="s">
        <v>82</v>
      </c>
      <c r="F43" s="911" t="s">
        <v>325</v>
      </c>
      <c r="G43" s="911"/>
      <c r="H43" s="17" t="s">
        <v>82</v>
      </c>
    </row>
    <row r="44" spans="2:8" ht="15" customHeight="1" x14ac:dyDescent="0.2">
      <c r="B44" s="143" t="str">
        <f>Index!$B$4</f>
        <v>Lincolnshire and Northamptonshire</v>
      </c>
      <c r="C44" s="105"/>
      <c r="D44" s="122"/>
      <c r="E44" s="192"/>
      <c r="F44" s="105"/>
      <c r="G44" s="192"/>
      <c r="H44" s="192"/>
    </row>
    <row r="45" spans="2:8" ht="15" customHeight="1" x14ac:dyDescent="0.2">
      <c r="B45" s="118" t="s">
        <v>105</v>
      </c>
      <c r="C45" s="108">
        <f>$I$9</f>
        <v>910.32799999999997</v>
      </c>
      <c r="D45" s="108">
        <f>$J$9</f>
        <v>7245.5829999999996</v>
      </c>
      <c r="E45" s="119">
        <f>$K$9</f>
        <v>6.6</v>
      </c>
      <c r="F45" s="108">
        <f>$L$9</f>
        <v>968.03499999999997</v>
      </c>
      <c r="G45" s="108">
        <f>$M$9</f>
        <v>7982.5680000000002</v>
      </c>
      <c r="H45" s="120">
        <f>$N$9</f>
        <v>6.19</v>
      </c>
    </row>
    <row r="46" spans="2:8" ht="15" customHeight="1" x14ac:dyDescent="0.2">
      <c r="B46" s="28" t="s">
        <v>94</v>
      </c>
      <c r="C46" s="110">
        <f>$I$10</f>
        <v>529.98199999999997</v>
      </c>
      <c r="D46" s="110">
        <f>$J$10</f>
        <v>1338.3209999999999</v>
      </c>
      <c r="E46" s="111">
        <f>$K$10</f>
        <v>14.31</v>
      </c>
      <c r="F46" s="110">
        <f>$L$10</f>
        <v>561.09400000000005</v>
      </c>
      <c r="G46" s="110">
        <f>$M$10</f>
        <v>1411.548</v>
      </c>
      <c r="H46" s="112">
        <f>$N$10</f>
        <v>14.32</v>
      </c>
    </row>
    <row r="47" spans="2:8" ht="15" customHeight="1" x14ac:dyDescent="0.2">
      <c r="B47" s="28" t="s">
        <v>95</v>
      </c>
      <c r="C47" s="110">
        <f>$I$11</f>
        <v>51.554000000000002</v>
      </c>
      <c r="D47" s="110">
        <f>$J$11</f>
        <v>303.46699999999998</v>
      </c>
      <c r="E47" s="111">
        <f>$K$11</f>
        <v>30.5</v>
      </c>
      <c r="F47" s="110">
        <f>$L$11</f>
        <v>55.542000000000002</v>
      </c>
      <c r="G47" s="110">
        <f>$M$11</f>
        <v>341.88900000000001</v>
      </c>
      <c r="H47" s="112">
        <f>$N$11</f>
        <v>29.92</v>
      </c>
    </row>
    <row r="48" spans="2:8" ht="15" customHeight="1" x14ac:dyDescent="0.2">
      <c r="B48" s="28" t="s">
        <v>96</v>
      </c>
      <c r="C48" s="110">
        <f>$I$12</f>
        <v>4.1269999999999998</v>
      </c>
      <c r="D48" s="110">
        <f>$J$12</f>
        <v>1336.3309999999999</v>
      </c>
      <c r="E48" s="111">
        <f>$K$12</f>
        <v>23.79</v>
      </c>
      <c r="F48" s="110">
        <f>$L$12</f>
        <v>4.3419999999999996</v>
      </c>
      <c r="G48" s="110">
        <f>$M$12</f>
        <v>1454.4110000000001</v>
      </c>
      <c r="H48" s="112">
        <f>$N$12</f>
        <v>22.64</v>
      </c>
    </row>
    <row r="49" spans="2:8" ht="15" customHeight="1" x14ac:dyDescent="0.2">
      <c r="B49" s="28" t="s">
        <v>97</v>
      </c>
      <c r="C49" s="110">
        <f>$I$13</f>
        <v>135.01400000000001</v>
      </c>
      <c r="D49" s="110">
        <f>$J$13</f>
        <v>1515.7470000000001</v>
      </c>
      <c r="E49" s="111">
        <f>$K$13</f>
        <v>16.45</v>
      </c>
      <c r="F49" s="110">
        <f>$L$13</f>
        <v>138.09800000000001</v>
      </c>
      <c r="G49" s="110">
        <f>$M$13</f>
        <v>1660.348</v>
      </c>
      <c r="H49" s="112">
        <f>$N$13</f>
        <v>15.59</v>
      </c>
    </row>
    <row r="50" spans="2:8" ht="15" customHeight="1" x14ac:dyDescent="0.2">
      <c r="B50" s="28" t="s">
        <v>98</v>
      </c>
      <c r="C50" s="110">
        <f>$I$14</f>
        <v>66.433000000000007</v>
      </c>
      <c r="D50" s="110">
        <f>$J$14</f>
        <v>275.03800000000001</v>
      </c>
      <c r="E50" s="111">
        <f>$K$14</f>
        <v>29.08</v>
      </c>
      <c r="F50" s="110">
        <f>$L$14</f>
        <v>74.320999999999998</v>
      </c>
      <c r="G50" s="110">
        <f>$M$14</f>
        <v>316.279</v>
      </c>
      <c r="H50" s="112">
        <f>$N$14</f>
        <v>28.07</v>
      </c>
    </row>
    <row r="51" spans="2:8" ht="15" customHeight="1" x14ac:dyDescent="0.2">
      <c r="B51" s="28" t="s">
        <v>248</v>
      </c>
      <c r="C51" s="110">
        <f>$I$15</f>
        <v>1.425</v>
      </c>
      <c r="D51" s="110">
        <f>$J$15</f>
        <v>21.457000000000001</v>
      </c>
      <c r="E51" s="111">
        <f>$K$15</f>
        <v>64.709999999999994</v>
      </c>
      <c r="F51" s="110">
        <f>$L$15</f>
        <v>1.5580000000000001</v>
      </c>
      <c r="G51" s="110">
        <f>$M$15</f>
        <v>23.625</v>
      </c>
      <c r="H51" s="112">
        <f>$N$15</f>
        <v>61.78</v>
      </c>
    </row>
    <row r="52" spans="2:8" ht="15" customHeight="1" x14ac:dyDescent="0.2">
      <c r="B52" s="28" t="s">
        <v>100</v>
      </c>
      <c r="C52" s="110">
        <f>$I$16</f>
        <v>6.4980000000000002</v>
      </c>
      <c r="D52" s="110">
        <f>$J$16</f>
        <v>177.816</v>
      </c>
      <c r="E52" s="111">
        <f>$K$16</f>
        <v>21.71</v>
      </c>
      <c r="F52" s="110">
        <f>$L$16</f>
        <v>7.3380000000000001</v>
      </c>
      <c r="G52" s="110">
        <f>$M$16</f>
        <v>202.273</v>
      </c>
      <c r="H52" s="112">
        <f>$N$16</f>
        <v>21.02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330.678</v>
      </c>
      <c r="E53" s="111">
        <f>$K$17</f>
        <v>21.82</v>
      </c>
      <c r="F53" s="110">
        <f>$L$17</f>
        <v>0</v>
      </c>
      <c r="G53" s="110">
        <f>$M$17</f>
        <v>395.589</v>
      </c>
      <c r="H53" s="112">
        <f>$N$17</f>
        <v>20.75</v>
      </c>
    </row>
    <row r="54" spans="2:8" ht="15" customHeight="1" x14ac:dyDescent="0.2">
      <c r="B54" s="28" t="s">
        <v>102</v>
      </c>
      <c r="C54" s="110">
        <f>$I$18</f>
        <v>1.2130000000000001</v>
      </c>
      <c r="D54" s="110">
        <f>$J$18</f>
        <v>93.290999999999997</v>
      </c>
      <c r="E54" s="111">
        <f>$K$18</f>
        <v>46.4</v>
      </c>
      <c r="F54" s="110">
        <f>$L$18</f>
        <v>1.321</v>
      </c>
      <c r="G54" s="110">
        <f>$M$18</f>
        <v>107.24</v>
      </c>
      <c r="H54" s="112">
        <f>$N$18</f>
        <v>44.38</v>
      </c>
    </row>
    <row r="55" spans="2:8" ht="15" customHeight="1" x14ac:dyDescent="0.2">
      <c r="B55" s="28" t="s">
        <v>103</v>
      </c>
      <c r="C55" s="110">
        <f>$I$19</f>
        <v>0.24399999999999999</v>
      </c>
      <c r="D55" s="110">
        <f>$J$19</f>
        <v>521.73099999999999</v>
      </c>
      <c r="E55" s="111">
        <f>$K$19</f>
        <v>36.42</v>
      </c>
      <c r="F55" s="110">
        <f>$L$19</f>
        <v>0.44800000000000001</v>
      </c>
      <c r="G55" s="110">
        <f>$M$19</f>
        <v>576.04600000000005</v>
      </c>
      <c r="H55" s="112">
        <f>$N$19</f>
        <v>34.97</v>
      </c>
    </row>
    <row r="56" spans="2:8" ht="15" customHeight="1" x14ac:dyDescent="0.2">
      <c r="B56" s="29" t="s">
        <v>104</v>
      </c>
      <c r="C56" s="114">
        <f>$I$20</f>
        <v>113.83799999999999</v>
      </c>
      <c r="D56" s="114">
        <f>$J$20</f>
        <v>1341.6479999999999</v>
      </c>
      <c r="E56" s="115">
        <f>$K$20</f>
        <v>19.68</v>
      </c>
      <c r="F56" s="114">
        <f>$L$20</f>
        <v>123.97199999999999</v>
      </c>
      <c r="G56" s="114">
        <f>$M$20</f>
        <v>1505.556</v>
      </c>
      <c r="H56" s="116">
        <f>$N$20</f>
        <v>18.32</v>
      </c>
    </row>
    <row r="59" spans="2:8" ht="15" customHeight="1" x14ac:dyDescent="0.2">
      <c r="B59" s="904" t="s">
        <v>77</v>
      </c>
      <c r="C59" s="914" t="s">
        <v>227</v>
      </c>
      <c r="D59" s="914"/>
      <c r="E59" s="914"/>
      <c r="F59" s="914" t="s">
        <v>228</v>
      </c>
      <c r="G59" s="914"/>
      <c r="H59" s="906"/>
    </row>
    <row r="60" spans="2:8" ht="15" customHeight="1" x14ac:dyDescent="0.2">
      <c r="B60" s="916"/>
      <c r="C60" s="322" t="s">
        <v>78</v>
      </c>
      <c r="D60" s="910" t="s">
        <v>79</v>
      </c>
      <c r="E60" s="910"/>
      <c r="F60" s="322" t="s">
        <v>78</v>
      </c>
      <c r="G60" s="910" t="s">
        <v>79</v>
      </c>
      <c r="H60" s="900"/>
    </row>
    <row r="61" spans="2:8" ht="30" customHeight="1" x14ac:dyDescent="0.2">
      <c r="B61" s="917"/>
      <c r="C61" s="911" t="s">
        <v>325</v>
      </c>
      <c r="D61" s="911"/>
      <c r="E61" s="16" t="s">
        <v>82</v>
      </c>
      <c r="F61" s="911" t="s">
        <v>325</v>
      </c>
      <c r="G61" s="911"/>
      <c r="H61" s="17" t="s">
        <v>82</v>
      </c>
    </row>
    <row r="62" spans="2:8" ht="15" customHeight="1" x14ac:dyDescent="0.2">
      <c r="B62" s="143" t="str">
        <f>Index!$B$4</f>
        <v>Lincolnshire and Northamptonshire</v>
      </c>
      <c r="C62" s="105"/>
      <c r="D62" s="192"/>
      <c r="E62" s="192"/>
      <c r="F62" s="105"/>
      <c r="G62" s="192"/>
      <c r="H62" s="192"/>
    </row>
    <row r="63" spans="2:8" ht="15" customHeight="1" x14ac:dyDescent="0.2">
      <c r="B63" s="118" t="s">
        <v>105</v>
      </c>
      <c r="C63" s="108">
        <f>$O$9</f>
        <v>1003.6660000000001</v>
      </c>
      <c r="D63" s="108">
        <f>$P$9</f>
        <v>8700.2620000000006</v>
      </c>
      <c r="E63" s="119">
        <f>$Q$9</f>
        <v>5.85</v>
      </c>
      <c r="F63" s="108">
        <f>$R$9</f>
        <v>1060.3969999999999</v>
      </c>
      <c r="G63" s="108">
        <f>$S$9</f>
        <v>9383.5930000000008</v>
      </c>
      <c r="H63" s="120">
        <f>$T$9</f>
        <v>5.54</v>
      </c>
    </row>
    <row r="64" spans="2:8" ht="15" customHeight="1" x14ac:dyDescent="0.2">
      <c r="B64" s="28" t="s">
        <v>94</v>
      </c>
      <c r="C64" s="110">
        <f>$O$10</f>
        <v>577.22900000000004</v>
      </c>
      <c r="D64" s="110">
        <f>$P$10</f>
        <v>1510.884</v>
      </c>
      <c r="E64" s="111">
        <f>$Q$10</f>
        <v>14.2</v>
      </c>
      <c r="F64" s="110">
        <f>$R$10</f>
        <v>605.04200000000003</v>
      </c>
      <c r="G64" s="110">
        <f>$S$10</f>
        <v>1616.421</v>
      </c>
      <c r="H64" s="112">
        <f>$T$10</f>
        <v>13.95</v>
      </c>
    </row>
    <row r="65" spans="2:8" ht="15" customHeight="1" x14ac:dyDescent="0.2">
      <c r="B65" s="28" t="s">
        <v>95</v>
      </c>
      <c r="C65" s="110">
        <f>$O$11</f>
        <v>58.488</v>
      </c>
      <c r="D65" s="110">
        <f>$P$11</f>
        <v>355.10700000000003</v>
      </c>
      <c r="E65" s="111">
        <f>$Q$11</f>
        <v>31.31</v>
      </c>
      <c r="F65" s="110">
        <f>$R$11</f>
        <v>61.457000000000001</v>
      </c>
      <c r="G65" s="110">
        <f>$S$11</f>
        <v>386.87799999999999</v>
      </c>
      <c r="H65" s="112">
        <f>$T$11</f>
        <v>31.22</v>
      </c>
    </row>
    <row r="66" spans="2:8" ht="15" customHeight="1" x14ac:dyDescent="0.2">
      <c r="B66" s="28" t="s">
        <v>96</v>
      </c>
      <c r="C66" s="110">
        <f>$O$12</f>
        <v>4.37</v>
      </c>
      <c r="D66" s="110">
        <f>$P$12</f>
        <v>1568.2639999999999</v>
      </c>
      <c r="E66" s="111">
        <f>$Q$12</f>
        <v>21.67</v>
      </c>
      <c r="F66" s="110">
        <f>$R$12</f>
        <v>4.3239999999999998</v>
      </c>
      <c r="G66" s="110">
        <f>$S$12</f>
        <v>1671.155</v>
      </c>
      <c r="H66" s="112">
        <f>$T$12</f>
        <v>20.92</v>
      </c>
    </row>
    <row r="67" spans="2:8" ht="15" customHeight="1" x14ac:dyDescent="0.2">
      <c r="B67" s="28" t="s">
        <v>97</v>
      </c>
      <c r="C67" s="110">
        <f>$O$13</f>
        <v>140.85499999999999</v>
      </c>
      <c r="D67" s="110">
        <f>$P$13</f>
        <v>1809.194</v>
      </c>
      <c r="E67" s="111">
        <f>$Q$13</f>
        <v>14.71</v>
      </c>
      <c r="F67" s="110">
        <f>$R$13</f>
        <v>150.202</v>
      </c>
      <c r="G67" s="110">
        <f>$S$13</f>
        <v>1950.444</v>
      </c>
      <c r="H67" s="112">
        <f>$T$13</f>
        <v>13.92</v>
      </c>
    </row>
    <row r="68" spans="2:8" ht="15" customHeight="1" x14ac:dyDescent="0.2">
      <c r="B68" s="28" t="s">
        <v>98</v>
      </c>
      <c r="C68" s="110">
        <f>$O$14</f>
        <v>80.048000000000002</v>
      </c>
      <c r="D68" s="110">
        <f>$P$14</f>
        <v>352.125</v>
      </c>
      <c r="E68" s="111">
        <f>$Q$14</f>
        <v>27.55</v>
      </c>
      <c r="F68" s="110">
        <f>$R$14</f>
        <v>85.448999999999998</v>
      </c>
      <c r="G68" s="110">
        <f>$S$14</f>
        <v>390.94299999999998</v>
      </c>
      <c r="H68" s="112">
        <f>$T$14</f>
        <v>26.71</v>
      </c>
    </row>
    <row r="69" spans="2:8" ht="15" customHeight="1" x14ac:dyDescent="0.2">
      <c r="B69" s="28" t="s">
        <v>248</v>
      </c>
      <c r="C69" s="110">
        <f>$O$15</f>
        <v>1.6819999999999999</v>
      </c>
      <c r="D69" s="110">
        <f>$P$15</f>
        <v>16.779</v>
      </c>
      <c r="E69" s="111">
        <f>$Q$15</f>
        <v>45.73</v>
      </c>
      <c r="F69" s="110">
        <f>$R$15</f>
        <v>1.798</v>
      </c>
      <c r="G69" s="110">
        <f>$S$15</f>
        <v>12.362</v>
      </c>
      <c r="H69" s="112">
        <f>$T$15</f>
        <v>47.85</v>
      </c>
    </row>
    <row r="70" spans="2:8" ht="15" customHeight="1" x14ac:dyDescent="0.2">
      <c r="B70" s="28" t="s">
        <v>100</v>
      </c>
      <c r="C70" s="110">
        <f>$O$16</f>
        <v>8.1059999999999999</v>
      </c>
      <c r="D70" s="110">
        <f>$P$16</f>
        <v>223.12899999999999</v>
      </c>
      <c r="E70" s="111">
        <f>$Q$16</f>
        <v>20.52</v>
      </c>
      <c r="F70" s="110">
        <f>$R$16</f>
        <v>8.8360000000000003</v>
      </c>
      <c r="G70" s="110">
        <f>$S$16</f>
        <v>221.148</v>
      </c>
      <c r="H70" s="112">
        <f>$T$16</f>
        <v>20.76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463.44099999999997</v>
      </c>
      <c r="E71" s="111">
        <f>$Q$17</f>
        <v>19.87</v>
      </c>
      <c r="F71" s="110">
        <f>$R$17</f>
        <v>0</v>
      </c>
      <c r="G71" s="110">
        <f>$S$17</f>
        <v>517.22500000000002</v>
      </c>
      <c r="H71" s="112">
        <f>$T$17</f>
        <v>19.45</v>
      </c>
    </row>
    <row r="72" spans="2:8" ht="15" customHeight="1" x14ac:dyDescent="0.2">
      <c r="B72" s="28" t="s">
        <v>102</v>
      </c>
      <c r="C72" s="110">
        <f>$O$18</f>
        <v>1.351</v>
      </c>
      <c r="D72" s="110">
        <f>$P$18</f>
        <v>119.816</v>
      </c>
      <c r="E72" s="111">
        <f>$Q$18</f>
        <v>43.88</v>
      </c>
      <c r="F72" s="110">
        <f>$R$18</f>
        <v>1.417</v>
      </c>
      <c r="G72" s="110">
        <f>$S$18</f>
        <v>130.435</v>
      </c>
      <c r="H72" s="112">
        <f>$T$18</f>
        <v>44.01</v>
      </c>
    </row>
    <row r="73" spans="2:8" ht="15" customHeight="1" x14ac:dyDescent="0.2">
      <c r="B73" s="28" t="s">
        <v>103</v>
      </c>
      <c r="C73" s="110">
        <f>$O$19</f>
        <v>0.59199999999999997</v>
      </c>
      <c r="D73" s="110">
        <f>$P$19</f>
        <v>629.79700000000003</v>
      </c>
      <c r="E73" s="111">
        <f>$Q$19</f>
        <v>33.78</v>
      </c>
      <c r="F73" s="110">
        <f>$R$19</f>
        <v>0.77800000000000002</v>
      </c>
      <c r="G73" s="110">
        <f>$S$19</f>
        <v>683.149</v>
      </c>
      <c r="H73" s="112">
        <f>$T$19</f>
        <v>32.770000000000003</v>
      </c>
    </row>
    <row r="74" spans="2:8" ht="15" customHeight="1" x14ac:dyDescent="0.2">
      <c r="B74" s="29" t="s">
        <v>104</v>
      </c>
      <c r="C74" s="114">
        <f>$O$20</f>
        <v>130.946</v>
      </c>
      <c r="D74" s="114">
        <f>$P$20</f>
        <v>1666.231</v>
      </c>
      <c r="E74" s="115">
        <f>$Q$20</f>
        <v>17.28</v>
      </c>
      <c r="F74" s="114">
        <f>$R$20</f>
        <v>141.095</v>
      </c>
      <c r="G74" s="114">
        <f>$S$20</f>
        <v>1820.068</v>
      </c>
      <c r="H74" s="116">
        <f>$T$20</f>
        <v>16.47</v>
      </c>
    </row>
    <row r="77" spans="2:8" ht="15" customHeight="1" x14ac:dyDescent="0.2">
      <c r="B77" s="904" t="s">
        <v>77</v>
      </c>
      <c r="C77" s="914" t="s">
        <v>332</v>
      </c>
      <c r="D77" s="914"/>
      <c r="E77" s="914"/>
      <c r="F77" s="914" t="s">
        <v>333</v>
      </c>
      <c r="G77" s="914"/>
      <c r="H77" s="906"/>
    </row>
    <row r="78" spans="2:8" ht="15" customHeight="1" x14ac:dyDescent="0.2">
      <c r="B78" s="916"/>
      <c r="C78" s="322" t="s">
        <v>78</v>
      </c>
      <c r="D78" s="910" t="s">
        <v>79</v>
      </c>
      <c r="E78" s="910"/>
      <c r="F78" s="322" t="s">
        <v>78</v>
      </c>
      <c r="G78" s="910" t="s">
        <v>79</v>
      </c>
      <c r="H78" s="900"/>
    </row>
    <row r="79" spans="2:8" ht="30" customHeight="1" x14ac:dyDescent="0.2">
      <c r="B79" s="917"/>
      <c r="C79" s="911" t="s">
        <v>325</v>
      </c>
      <c r="D79" s="911"/>
      <c r="E79" s="16" t="s">
        <v>82</v>
      </c>
      <c r="F79" s="911" t="s">
        <v>325</v>
      </c>
      <c r="G79" s="911"/>
      <c r="H79" s="17" t="s">
        <v>82</v>
      </c>
    </row>
    <row r="80" spans="2:8" ht="15" customHeight="1" x14ac:dyDescent="0.2">
      <c r="B80" s="143" t="str">
        <f>Index!$B$4</f>
        <v>Lincolnshire and Northamptonshire</v>
      </c>
      <c r="C80" s="105"/>
      <c r="D80" s="122"/>
      <c r="E80" s="192"/>
      <c r="F80" s="105"/>
      <c r="G80" s="192"/>
      <c r="H80" s="192"/>
    </row>
    <row r="81" spans="2:8" ht="15" customHeight="1" x14ac:dyDescent="0.2">
      <c r="B81" s="118" t="s">
        <v>105</v>
      </c>
      <c r="C81" s="108">
        <f>$U$9</f>
        <v>1052.402</v>
      </c>
      <c r="D81" s="108">
        <f>$V$9</f>
        <v>9888.7950000000001</v>
      </c>
      <c r="E81" s="119">
        <f>$W$9</f>
        <v>5.4</v>
      </c>
      <c r="F81" s="108">
        <f>$X$9</f>
        <v>1028.394</v>
      </c>
      <c r="G81" s="108">
        <f>$Y$9</f>
        <v>10424.335999999999</v>
      </c>
      <c r="H81" s="120">
        <f>$Z$9</f>
        <v>5.26</v>
      </c>
    </row>
    <row r="82" spans="2:8" ht="15" customHeight="1" x14ac:dyDescent="0.2">
      <c r="B82" s="28" t="s">
        <v>94</v>
      </c>
      <c r="C82" s="110">
        <f>$U$10</f>
        <v>599.721</v>
      </c>
      <c r="D82" s="110">
        <f>$V$10</f>
        <v>1662.8340000000001</v>
      </c>
      <c r="E82" s="111">
        <f>$W$10</f>
        <v>14.04</v>
      </c>
      <c r="F82" s="110">
        <f>$X$10</f>
        <v>591.48699999999997</v>
      </c>
      <c r="G82" s="110">
        <f>$Y$10</f>
        <v>1773.549</v>
      </c>
      <c r="H82" s="112">
        <f>$Z$10</f>
        <v>13.77</v>
      </c>
    </row>
    <row r="83" spans="2:8" ht="15" customHeight="1" x14ac:dyDescent="0.2">
      <c r="B83" s="28" t="s">
        <v>95</v>
      </c>
      <c r="C83" s="110">
        <f>$U$11</f>
        <v>62.624000000000002</v>
      </c>
      <c r="D83" s="110">
        <f>$V$11</f>
        <v>397.90300000000002</v>
      </c>
      <c r="E83" s="111">
        <f>$W$11</f>
        <v>32.65</v>
      </c>
      <c r="F83" s="110">
        <f>$X$11</f>
        <v>63.823</v>
      </c>
      <c r="G83" s="110">
        <f>$Y$11</f>
        <v>400.33600000000001</v>
      </c>
      <c r="H83" s="112">
        <f>$Z$11</f>
        <v>33.270000000000003</v>
      </c>
    </row>
    <row r="84" spans="2:8" ht="15" customHeight="1" x14ac:dyDescent="0.2">
      <c r="B84" s="28" t="s">
        <v>96</v>
      </c>
      <c r="C84" s="110">
        <f>$U$12</f>
        <v>4.2670000000000003</v>
      </c>
      <c r="D84" s="110">
        <f>$V$12</f>
        <v>1730.402</v>
      </c>
      <c r="E84" s="111">
        <f>$W$12</f>
        <v>20.64</v>
      </c>
      <c r="F84" s="110">
        <f>$X$12</f>
        <v>4.12</v>
      </c>
      <c r="G84" s="110">
        <f>$Y$12</f>
        <v>1768.9090000000001</v>
      </c>
      <c r="H84" s="112">
        <f>$Z$12</f>
        <v>20.53</v>
      </c>
    </row>
    <row r="85" spans="2:8" ht="15" customHeight="1" x14ac:dyDescent="0.2">
      <c r="B85" s="28" t="s">
        <v>97</v>
      </c>
      <c r="C85" s="110">
        <f>$U$13</f>
        <v>138.74</v>
      </c>
      <c r="D85" s="110">
        <f>$V$13</f>
        <v>2073.0349999999999</v>
      </c>
      <c r="E85" s="111">
        <f>$W$13</f>
        <v>13.36</v>
      </c>
      <c r="F85" s="110">
        <f>$X$13</f>
        <v>116.804</v>
      </c>
      <c r="G85" s="110">
        <f>$Y$13</f>
        <v>2186.9499999999998</v>
      </c>
      <c r="H85" s="112">
        <f>$Z$13</f>
        <v>12.9</v>
      </c>
    </row>
    <row r="86" spans="2:8" ht="15" customHeight="1" x14ac:dyDescent="0.2">
      <c r="B86" s="28" t="s">
        <v>98</v>
      </c>
      <c r="C86" s="110">
        <f>$U$14</f>
        <v>88.77</v>
      </c>
      <c r="D86" s="110">
        <f>$V$14</f>
        <v>412</v>
      </c>
      <c r="E86" s="111">
        <f>$W$14</f>
        <v>26.78</v>
      </c>
      <c r="F86" s="110">
        <f>$X$14</f>
        <v>92.932000000000002</v>
      </c>
      <c r="G86" s="110">
        <f>$Y$14</f>
        <v>435.33499999999998</v>
      </c>
      <c r="H86" s="112">
        <f>$Z$14</f>
        <v>26.47</v>
      </c>
    </row>
    <row r="87" spans="2:8" ht="15" customHeight="1" x14ac:dyDescent="0.2">
      <c r="B87" s="28" t="s">
        <v>248</v>
      </c>
      <c r="C87" s="110">
        <f>$U$15</f>
        <v>1.905</v>
      </c>
      <c r="D87" s="110">
        <f>$V$15</f>
        <v>14.323</v>
      </c>
      <c r="E87" s="111">
        <f>$W$15</f>
        <v>48.64</v>
      </c>
      <c r="F87" s="110">
        <f>$X$15</f>
        <v>2.0059999999999998</v>
      </c>
      <c r="G87" s="110">
        <f>$Y$15</f>
        <v>16.623000000000001</v>
      </c>
      <c r="H87" s="112">
        <f>$Z$15</f>
        <v>48.62</v>
      </c>
    </row>
    <row r="88" spans="2:8" ht="15" customHeight="1" x14ac:dyDescent="0.2">
      <c r="B88" s="28" t="s">
        <v>100</v>
      </c>
      <c r="C88" s="110">
        <f>$U$16</f>
        <v>9.4760000000000009</v>
      </c>
      <c r="D88" s="110">
        <f>$V$16</f>
        <v>227.96199999999999</v>
      </c>
      <c r="E88" s="111">
        <f>$W$16</f>
        <v>20.94</v>
      </c>
      <c r="F88" s="110">
        <f>$X$16</f>
        <v>10.109</v>
      </c>
      <c r="G88" s="110">
        <f>$Y$16</f>
        <v>235.66399999999999</v>
      </c>
      <c r="H88" s="112">
        <f>$Z$16</f>
        <v>20.92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572.39300000000003</v>
      </c>
      <c r="E89" s="111">
        <f>$W$17</f>
        <v>19.28</v>
      </c>
      <c r="F89" s="110">
        <f>$X$17</f>
        <v>0</v>
      </c>
      <c r="G89" s="110">
        <f>$Y$17</f>
        <v>634.83799999999997</v>
      </c>
      <c r="H89" s="112">
        <f>$Z$17</f>
        <v>18.86</v>
      </c>
    </row>
    <row r="90" spans="2:8" ht="15" customHeight="1" x14ac:dyDescent="0.2">
      <c r="B90" s="28" t="s">
        <v>102</v>
      </c>
      <c r="C90" s="110">
        <f>$U$18</f>
        <v>1.2330000000000001</v>
      </c>
      <c r="D90" s="110">
        <f>$V$18</f>
        <v>137.96</v>
      </c>
      <c r="E90" s="111">
        <f>$W$18</f>
        <v>44.46</v>
      </c>
      <c r="F90" s="110">
        <f>$X$18</f>
        <v>1.026</v>
      </c>
      <c r="G90" s="110">
        <f>$Y$18</f>
        <v>142.989</v>
      </c>
      <c r="H90" s="112">
        <f>$Z$18</f>
        <v>44.3</v>
      </c>
    </row>
    <row r="91" spans="2:8" ht="15" customHeight="1" x14ac:dyDescent="0.2">
      <c r="B91" s="28" t="s">
        <v>103</v>
      </c>
      <c r="C91" s="110">
        <f>$U$19</f>
        <v>0.91200000000000003</v>
      </c>
      <c r="D91" s="110">
        <f>$V$19</f>
        <v>733.97500000000002</v>
      </c>
      <c r="E91" s="111">
        <f>$W$19</f>
        <v>31.98</v>
      </c>
      <c r="F91" s="110">
        <f>$X$19</f>
        <v>1.081</v>
      </c>
      <c r="G91" s="110">
        <f>$Y$19</f>
        <v>782.61</v>
      </c>
      <c r="H91" s="112">
        <f>$Z$19</f>
        <v>31.35</v>
      </c>
    </row>
    <row r="92" spans="2:8" ht="15" customHeight="1" x14ac:dyDescent="0.2">
      <c r="B92" s="29" t="s">
        <v>104</v>
      </c>
      <c r="C92" s="114">
        <f>$U$20</f>
        <v>144.75200000000001</v>
      </c>
      <c r="D92" s="114">
        <f>$V$20</f>
        <v>1946.6489999999999</v>
      </c>
      <c r="E92" s="115">
        <f>$W$20</f>
        <v>16.010000000000002</v>
      </c>
      <c r="F92" s="114">
        <f>$X$20</f>
        <v>145.00700000000001</v>
      </c>
      <c r="G92" s="114">
        <f>$Y$20</f>
        <v>2069.12</v>
      </c>
      <c r="H92" s="116">
        <f>$Z$20</f>
        <v>15.6</v>
      </c>
    </row>
    <row r="95" spans="2:8" ht="15" customHeight="1" x14ac:dyDescent="0.2">
      <c r="B95" s="904" t="s">
        <v>77</v>
      </c>
      <c r="C95" s="914" t="s">
        <v>231</v>
      </c>
      <c r="D95" s="914"/>
      <c r="E95" s="914"/>
      <c r="F95" s="914" t="s">
        <v>232</v>
      </c>
      <c r="G95" s="914"/>
      <c r="H95" s="906"/>
    </row>
    <row r="96" spans="2:8" ht="15" customHeight="1" x14ac:dyDescent="0.2">
      <c r="B96" s="916"/>
      <c r="C96" s="322" t="s">
        <v>78</v>
      </c>
      <c r="D96" s="910" t="s">
        <v>79</v>
      </c>
      <c r="E96" s="910"/>
      <c r="F96" s="322" t="s">
        <v>78</v>
      </c>
      <c r="G96" s="910" t="s">
        <v>79</v>
      </c>
      <c r="H96" s="900"/>
    </row>
    <row r="97" spans="2:8" ht="30" customHeight="1" x14ac:dyDescent="0.2">
      <c r="B97" s="917"/>
      <c r="C97" s="911" t="s">
        <v>325</v>
      </c>
      <c r="D97" s="911"/>
      <c r="E97" s="16" t="s">
        <v>82</v>
      </c>
      <c r="F97" s="911" t="s">
        <v>325</v>
      </c>
      <c r="G97" s="911"/>
      <c r="H97" s="17" t="s">
        <v>82</v>
      </c>
    </row>
    <row r="98" spans="2:8" ht="15" customHeight="1" x14ac:dyDescent="0.2">
      <c r="B98" s="143" t="str">
        <f>Index!$B$4</f>
        <v>Lincolnshire and Northamptonshire</v>
      </c>
      <c r="C98" s="105"/>
      <c r="D98" s="122"/>
      <c r="E98" s="192"/>
      <c r="F98" s="105"/>
      <c r="G98" s="192"/>
      <c r="H98" s="192"/>
    </row>
    <row r="99" spans="2:8" ht="15" customHeight="1" x14ac:dyDescent="0.2">
      <c r="B99" s="118" t="s">
        <v>105</v>
      </c>
      <c r="C99" s="108">
        <f>$AA$9</f>
        <v>1055.0250000000001</v>
      </c>
      <c r="D99" s="108">
        <f>$AB$9</f>
        <v>10872.2</v>
      </c>
      <c r="E99" s="119">
        <f>$AC$9</f>
        <v>5.27</v>
      </c>
      <c r="F99" s="108">
        <f>$AD$9</f>
        <v>1080.355</v>
      </c>
      <c r="G99" s="108">
        <f>$AE$9</f>
        <v>11216.954</v>
      </c>
      <c r="H99" s="120">
        <f>$AF$9</f>
        <v>5.32</v>
      </c>
    </row>
    <row r="100" spans="2:8" ht="15" customHeight="1" x14ac:dyDescent="0.2">
      <c r="B100" s="28" t="s">
        <v>94</v>
      </c>
      <c r="C100" s="110">
        <f>$AA$10</f>
        <v>600.77</v>
      </c>
      <c r="D100" s="110">
        <f>$AB$10</f>
        <v>1880.421</v>
      </c>
      <c r="E100" s="111">
        <f>$AC$10</f>
        <v>13.54</v>
      </c>
      <c r="F100" s="110">
        <f>$AD$10</f>
        <v>610.50599999999997</v>
      </c>
      <c r="G100" s="110">
        <f>$AE$10</f>
        <v>1977.8440000000001</v>
      </c>
      <c r="H100" s="112">
        <f>$AF$10</f>
        <v>13.4</v>
      </c>
    </row>
    <row r="101" spans="2:8" ht="15" customHeight="1" x14ac:dyDescent="0.2">
      <c r="B101" s="28" t="s">
        <v>95</v>
      </c>
      <c r="C101" s="110">
        <f>$AA$11</f>
        <v>64.522999999999996</v>
      </c>
      <c r="D101" s="110">
        <f>$AB$11</f>
        <v>384.142</v>
      </c>
      <c r="E101" s="111">
        <f>$AC$11</f>
        <v>34.42</v>
      </c>
      <c r="F101" s="110">
        <f>$AD$11</f>
        <v>67.063999999999993</v>
      </c>
      <c r="G101" s="110">
        <f>$AE$11</f>
        <v>414.64600000000002</v>
      </c>
      <c r="H101" s="112">
        <f>$AF$11</f>
        <v>34.19</v>
      </c>
    </row>
    <row r="102" spans="2:8" ht="15" customHeight="1" x14ac:dyDescent="0.2">
      <c r="B102" s="28" t="s">
        <v>96</v>
      </c>
      <c r="C102" s="110">
        <f>$AA$12</f>
        <v>3.9550000000000001</v>
      </c>
      <c r="D102" s="110">
        <f>$AB$12</f>
        <v>1828.6279999999999</v>
      </c>
      <c r="E102" s="111">
        <f>$AC$12</f>
        <v>20.190000000000001</v>
      </c>
      <c r="F102" s="110">
        <f>$AD$12</f>
        <v>3.911</v>
      </c>
      <c r="G102" s="110">
        <f>$AE$12</f>
        <v>1876.154</v>
      </c>
      <c r="H102" s="112">
        <f>$AF$12</f>
        <v>19.98</v>
      </c>
    </row>
    <row r="103" spans="2:8" ht="15" customHeight="1" x14ac:dyDescent="0.2">
      <c r="B103" s="28" t="s">
        <v>97</v>
      </c>
      <c r="C103" s="110">
        <f>$AA$13</f>
        <v>122.077</v>
      </c>
      <c r="D103" s="110">
        <f>$AB$13</f>
        <v>2241.1390000000001</v>
      </c>
      <c r="E103" s="111">
        <f>$AC$13</f>
        <v>12.72</v>
      </c>
      <c r="F103" s="110">
        <f>$AD$13</f>
        <v>126.294</v>
      </c>
      <c r="G103" s="110">
        <f>$AE$13</f>
        <v>2178.73</v>
      </c>
      <c r="H103" s="112">
        <f>$AF$13</f>
        <v>13.25</v>
      </c>
    </row>
    <row r="104" spans="2:8" ht="15" customHeight="1" x14ac:dyDescent="0.2">
      <c r="B104" s="28" t="s">
        <v>98</v>
      </c>
      <c r="C104" s="110">
        <f>$AA$14</f>
        <v>99.262</v>
      </c>
      <c r="D104" s="110">
        <f>$AB$14</f>
        <v>460.62799999999999</v>
      </c>
      <c r="E104" s="111">
        <f>$AC$14</f>
        <v>26.01</v>
      </c>
      <c r="F104" s="110">
        <f>$AD$14</f>
        <v>103.926</v>
      </c>
      <c r="G104" s="110">
        <f>$AE$14</f>
        <v>483.47699999999998</v>
      </c>
      <c r="H104" s="112">
        <f>$AF$14</f>
        <v>25.67</v>
      </c>
    </row>
    <row r="105" spans="2:8" ht="15" customHeight="1" x14ac:dyDescent="0.2">
      <c r="B105" s="28" t="s">
        <v>248</v>
      </c>
      <c r="C105" s="110">
        <f>$AA$15</f>
        <v>2.097</v>
      </c>
      <c r="D105" s="110">
        <f>$AB$15</f>
        <v>19.102</v>
      </c>
      <c r="E105" s="111">
        <f>$AC$15</f>
        <v>48.38</v>
      </c>
      <c r="F105" s="110">
        <f>$AD$15</f>
        <v>2.1819999999999999</v>
      </c>
      <c r="G105" s="110">
        <f>$AE$15</f>
        <v>20.542000000000002</v>
      </c>
      <c r="H105" s="112">
        <f>$AF$15</f>
        <v>48.71</v>
      </c>
    </row>
    <row r="106" spans="2:8" ht="15" customHeight="1" x14ac:dyDescent="0.2">
      <c r="B106" s="28" t="s">
        <v>100</v>
      </c>
      <c r="C106" s="110">
        <f>$AA$16</f>
        <v>10.731</v>
      </c>
      <c r="D106" s="110">
        <f>$AB$16</f>
        <v>245.173</v>
      </c>
      <c r="E106" s="111">
        <f>$AC$16</f>
        <v>20.69</v>
      </c>
      <c r="F106" s="110">
        <f>$AD$16</f>
        <v>11.269</v>
      </c>
      <c r="G106" s="110">
        <f>$AE$16</f>
        <v>257.07</v>
      </c>
      <c r="H106" s="112">
        <f>$AF$16</f>
        <v>20.28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695.42499999999995</v>
      </c>
      <c r="E107" s="111">
        <f>$AC$17</f>
        <v>18.5</v>
      </c>
      <c r="F107" s="110">
        <f>$AD$17</f>
        <v>0</v>
      </c>
      <c r="G107" s="110">
        <f>$AE$17</f>
        <v>753.85799999999995</v>
      </c>
      <c r="H107" s="112">
        <f>$AF$17</f>
        <v>18.18</v>
      </c>
    </row>
    <row r="108" spans="2:8" ht="15" customHeight="1" x14ac:dyDescent="0.2">
      <c r="B108" s="28" t="s">
        <v>102</v>
      </c>
      <c r="C108" s="110">
        <f>$AA$18</f>
        <v>1.075</v>
      </c>
      <c r="D108" s="110">
        <f>$AB$18</f>
        <v>147.42699999999999</v>
      </c>
      <c r="E108" s="111">
        <f>$AC$18</f>
        <v>44.21</v>
      </c>
      <c r="F108" s="110">
        <f>$AD$18</f>
        <v>1.1579999999999999</v>
      </c>
      <c r="G108" s="110">
        <f>$AE$18</f>
        <v>152.434</v>
      </c>
      <c r="H108" s="112">
        <f>$AF$18</f>
        <v>44.35</v>
      </c>
    </row>
    <row r="109" spans="2:8" ht="15" customHeight="1" x14ac:dyDescent="0.2">
      <c r="B109" s="28" t="s">
        <v>103</v>
      </c>
      <c r="C109" s="110">
        <f>$AA$19</f>
        <v>1.1839999999999999</v>
      </c>
      <c r="D109" s="110">
        <f>$AB$19</f>
        <v>829.13499999999999</v>
      </c>
      <c r="E109" s="111">
        <f>$AC$19</f>
        <v>30.82</v>
      </c>
      <c r="F109" s="110">
        <f>$AD$19</f>
        <v>1.3340000000000001</v>
      </c>
      <c r="G109" s="110">
        <f>$AE$19</f>
        <v>872.66800000000001</v>
      </c>
      <c r="H109" s="112">
        <f>$AF$19</f>
        <v>30.4</v>
      </c>
    </row>
    <row r="110" spans="2:8" ht="15" customHeight="1" x14ac:dyDescent="0.2">
      <c r="B110" s="29" t="s">
        <v>104</v>
      </c>
      <c r="C110" s="114">
        <f>$AA$20</f>
        <v>149.351</v>
      </c>
      <c r="D110" s="114">
        <f>$AB$20</f>
        <v>2165.192</v>
      </c>
      <c r="E110" s="115">
        <f>$AC$20</f>
        <v>15.4</v>
      </c>
      <c r="F110" s="114">
        <f>$AD$20</f>
        <v>152.71199999999999</v>
      </c>
      <c r="G110" s="114">
        <f>$AE$20</f>
        <v>2255.1959999999999</v>
      </c>
      <c r="H110" s="116">
        <f>$AF$20</f>
        <v>15.25</v>
      </c>
    </row>
    <row r="113" spans="2:5" ht="15" customHeight="1" x14ac:dyDescent="0.2">
      <c r="B113" s="904" t="s">
        <v>77</v>
      </c>
      <c r="C113" s="914" t="s">
        <v>233</v>
      </c>
      <c r="D113" s="914"/>
      <c r="E113" s="906"/>
    </row>
    <row r="114" spans="2:5" ht="15" customHeight="1" x14ac:dyDescent="0.2">
      <c r="B114" s="916"/>
      <c r="C114" s="322" t="s">
        <v>78</v>
      </c>
      <c r="D114" s="910" t="s">
        <v>79</v>
      </c>
      <c r="E114" s="900"/>
    </row>
    <row r="115" spans="2:5" ht="30" customHeight="1" x14ac:dyDescent="0.2">
      <c r="B115" s="917"/>
      <c r="C115" s="911" t="s">
        <v>325</v>
      </c>
      <c r="D115" s="911"/>
      <c r="E115" s="17" t="s">
        <v>82</v>
      </c>
    </row>
    <row r="116" spans="2:5" ht="15" customHeight="1" x14ac:dyDescent="0.2">
      <c r="B116" s="143" t="str">
        <f>Index!$B$4</f>
        <v>Lincolnshire and Northamptonshire</v>
      </c>
      <c r="C116" s="105"/>
      <c r="D116" s="192"/>
      <c r="E116" s="192"/>
    </row>
    <row r="117" spans="2:5" ht="15" customHeight="1" x14ac:dyDescent="0.2">
      <c r="B117" s="118" t="s">
        <v>105</v>
      </c>
      <c r="C117" s="108">
        <f>$AG$9</f>
        <v>1079.68</v>
      </c>
      <c r="D117" s="108">
        <f>$AH$9</f>
        <v>11494.523999999999</v>
      </c>
      <c r="E117" s="120">
        <f>$AI$9</f>
        <v>5.44</v>
      </c>
    </row>
    <row r="118" spans="2:5" ht="15" customHeight="1" x14ac:dyDescent="0.2">
      <c r="B118" s="28" t="s">
        <v>94</v>
      </c>
      <c r="C118" s="110">
        <f>$AG$10</f>
        <v>596.50300000000004</v>
      </c>
      <c r="D118" s="110">
        <f>$AH$10</f>
        <v>2070.971</v>
      </c>
      <c r="E118" s="112">
        <f>$AI$10</f>
        <v>13.26</v>
      </c>
    </row>
    <row r="119" spans="2:5" ht="15" customHeight="1" x14ac:dyDescent="0.2">
      <c r="B119" s="28" t="s">
        <v>95</v>
      </c>
      <c r="C119" s="110">
        <f>$AG$11</f>
        <v>68.406000000000006</v>
      </c>
      <c r="D119" s="110">
        <f>$AH$11</f>
        <v>446.24599999999998</v>
      </c>
      <c r="E119" s="112">
        <f>$AI$11</f>
        <v>33.81</v>
      </c>
    </row>
    <row r="120" spans="2:5" ht="15" customHeight="1" x14ac:dyDescent="0.2">
      <c r="B120" s="28" t="s">
        <v>96</v>
      </c>
      <c r="C120" s="110">
        <f>$AG$12</f>
        <v>3.8170000000000002</v>
      </c>
      <c r="D120" s="110">
        <f>$AH$12</f>
        <v>1888.3610000000001</v>
      </c>
      <c r="E120" s="112">
        <f>$AI$12</f>
        <v>20.079999999999998</v>
      </c>
    </row>
    <row r="121" spans="2:5" ht="15" customHeight="1" x14ac:dyDescent="0.2">
      <c r="B121" s="28" t="s">
        <v>97</v>
      </c>
      <c r="C121" s="110">
        <f>$AG$13</f>
        <v>130.54900000000001</v>
      </c>
      <c r="D121" s="110">
        <f>$AH$13</f>
        <v>2130.94</v>
      </c>
      <c r="E121" s="112">
        <f>$AI$13</f>
        <v>13.98</v>
      </c>
    </row>
    <row r="122" spans="2:5" ht="15" customHeight="1" x14ac:dyDescent="0.2">
      <c r="B122" s="28" t="s">
        <v>98</v>
      </c>
      <c r="C122" s="110">
        <f>$AG$14</f>
        <v>107.553</v>
      </c>
      <c r="D122" s="110">
        <f>$AH$14</f>
        <v>493.98700000000002</v>
      </c>
      <c r="E122" s="112">
        <f>$AI$14</f>
        <v>25.72</v>
      </c>
    </row>
    <row r="123" spans="2:5" ht="15" customHeight="1" x14ac:dyDescent="0.2">
      <c r="B123" s="28" t="s">
        <v>248</v>
      </c>
      <c r="C123" s="110">
        <f>$AG$15</f>
        <v>2.2559999999999998</v>
      </c>
      <c r="D123" s="110">
        <f>$AH$15</f>
        <v>21.099</v>
      </c>
      <c r="E123" s="112">
        <f>$AI$15</f>
        <v>52.87</v>
      </c>
    </row>
    <row r="124" spans="2:5" ht="15" customHeight="1" x14ac:dyDescent="0.2">
      <c r="B124" s="28" t="s">
        <v>100</v>
      </c>
      <c r="C124" s="110">
        <f>$AG$16</f>
        <v>11.722</v>
      </c>
      <c r="D124" s="110">
        <f>$AH$16</f>
        <v>268.40600000000001</v>
      </c>
      <c r="E124" s="112">
        <f>$AI$16</f>
        <v>19.97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787.92600000000004</v>
      </c>
      <c r="E125" s="112">
        <f>$AI$17</f>
        <v>18.03</v>
      </c>
    </row>
    <row r="126" spans="2:5" ht="15" customHeight="1" x14ac:dyDescent="0.2">
      <c r="B126" s="28" t="s">
        <v>102</v>
      </c>
      <c r="C126" s="110">
        <f>$AG$18</f>
        <v>1.204</v>
      </c>
      <c r="D126" s="110">
        <f>$AH$18</f>
        <v>156.97900000000001</v>
      </c>
      <c r="E126" s="112">
        <f>$AI$18</f>
        <v>44.47</v>
      </c>
    </row>
    <row r="127" spans="2:5" ht="15" customHeight="1" x14ac:dyDescent="0.2">
      <c r="B127" s="28" t="s">
        <v>103</v>
      </c>
      <c r="C127" s="110">
        <f>$AG$19</f>
        <v>1.4750000000000001</v>
      </c>
      <c r="D127" s="110">
        <f>$AH$19</f>
        <v>912.52499999999998</v>
      </c>
      <c r="E127" s="112">
        <f>$AI$19</f>
        <v>30.07</v>
      </c>
    </row>
    <row r="128" spans="2:5" ht="15" customHeight="1" x14ac:dyDescent="0.2">
      <c r="B128" s="29" t="s">
        <v>104</v>
      </c>
      <c r="C128" s="114">
        <f>$AG$20</f>
        <v>156.19499999999999</v>
      </c>
      <c r="D128" s="114">
        <f>$AH$20</f>
        <v>2344.11</v>
      </c>
      <c r="E128" s="116">
        <f>$AI$20</f>
        <v>15.08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762</v>
      </c>
    </row>
    <row r="5" spans="2:6" ht="15" customHeight="1" x14ac:dyDescent="0.2">
      <c r="B5" s="861" t="s">
        <v>229</v>
      </c>
      <c r="C5" s="40" t="s">
        <v>78</v>
      </c>
      <c r="D5" s="838" t="s">
        <v>79</v>
      </c>
      <c r="E5" s="838"/>
      <c r="F5" s="41" t="s">
        <v>80</v>
      </c>
    </row>
    <row r="6" spans="2:6" ht="30" customHeight="1" x14ac:dyDescent="0.2">
      <c r="B6" s="91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Lincolnshire and Northamptonshire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19.266999999999999</v>
      </c>
      <c r="D8" s="138">
        <f>'Section 11 chart data'!J35</f>
        <v>167.34100000000001</v>
      </c>
      <c r="E8" s="693">
        <f>'Section 11 chart data'!K35</f>
        <v>5.05</v>
      </c>
      <c r="F8" s="139">
        <f>SUM(C8,D8)</f>
        <v>186.608</v>
      </c>
    </row>
    <row r="9" spans="2:6" ht="15" customHeight="1" x14ac:dyDescent="0.2">
      <c r="B9" s="141" t="s">
        <v>222</v>
      </c>
      <c r="C9" s="137">
        <f>'Section 11 chart data'!D36</f>
        <v>19.734000000000002</v>
      </c>
      <c r="D9" s="138">
        <f>'Section 11 chart data'!J36</f>
        <v>175.40299999999999</v>
      </c>
      <c r="E9" s="693">
        <f>'Section 11 chart data'!K36</f>
        <v>4.6399999999999997</v>
      </c>
      <c r="F9" s="139">
        <f t="shared" ref="F9:F18" si="0">SUM(C9,D9)</f>
        <v>195.137</v>
      </c>
    </row>
    <row r="10" spans="2:6" ht="15" customHeight="1" x14ac:dyDescent="0.2">
      <c r="B10" s="141" t="s">
        <v>225</v>
      </c>
      <c r="C10" s="137">
        <f>'Section 11 chart data'!D37</f>
        <v>19.068999999999999</v>
      </c>
      <c r="D10" s="138">
        <f>'Section 11 chart data'!J37</f>
        <v>177.624</v>
      </c>
      <c r="E10" s="693">
        <f>'Section 11 chart data'!K37</f>
        <v>4.5</v>
      </c>
      <c r="F10" s="139">
        <f t="shared" si="0"/>
        <v>196.69299999999998</v>
      </c>
    </row>
    <row r="11" spans="2:6" ht="15" customHeight="1" x14ac:dyDescent="0.2">
      <c r="B11" s="141" t="s">
        <v>226</v>
      </c>
      <c r="C11" s="137">
        <f>'Section 11 chart data'!D38</f>
        <v>19.085000000000001</v>
      </c>
      <c r="D11" s="138">
        <f>'Section 11 chart data'!J38</f>
        <v>181.405</v>
      </c>
      <c r="E11" s="693">
        <f>'Section 11 chart data'!K38</f>
        <v>4.55</v>
      </c>
      <c r="F11" s="139">
        <f t="shared" si="0"/>
        <v>200.49</v>
      </c>
    </row>
    <row r="12" spans="2:6" ht="15" customHeight="1" x14ac:dyDescent="0.2">
      <c r="B12" s="141" t="s">
        <v>227</v>
      </c>
      <c r="C12" s="137">
        <f>'Section 11 chart data'!D39</f>
        <v>19.489000000000001</v>
      </c>
      <c r="D12" s="138">
        <f>'Section 11 chart data'!J39</f>
        <v>180.66800000000001</v>
      </c>
      <c r="E12" s="693">
        <f>'Section 11 chart data'!K39</f>
        <v>4.87</v>
      </c>
      <c r="F12" s="139">
        <f t="shared" si="0"/>
        <v>200.15700000000001</v>
      </c>
    </row>
    <row r="13" spans="2:6" ht="15" customHeight="1" x14ac:dyDescent="0.2">
      <c r="B13" s="141" t="s">
        <v>354</v>
      </c>
      <c r="C13" s="137">
        <f>'Section 11 chart data'!D40</f>
        <v>20.071999999999999</v>
      </c>
      <c r="D13" s="138">
        <f>'Section 11 chart data'!J40</f>
        <v>176.809</v>
      </c>
      <c r="E13" s="693">
        <f>'Section 11 chart data'!K40</f>
        <v>5.42</v>
      </c>
      <c r="F13" s="139">
        <f t="shared" si="0"/>
        <v>196.881</v>
      </c>
    </row>
    <row r="14" spans="2:6" ht="15" customHeight="1" x14ac:dyDescent="0.2">
      <c r="B14" s="141" t="s">
        <v>332</v>
      </c>
      <c r="C14" s="137">
        <f>'Section 11 chart data'!D41</f>
        <v>20.163</v>
      </c>
      <c r="D14" s="138">
        <f>'Section 11 chart data'!J41</f>
        <v>163.54499999999999</v>
      </c>
      <c r="E14" s="693">
        <f>'Section 11 chart data'!K41</f>
        <v>5.92</v>
      </c>
      <c r="F14" s="139">
        <f t="shared" si="0"/>
        <v>183.708</v>
      </c>
    </row>
    <row r="15" spans="2:6" ht="15" customHeight="1" x14ac:dyDescent="0.2">
      <c r="B15" s="141" t="s">
        <v>333</v>
      </c>
      <c r="C15" s="137">
        <f>'Section 11 chart data'!D42</f>
        <v>20.475000000000001</v>
      </c>
      <c r="D15" s="138">
        <f>'Section 11 chart data'!J42</f>
        <v>150.66900000000001</v>
      </c>
      <c r="E15" s="693">
        <f>'Section 11 chart data'!K42</f>
        <v>6.1</v>
      </c>
      <c r="F15" s="139">
        <f t="shared" si="0"/>
        <v>171.14400000000001</v>
      </c>
    </row>
    <row r="16" spans="2:6" ht="15" customHeight="1" x14ac:dyDescent="0.2">
      <c r="B16" s="141" t="s">
        <v>231</v>
      </c>
      <c r="C16" s="137">
        <f>'Section 11 chart data'!D43</f>
        <v>20.45</v>
      </c>
      <c r="D16" s="138">
        <f>'Section 11 chart data'!J43</f>
        <v>137.81100000000001</v>
      </c>
      <c r="E16" s="693">
        <f>'Section 11 chart data'!K43</f>
        <v>5.6</v>
      </c>
      <c r="F16" s="139">
        <f t="shared" si="0"/>
        <v>158.261</v>
      </c>
    </row>
    <row r="17" spans="2:6" ht="15" customHeight="1" x14ac:dyDescent="0.2">
      <c r="B17" s="141" t="s">
        <v>232</v>
      </c>
      <c r="C17" s="137">
        <f>'Section 11 chart data'!D44</f>
        <v>20.228999999999999</v>
      </c>
      <c r="D17" s="138">
        <f>'Section 11 chart data'!J44</f>
        <v>122.56399999999999</v>
      </c>
      <c r="E17" s="693">
        <f>'Section 11 chart data'!K44</f>
        <v>5.19</v>
      </c>
      <c r="F17" s="139">
        <f t="shared" si="0"/>
        <v>142.79300000000001</v>
      </c>
    </row>
    <row r="18" spans="2:6" ht="15" customHeight="1" x14ac:dyDescent="0.2">
      <c r="B18" s="142" t="s">
        <v>233</v>
      </c>
      <c r="C18" s="137">
        <f>'Section 11 chart data'!D45</f>
        <v>19.617999999999999</v>
      </c>
      <c r="D18" s="138">
        <f>'Section 11 chart data'!J45</f>
        <v>111.873</v>
      </c>
      <c r="E18" s="693">
        <f>'Section 11 chart data'!K45</f>
        <v>4.92</v>
      </c>
      <c r="F18" s="140">
        <f t="shared" si="0"/>
        <v>131.49100000000001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462</v>
      </c>
    </row>
    <row r="5" spans="2:35" ht="15" customHeight="1" x14ac:dyDescent="0.2">
      <c r="B5" s="918" t="s">
        <v>77</v>
      </c>
      <c r="C5" s="914" t="s">
        <v>331</v>
      </c>
      <c r="D5" s="914"/>
      <c r="E5" s="914"/>
      <c r="F5" s="914" t="s">
        <v>222</v>
      </c>
      <c r="G5" s="914"/>
      <c r="H5" s="914"/>
      <c r="I5" s="914" t="s">
        <v>225</v>
      </c>
      <c r="J5" s="914"/>
      <c r="K5" s="914"/>
      <c r="L5" s="914" t="s">
        <v>226</v>
      </c>
      <c r="M5" s="914"/>
      <c r="N5" s="914"/>
      <c r="O5" s="914" t="s">
        <v>227</v>
      </c>
      <c r="P5" s="914"/>
      <c r="Q5" s="914"/>
      <c r="R5" s="914" t="s">
        <v>228</v>
      </c>
      <c r="S5" s="914"/>
      <c r="T5" s="914"/>
      <c r="U5" s="914" t="s">
        <v>332</v>
      </c>
      <c r="V5" s="914"/>
      <c r="W5" s="914"/>
      <c r="X5" s="914" t="s">
        <v>333</v>
      </c>
      <c r="Y5" s="914"/>
      <c r="Z5" s="914"/>
      <c r="AA5" s="914" t="s">
        <v>231</v>
      </c>
      <c r="AB5" s="914"/>
      <c r="AC5" s="914"/>
      <c r="AD5" s="914" t="s">
        <v>232</v>
      </c>
      <c r="AE5" s="914"/>
      <c r="AF5" s="914"/>
      <c r="AG5" s="914" t="s">
        <v>233</v>
      </c>
      <c r="AH5" s="914"/>
      <c r="AI5" s="906"/>
    </row>
    <row r="6" spans="2:35" ht="15" customHeight="1" x14ac:dyDescent="0.2">
      <c r="B6" s="919"/>
      <c r="C6" s="103" t="s">
        <v>78</v>
      </c>
      <c r="D6" s="910" t="s">
        <v>79</v>
      </c>
      <c r="E6" s="910"/>
      <c r="F6" s="103" t="s">
        <v>78</v>
      </c>
      <c r="G6" s="910" t="s">
        <v>79</v>
      </c>
      <c r="H6" s="910"/>
      <c r="I6" s="103" t="s">
        <v>78</v>
      </c>
      <c r="J6" s="910" t="s">
        <v>79</v>
      </c>
      <c r="K6" s="910"/>
      <c r="L6" s="103" t="s">
        <v>78</v>
      </c>
      <c r="M6" s="910" t="s">
        <v>79</v>
      </c>
      <c r="N6" s="910"/>
      <c r="O6" s="103" t="s">
        <v>78</v>
      </c>
      <c r="P6" s="910" t="s">
        <v>79</v>
      </c>
      <c r="Q6" s="910"/>
      <c r="R6" s="103" t="s">
        <v>78</v>
      </c>
      <c r="S6" s="910" t="s">
        <v>79</v>
      </c>
      <c r="T6" s="910"/>
      <c r="U6" s="103" t="s">
        <v>78</v>
      </c>
      <c r="V6" s="910" t="s">
        <v>79</v>
      </c>
      <c r="W6" s="910"/>
      <c r="X6" s="103" t="s">
        <v>78</v>
      </c>
      <c r="Y6" s="910" t="s">
        <v>79</v>
      </c>
      <c r="Z6" s="910"/>
      <c r="AA6" s="103" t="s">
        <v>78</v>
      </c>
      <c r="AB6" s="910" t="s">
        <v>79</v>
      </c>
      <c r="AC6" s="910"/>
      <c r="AD6" s="103" t="s">
        <v>78</v>
      </c>
      <c r="AE6" s="910" t="s">
        <v>79</v>
      </c>
      <c r="AF6" s="910"/>
      <c r="AG6" s="692" t="s">
        <v>78</v>
      </c>
      <c r="AH6" s="910" t="s">
        <v>79</v>
      </c>
      <c r="AI6" s="900"/>
    </row>
    <row r="7" spans="2:35" ht="30" customHeight="1" x14ac:dyDescent="0.2">
      <c r="B7" s="919"/>
      <c r="C7" s="911" t="s">
        <v>325</v>
      </c>
      <c r="D7" s="911"/>
      <c r="E7" s="16" t="s">
        <v>82</v>
      </c>
      <c r="F7" s="911" t="s">
        <v>325</v>
      </c>
      <c r="G7" s="911"/>
      <c r="H7" s="16" t="s">
        <v>82</v>
      </c>
      <c r="I7" s="911" t="s">
        <v>325</v>
      </c>
      <c r="J7" s="911"/>
      <c r="K7" s="16" t="s">
        <v>82</v>
      </c>
      <c r="L7" s="911" t="s">
        <v>325</v>
      </c>
      <c r="M7" s="911"/>
      <c r="N7" s="16" t="s">
        <v>82</v>
      </c>
      <c r="O7" s="911" t="s">
        <v>325</v>
      </c>
      <c r="P7" s="911"/>
      <c r="Q7" s="16" t="s">
        <v>82</v>
      </c>
      <c r="R7" s="911" t="s">
        <v>325</v>
      </c>
      <c r="S7" s="911"/>
      <c r="T7" s="16" t="s">
        <v>82</v>
      </c>
      <c r="U7" s="911" t="s">
        <v>325</v>
      </c>
      <c r="V7" s="911"/>
      <c r="W7" s="16" t="s">
        <v>82</v>
      </c>
      <c r="X7" s="911" t="s">
        <v>325</v>
      </c>
      <c r="Y7" s="911"/>
      <c r="Z7" s="16" t="s">
        <v>82</v>
      </c>
      <c r="AA7" s="911" t="s">
        <v>325</v>
      </c>
      <c r="AB7" s="911"/>
      <c r="AC7" s="16" t="s">
        <v>82</v>
      </c>
      <c r="AD7" s="911" t="s">
        <v>325</v>
      </c>
      <c r="AE7" s="911"/>
      <c r="AF7" s="16" t="s">
        <v>82</v>
      </c>
      <c r="AG7" s="911" t="s">
        <v>325</v>
      </c>
      <c r="AH7" s="911"/>
      <c r="AI7" s="17" t="s">
        <v>82</v>
      </c>
    </row>
    <row r="8" spans="2:35" ht="15" customHeight="1" x14ac:dyDescent="0.2">
      <c r="B8" s="143" t="str">
        <f>Index!$B$4</f>
        <v>Lincolnshire and Northamptonshire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19.266999999999999</v>
      </c>
      <c r="D9" s="108">
        <f>'Section 11 chart data'!$C$275</f>
        <v>167.34100000000001</v>
      </c>
      <c r="E9" s="119">
        <f>'Section 11 chart data'!$D$275</f>
        <v>5.05</v>
      </c>
      <c r="F9" s="108">
        <f>'Section 11 chart data'!$D$258</f>
        <v>19.734000000000002</v>
      </c>
      <c r="G9" s="108">
        <f>'Section 11 chart data'!$E$275</f>
        <v>175.40299999999999</v>
      </c>
      <c r="H9" s="119">
        <f>'Section 11 chart data'!$F$275</f>
        <v>4.6399999999999997</v>
      </c>
      <c r="I9" s="108">
        <f>'Section 11 chart data'!$E$258</f>
        <v>19.068999999999999</v>
      </c>
      <c r="J9" s="108">
        <f>'Section 11 chart data'!$G$275</f>
        <v>177.624</v>
      </c>
      <c r="K9" s="119">
        <f>'Section 11 chart data'!$H$275</f>
        <v>4.5</v>
      </c>
      <c r="L9" s="108">
        <f>'Section 11 chart data'!$F$258</f>
        <v>19.085000000000001</v>
      </c>
      <c r="M9" s="108">
        <f>'Section 11 chart data'!$I$275</f>
        <v>181.405</v>
      </c>
      <c r="N9" s="119">
        <f>'Section 11 chart data'!$J$275</f>
        <v>4.55</v>
      </c>
      <c r="O9" s="108">
        <f>'Section 11 chart data'!$G$258</f>
        <v>19.489000000000001</v>
      </c>
      <c r="P9" s="108">
        <f>'Section 11 chart data'!$K$275</f>
        <v>180.66800000000001</v>
      </c>
      <c r="Q9" s="119">
        <f>'Section 11 chart data'!$L$275</f>
        <v>4.87</v>
      </c>
      <c r="R9" s="108">
        <f>'Section 11 chart data'!$H$258</f>
        <v>20.071999999999999</v>
      </c>
      <c r="S9" s="108">
        <f>'Section 11 chart data'!$M$275</f>
        <v>176.809</v>
      </c>
      <c r="T9" s="119">
        <f>'Section 11 chart data'!$N$275</f>
        <v>5.42</v>
      </c>
      <c r="U9" s="108">
        <f>'Section 11 chart data'!$I$258</f>
        <v>20.163</v>
      </c>
      <c r="V9" s="108">
        <f>'Section 11 chart data'!$O$275</f>
        <v>163.54499999999999</v>
      </c>
      <c r="W9" s="119">
        <f>'Section 11 chart data'!$P$275</f>
        <v>5.92</v>
      </c>
      <c r="X9" s="108">
        <f>'Section 11 chart data'!$J$258</f>
        <v>20.475000000000001</v>
      </c>
      <c r="Y9" s="108">
        <f>'Section 11 chart data'!$Q$275</f>
        <v>150.66900000000001</v>
      </c>
      <c r="Z9" s="119">
        <f>'Section 11 chart data'!$R$275</f>
        <v>6.1</v>
      </c>
      <c r="AA9" s="108">
        <f>'Section 11 chart data'!$K$258</f>
        <v>20.45</v>
      </c>
      <c r="AB9" s="108">
        <f>'Section 11 chart data'!$S$275</f>
        <v>137.81100000000001</v>
      </c>
      <c r="AC9" s="119">
        <f>'Section 11 chart data'!$T$275</f>
        <v>5.6</v>
      </c>
      <c r="AD9" s="108">
        <f>'Section 11 chart data'!$L$258</f>
        <v>20.228999999999999</v>
      </c>
      <c r="AE9" s="108">
        <f>'Section 11 chart data'!$U$275</f>
        <v>122.56399999999999</v>
      </c>
      <c r="AF9" s="119">
        <f>'Section 11 chart data'!$V$275</f>
        <v>5.19</v>
      </c>
      <c r="AG9" s="108">
        <f>'Section 11 chart data'!$M$258</f>
        <v>19.617999999999999</v>
      </c>
      <c r="AH9" s="108">
        <f>'Section 11 chart data'!$W$275</f>
        <v>111.873</v>
      </c>
      <c r="AI9" s="120">
        <f>'Section 11 chart data'!$X$275</f>
        <v>4.92</v>
      </c>
    </row>
    <row r="10" spans="2:35" ht="15" customHeight="1" x14ac:dyDescent="0.2">
      <c r="B10" s="109" t="s">
        <v>94</v>
      </c>
      <c r="C10" s="110">
        <f>'Section 11 chart data'!$C$259</f>
        <v>10.567</v>
      </c>
      <c r="D10" s="110">
        <f>'Section 11 chart data'!$C$276</f>
        <v>28.164999999999999</v>
      </c>
      <c r="E10" s="111">
        <f>'Section 11 chart data'!$D$276</f>
        <v>13.32</v>
      </c>
      <c r="F10" s="110">
        <f>'Section 11 chart data'!$D$259</f>
        <v>10.675000000000001</v>
      </c>
      <c r="G10" s="110">
        <f>'Section 11 chart data'!$E$276</f>
        <v>28.867000000000001</v>
      </c>
      <c r="H10" s="111">
        <f>'Section 11 chart data'!$F$276</f>
        <v>12.93</v>
      </c>
      <c r="I10" s="110">
        <f>'Section 11 chart data'!$E$259</f>
        <v>10.271000000000001</v>
      </c>
      <c r="J10" s="110">
        <f>'Section 11 chart data'!$G$276</f>
        <v>29.016999999999999</v>
      </c>
      <c r="K10" s="111">
        <f>'Section 11 chart data'!$H$276</f>
        <v>12.28</v>
      </c>
      <c r="L10" s="110">
        <f>'Section 11 chart data'!$F$259</f>
        <v>10.085000000000001</v>
      </c>
      <c r="M10" s="110">
        <f>'Section 11 chart data'!$I$276</f>
        <v>28.962</v>
      </c>
      <c r="N10" s="111">
        <f>'Section 11 chart data'!$J$276</f>
        <v>12.27</v>
      </c>
      <c r="O10" s="110">
        <f>'Section 11 chart data'!$G$259</f>
        <v>9.9329999999999998</v>
      </c>
      <c r="P10" s="110">
        <f>'Section 11 chart data'!$K$276</f>
        <v>28.765999999999998</v>
      </c>
      <c r="Q10" s="111">
        <f>'Section 11 chart data'!$L$276</f>
        <v>12.13</v>
      </c>
      <c r="R10" s="110">
        <f>'Section 11 chart data'!$H$259</f>
        <v>9.6180000000000003</v>
      </c>
      <c r="S10" s="110">
        <f>'Section 11 chart data'!$M$276</f>
        <v>28.452999999999999</v>
      </c>
      <c r="T10" s="111">
        <f>'Section 11 chart data'!$N$276</f>
        <v>12.25</v>
      </c>
      <c r="U10" s="110">
        <f>'Section 11 chart data'!$I$259</f>
        <v>9.6020000000000003</v>
      </c>
      <c r="V10" s="110">
        <f>'Section 11 chart data'!$O$276</f>
        <v>26.148</v>
      </c>
      <c r="W10" s="111">
        <f>'Section 11 chart data'!$P$276</f>
        <v>12.44</v>
      </c>
      <c r="X10" s="110">
        <f>'Section 11 chart data'!$J$259</f>
        <v>9.51</v>
      </c>
      <c r="Y10" s="110">
        <f>'Section 11 chart data'!$Q$276</f>
        <v>25.13</v>
      </c>
      <c r="Z10" s="111">
        <f>'Section 11 chart data'!$R$276</f>
        <v>12.7</v>
      </c>
      <c r="AA10" s="110">
        <f>'Section 11 chart data'!$K$259</f>
        <v>9.7360000000000007</v>
      </c>
      <c r="AB10" s="110">
        <f>'Section 11 chart data'!$S$276</f>
        <v>24.771999999999998</v>
      </c>
      <c r="AC10" s="111">
        <f>'Section 11 chart data'!$T$276</f>
        <v>12.78</v>
      </c>
      <c r="AD10" s="110">
        <f>'Section 11 chart data'!$L$259</f>
        <v>10.106</v>
      </c>
      <c r="AE10" s="110">
        <f>'Section 11 chart data'!$U$276</f>
        <v>24.954000000000001</v>
      </c>
      <c r="AF10" s="111">
        <f>'Section 11 chart data'!$V$276</f>
        <v>12.89</v>
      </c>
      <c r="AG10" s="110">
        <f>'Section 11 chart data'!$M$259</f>
        <v>10.169</v>
      </c>
      <c r="AH10" s="110">
        <f>'Section 11 chart data'!$W$276</f>
        <v>23.870999999999999</v>
      </c>
      <c r="AI10" s="112">
        <f>'Section 11 chart data'!$X$276</f>
        <v>12.86</v>
      </c>
    </row>
    <row r="11" spans="2:35" ht="15" customHeight="1" x14ac:dyDescent="0.2">
      <c r="B11" s="109" t="s">
        <v>95</v>
      </c>
      <c r="C11" s="110">
        <f>'Section 11 chart data'!$C$260</f>
        <v>1.391</v>
      </c>
      <c r="D11" s="110">
        <f>'Section 11 chart data'!$C$277</f>
        <v>8.6460000000000008</v>
      </c>
      <c r="E11" s="111">
        <f>'Section 11 chart data'!$D$277</f>
        <v>31.32</v>
      </c>
      <c r="F11" s="110">
        <f>'Section 11 chart data'!$D$260</f>
        <v>1.405</v>
      </c>
      <c r="G11" s="110">
        <f>'Section 11 chart data'!$E$277</f>
        <v>9.2959999999999994</v>
      </c>
      <c r="H11" s="111">
        <f>'Section 11 chart data'!$F$277</f>
        <v>30.27</v>
      </c>
      <c r="I11" s="110">
        <f>'Section 11 chart data'!$E$260</f>
        <v>1.363</v>
      </c>
      <c r="J11" s="110">
        <f>'Section 11 chart data'!$G$277</f>
        <v>9.8249999999999993</v>
      </c>
      <c r="K11" s="111">
        <f>'Section 11 chart data'!$H$277</f>
        <v>29.7</v>
      </c>
      <c r="L11" s="110">
        <f>'Section 11 chart data'!$F$260</f>
        <v>1.3160000000000001</v>
      </c>
      <c r="M11" s="110">
        <f>'Section 11 chart data'!$I$277</f>
        <v>10.02</v>
      </c>
      <c r="N11" s="111">
        <f>'Section 11 chart data'!$J$277</f>
        <v>29.77</v>
      </c>
      <c r="O11" s="110">
        <f>'Section 11 chart data'!$G$260</f>
        <v>1.276</v>
      </c>
      <c r="P11" s="110">
        <f>'Section 11 chart data'!$K$277</f>
        <v>9.4499999999999993</v>
      </c>
      <c r="Q11" s="111">
        <f>'Section 11 chart data'!$L$277</f>
        <v>31.09</v>
      </c>
      <c r="R11" s="110">
        <f>'Section 11 chart data'!$H$260</f>
        <v>1.2430000000000001</v>
      </c>
      <c r="S11" s="110">
        <f>'Section 11 chart data'!$M$277</f>
        <v>9.2119999999999997</v>
      </c>
      <c r="T11" s="111">
        <f>'Section 11 chart data'!$N$277</f>
        <v>31.7</v>
      </c>
      <c r="U11" s="110">
        <f>'Section 11 chart data'!$I$260</f>
        <v>1.1839999999999999</v>
      </c>
      <c r="V11" s="110">
        <f>'Section 11 chart data'!$O$277</f>
        <v>8.5169999999999995</v>
      </c>
      <c r="W11" s="111">
        <f>'Section 11 chart data'!$P$277</f>
        <v>33.64</v>
      </c>
      <c r="X11" s="110">
        <f>'Section 11 chart data'!$J$260</f>
        <v>1.1499999999999999</v>
      </c>
      <c r="Y11" s="110">
        <f>'Section 11 chart data'!$Q$277</f>
        <v>8.0449999999999999</v>
      </c>
      <c r="Z11" s="111">
        <f>'Section 11 chart data'!$R$277</f>
        <v>34.43</v>
      </c>
      <c r="AA11" s="110">
        <f>'Section 11 chart data'!$K$260</f>
        <v>1.1100000000000001</v>
      </c>
      <c r="AB11" s="110">
        <f>'Section 11 chart data'!$S$277</f>
        <v>6.7270000000000003</v>
      </c>
      <c r="AC11" s="111">
        <f>'Section 11 chart data'!$T$277</f>
        <v>33.630000000000003</v>
      </c>
      <c r="AD11" s="110">
        <f>'Section 11 chart data'!$L$260</f>
        <v>1.1140000000000001</v>
      </c>
      <c r="AE11" s="110">
        <f>'Section 11 chart data'!$U$277</f>
        <v>6.7910000000000004</v>
      </c>
      <c r="AF11" s="111">
        <f>'Section 11 chart data'!$V$277</f>
        <v>31.78</v>
      </c>
      <c r="AG11" s="110">
        <f>'Section 11 chart data'!$M$260</f>
        <v>1.105</v>
      </c>
      <c r="AH11" s="110">
        <f>'Section 11 chart data'!$W$277</f>
        <v>7.0289999999999999</v>
      </c>
      <c r="AI11" s="112">
        <f>'Section 11 chart data'!$X$277</f>
        <v>29.69</v>
      </c>
    </row>
    <row r="12" spans="2:35" ht="15" customHeight="1" x14ac:dyDescent="0.2">
      <c r="B12" s="109" t="s">
        <v>96</v>
      </c>
      <c r="C12" s="110">
        <f>'Section 11 chart data'!$C$261</f>
        <v>0.09</v>
      </c>
      <c r="D12" s="110">
        <f>'Section 11 chart data'!$C$278</f>
        <v>26.471</v>
      </c>
      <c r="E12" s="111">
        <f>'Section 11 chart data'!$D$278</f>
        <v>15.72</v>
      </c>
      <c r="F12" s="110">
        <f>'Section 11 chart data'!$D$261</f>
        <v>8.4000000000000005E-2</v>
      </c>
      <c r="G12" s="110">
        <f>'Section 11 chart data'!$E$278</f>
        <v>28.626000000000001</v>
      </c>
      <c r="H12" s="111">
        <f>'Section 11 chart data'!$F$278</f>
        <v>15.97</v>
      </c>
      <c r="I12" s="110">
        <f>'Section 11 chart data'!$E$261</f>
        <v>7.4999999999999997E-2</v>
      </c>
      <c r="J12" s="110">
        <f>'Section 11 chart data'!$G$278</f>
        <v>28.609000000000002</v>
      </c>
      <c r="K12" s="111">
        <f>'Section 11 chart data'!$H$278</f>
        <v>16.63</v>
      </c>
      <c r="L12" s="110">
        <f>'Section 11 chart data'!$F$261</f>
        <v>7.4999999999999997E-2</v>
      </c>
      <c r="M12" s="110">
        <f>'Section 11 chart data'!$I$278</f>
        <v>27.542999999999999</v>
      </c>
      <c r="N12" s="111">
        <f>'Section 11 chart data'!$J$278</f>
        <v>17.53</v>
      </c>
      <c r="O12" s="110">
        <f>'Section 11 chart data'!$G$261</f>
        <v>7.5999999999999998E-2</v>
      </c>
      <c r="P12" s="110">
        <f>'Section 11 chart data'!$K$278</f>
        <v>26.145</v>
      </c>
      <c r="Q12" s="111">
        <f>'Section 11 chart data'!$L$278</f>
        <v>18.350000000000001</v>
      </c>
      <c r="R12" s="110">
        <f>'Section 11 chart data'!$H$261</f>
        <v>7.4999999999999997E-2</v>
      </c>
      <c r="S12" s="110">
        <f>'Section 11 chart data'!$M$278</f>
        <v>25.222000000000001</v>
      </c>
      <c r="T12" s="111">
        <f>'Section 11 chart data'!$N$278</f>
        <v>18.920000000000002</v>
      </c>
      <c r="U12" s="110">
        <f>'Section 11 chart data'!$I$261</f>
        <v>6.7000000000000004E-2</v>
      </c>
      <c r="V12" s="110">
        <f>'Section 11 chart data'!$O$278</f>
        <v>22.635999999999999</v>
      </c>
      <c r="W12" s="111">
        <f>'Section 11 chart data'!$P$278</f>
        <v>19.91</v>
      </c>
      <c r="X12" s="110">
        <f>'Section 11 chart data'!$J$261</f>
        <v>6.8000000000000005E-2</v>
      </c>
      <c r="Y12" s="110">
        <f>'Section 11 chart data'!$Q$278</f>
        <v>18.722000000000001</v>
      </c>
      <c r="Z12" s="111">
        <f>'Section 11 chart data'!$R$278</f>
        <v>18.59</v>
      </c>
      <c r="AA12" s="110">
        <f>'Section 11 chart data'!$K$261</f>
        <v>7.6999999999999999E-2</v>
      </c>
      <c r="AB12" s="110">
        <f>'Section 11 chart data'!$S$278</f>
        <v>16.919</v>
      </c>
      <c r="AC12" s="111">
        <f>'Section 11 chart data'!$T$278</f>
        <v>18.87</v>
      </c>
      <c r="AD12" s="110">
        <f>'Section 11 chart data'!$L$261</f>
        <v>9.0999999999999998E-2</v>
      </c>
      <c r="AE12" s="110">
        <f>'Section 11 chart data'!$U$278</f>
        <v>15.214</v>
      </c>
      <c r="AF12" s="111">
        <f>'Section 11 chart data'!$V$278</f>
        <v>18.91</v>
      </c>
      <c r="AG12" s="110">
        <f>'Section 11 chart data'!$M$261</f>
        <v>9.4E-2</v>
      </c>
      <c r="AH12" s="110">
        <f>'Section 11 chart data'!$W$278</f>
        <v>14.034000000000001</v>
      </c>
      <c r="AI12" s="112">
        <f>'Section 11 chart data'!$X$278</f>
        <v>18.52</v>
      </c>
    </row>
    <row r="13" spans="2:35" ht="15" customHeight="1" x14ac:dyDescent="0.2">
      <c r="B13" s="109" t="s">
        <v>97</v>
      </c>
      <c r="C13" s="110">
        <f>'Section 11 chart data'!$C$262</f>
        <v>1.8320000000000001</v>
      </c>
      <c r="D13" s="110">
        <f>'Section 11 chart data'!$C$279</f>
        <v>34.481999999999999</v>
      </c>
      <c r="E13" s="111">
        <f>'Section 11 chart data'!$D$279</f>
        <v>11.93</v>
      </c>
      <c r="F13" s="110">
        <f>'Section 11 chart data'!$D$262</f>
        <v>1.756</v>
      </c>
      <c r="G13" s="110">
        <f>'Section 11 chart data'!$E$279</f>
        <v>31.518999999999998</v>
      </c>
      <c r="H13" s="111">
        <f>'Section 11 chart data'!$F$279</f>
        <v>11.41</v>
      </c>
      <c r="I13" s="110">
        <f>'Section 11 chart data'!$E$262</f>
        <v>1.8089999999999999</v>
      </c>
      <c r="J13" s="110">
        <f>'Section 11 chart data'!$G$279</f>
        <v>30.373999999999999</v>
      </c>
      <c r="K13" s="111">
        <f>'Section 11 chart data'!$H$279</f>
        <v>11.46</v>
      </c>
      <c r="L13" s="110">
        <f>'Section 11 chart data'!$F$262</f>
        <v>2.2989999999999999</v>
      </c>
      <c r="M13" s="110">
        <f>'Section 11 chart data'!$I$279</f>
        <v>35.383000000000003</v>
      </c>
      <c r="N13" s="111">
        <f>'Section 11 chart data'!$J$279</f>
        <v>13.84</v>
      </c>
      <c r="O13" s="110">
        <f>'Section 11 chart data'!$G$262</f>
        <v>3.1160000000000001</v>
      </c>
      <c r="P13" s="110">
        <f>'Section 11 chart data'!$K$279</f>
        <v>39.084000000000003</v>
      </c>
      <c r="Q13" s="111">
        <f>'Section 11 chart data'!$L$279</f>
        <v>15.52</v>
      </c>
      <c r="R13" s="110">
        <f>'Section 11 chart data'!$H$262</f>
        <v>3.8479999999999999</v>
      </c>
      <c r="S13" s="110">
        <f>'Section 11 chart data'!$M$279</f>
        <v>40.039000000000001</v>
      </c>
      <c r="T13" s="111">
        <f>'Section 11 chart data'!$N$279</f>
        <v>17.559999999999999</v>
      </c>
      <c r="U13" s="110">
        <f>'Section 11 chart data'!$I$262</f>
        <v>4.0140000000000002</v>
      </c>
      <c r="V13" s="110">
        <f>'Section 11 chart data'!$O$279</f>
        <v>38.311</v>
      </c>
      <c r="W13" s="111">
        <f>'Section 11 chart data'!$P$279</f>
        <v>18.8</v>
      </c>
      <c r="X13" s="110">
        <f>'Section 11 chart data'!$J$262</f>
        <v>4.0010000000000003</v>
      </c>
      <c r="Y13" s="110">
        <f>'Section 11 chart data'!$Q$279</f>
        <v>35.567</v>
      </c>
      <c r="Z13" s="111">
        <f>'Section 11 chart data'!$R$279</f>
        <v>19.38</v>
      </c>
      <c r="AA13" s="110">
        <f>'Section 11 chart data'!$K$262</f>
        <v>3.7749999999999999</v>
      </c>
      <c r="AB13" s="110">
        <f>'Section 11 chart data'!$S$279</f>
        <v>30.547999999999998</v>
      </c>
      <c r="AC13" s="111">
        <f>'Section 11 chart data'!$T$279</f>
        <v>19.25</v>
      </c>
      <c r="AD13" s="110">
        <f>'Section 11 chart data'!$L$262</f>
        <v>3.403</v>
      </c>
      <c r="AE13" s="110">
        <f>'Section 11 chart data'!$U$279</f>
        <v>20.468</v>
      </c>
      <c r="AF13" s="111">
        <f>'Section 11 chart data'!$V$279</f>
        <v>18.52</v>
      </c>
      <c r="AG13" s="110">
        <f>'Section 11 chart data'!$M$262</f>
        <v>3.036</v>
      </c>
      <c r="AH13" s="110">
        <f>'Section 11 chart data'!$W$279</f>
        <v>15.026999999999999</v>
      </c>
      <c r="AI13" s="112">
        <f>'Section 11 chart data'!$X$279</f>
        <v>15.52</v>
      </c>
    </row>
    <row r="14" spans="2:35" ht="15" customHeight="1" x14ac:dyDescent="0.2">
      <c r="B14" s="109" t="s">
        <v>98</v>
      </c>
      <c r="C14" s="110">
        <f>'Section 11 chart data'!$C$263</f>
        <v>2.0950000000000002</v>
      </c>
      <c r="D14" s="110">
        <f>'Section 11 chart data'!$C$280</f>
        <v>9.8030000000000008</v>
      </c>
      <c r="E14" s="111">
        <f>'Section 11 chart data'!$D$280</f>
        <v>24.09</v>
      </c>
      <c r="F14" s="110">
        <f>'Section 11 chart data'!$D$263</f>
        <v>2.4489999999999998</v>
      </c>
      <c r="G14" s="110">
        <f>'Section 11 chart data'!$E$280</f>
        <v>10.558999999999999</v>
      </c>
      <c r="H14" s="111">
        <f>'Section 11 chart data'!$F$280</f>
        <v>22.34</v>
      </c>
      <c r="I14" s="110">
        <f>'Section 11 chart data'!$E$263</f>
        <v>2.2810000000000001</v>
      </c>
      <c r="J14" s="110">
        <f>'Section 11 chart data'!$G$280</f>
        <v>10.337</v>
      </c>
      <c r="K14" s="111">
        <f>'Section 11 chart data'!$H$280</f>
        <v>25.15</v>
      </c>
      <c r="L14" s="110">
        <f>'Section 11 chart data'!$F$263</f>
        <v>2.0950000000000002</v>
      </c>
      <c r="M14" s="110">
        <f>'Section 11 chart data'!$I$280</f>
        <v>9.4789999999999992</v>
      </c>
      <c r="N14" s="111">
        <f>'Section 11 chart data'!$J$280</f>
        <v>25.72</v>
      </c>
      <c r="O14" s="110">
        <f>'Section 11 chart data'!$G$263</f>
        <v>1.9430000000000001</v>
      </c>
      <c r="P14" s="110">
        <f>'Section 11 chart data'!$K$280</f>
        <v>8.5709999999999997</v>
      </c>
      <c r="Q14" s="111">
        <f>'Section 11 chart data'!$L$280</f>
        <v>25.6</v>
      </c>
      <c r="R14" s="110">
        <f>'Section 11 chart data'!$H$263</f>
        <v>1.958</v>
      </c>
      <c r="S14" s="110">
        <f>'Section 11 chart data'!$M$280</f>
        <v>8.7349999999999994</v>
      </c>
      <c r="T14" s="111">
        <f>'Section 11 chart data'!$N$280</f>
        <v>27.05</v>
      </c>
      <c r="U14" s="110">
        <f>'Section 11 chart data'!$I$263</f>
        <v>1.9630000000000001</v>
      </c>
      <c r="V14" s="110">
        <f>'Section 11 chart data'!$O$280</f>
        <v>7.6950000000000003</v>
      </c>
      <c r="W14" s="111">
        <f>'Section 11 chart data'!$P$280</f>
        <v>28.95</v>
      </c>
      <c r="X14" s="110">
        <f>'Section 11 chart data'!$J$263</f>
        <v>2.2770000000000001</v>
      </c>
      <c r="Y14" s="110">
        <f>'Section 11 chart data'!$Q$280</f>
        <v>6.8760000000000003</v>
      </c>
      <c r="Z14" s="111">
        <f>'Section 11 chart data'!$R$280</f>
        <v>29.7</v>
      </c>
      <c r="AA14" s="110">
        <f>'Section 11 chart data'!$K$263</f>
        <v>2.2200000000000002</v>
      </c>
      <c r="AB14" s="110">
        <f>'Section 11 chart data'!$S$280</f>
        <v>6.45</v>
      </c>
      <c r="AC14" s="111">
        <f>'Section 11 chart data'!$T$280</f>
        <v>28.94</v>
      </c>
      <c r="AD14" s="110">
        <f>'Section 11 chart data'!$L$263</f>
        <v>2.113</v>
      </c>
      <c r="AE14" s="110">
        <f>'Section 11 chart data'!$U$280</f>
        <v>6.0220000000000002</v>
      </c>
      <c r="AF14" s="111">
        <f>'Section 11 chart data'!$V$280</f>
        <v>27.74</v>
      </c>
      <c r="AG14" s="110">
        <f>'Section 11 chart data'!$M$263</f>
        <v>2.036</v>
      </c>
      <c r="AH14" s="110">
        <f>'Section 11 chart data'!$W$280</f>
        <v>5.8789999999999996</v>
      </c>
      <c r="AI14" s="112">
        <f>'Section 11 chart data'!$X$280</f>
        <v>24.26</v>
      </c>
    </row>
    <row r="15" spans="2:35" ht="15" customHeight="1" x14ac:dyDescent="0.2">
      <c r="B15" s="109" t="s">
        <v>248</v>
      </c>
      <c r="C15" s="110">
        <f>'Section 11 chart data'!$C$264</f>
        <v>3.4000000000000002E-2</v>
      </c>
      <c r="D15" s="110">
        <f>'Section 11 chart data'!$C$281</f>
        <v>0.60399999999999998</v>
      </c>
      <c r="E15" s="111">
        <f>'Section 11 chart data'!$D$281</f>
        <v>63.54</v>
      </c>
      <c r="F15" s="110">
        <f>'Section 11 chart data'!$D$264</f>
        <v>3.3000000000000002E-2</v>
      </c>
      <c r="G15" s="110">
        <f>'Section 11 chart data'!$E$281</f>
        <v>0.67200000000000004</v>
      </c>
      <c r="H15" s="111">
        <f>'Section 11 chart data'!$F$281</f>
        <v>55.98</v>
      </c>
      <c r="I15" s="110">
        <f>'Section 11 chart data'!$E$264</f>
        <v>3.1E-2</v>
      </c>
      <c r="J15" s="110">
        <f>'Section 11 chart data'!$G$281</f>
        <v>0.68899999999999995</v>
      </c>
      <c r="K15" s="111">
        <f>'Section 11 chart data'!$H$281</f>
        <v>53.13</v>
      </c>
      <c r="L15" s="110">
        <f>'Section 11 chart data'!$F$264</f>
        <v>2.9000000000000001E-2</v>
      </c>
      <c r="M15" s="110">
        <f>'Section 11 chart data'!$I$281</f>
        <v>0.75800000000000001</v>
      </c>
      <c r="N15" s="111">
        <f>'Section 11 chart data'!$J$281</f>
        <v>50.64</v>
      </c>
      <c r="O15" s="110">
        <f>'Section 11 chart data'!$G$264</f>
        <v>2.8000000000000001E-2</v>
      </c>
      <c r="P15" s="110">
        <f>'Section 11 chart data'!$K$281</f>
        <v>0.67600000000000005</v>
      </c>
      <c r="Q15" s="111">
        <f>'Section 11 chart data'!$L$281</f>
        <v>50</v>
      </c>
      <c r="R15" s="110">
        <f>'Section 11 chart data'!$H$264</f>
        <v>2.5999999999999999E-2</v>
      </c>
      <c r="S15" s="110">
        <f>'Section 11 chart data'!$M$281</f>
        <v>0.47699999999999998</v>
      </c>
      <c r="T15" s="111">
        <f>'Section 11 chart data'!$N$281</f>
        <v>60.06</v>
      </c>
      <c r="U15" s="110">
        <f>'Section 11 chart data'!$I$264</f>
        <v>2.5000000000000001E-2</v>
      </c>
      <c r="V15" s="110">
        <f>'Section 11 chart data'!$O$281</f>
        <v>0.47599999999999998</v>
      </c>
      <c r="W15" s="111">
        <f>'Section 11 chart data'!$P$281</f>
        <v>61.19</v>
      </c>
      <c r="X15" s="110">
        <f>'Section 11 chart data'!$J$264</f>
        <v>2.3E-2</v>
      </c>
      <c r="Y15" s="110">
        <f>'Section 11 chart data'!$Q$281</f>
        <v>0.58899999999999997</v>
      </c>
      <c r="Z15" s="111">
        <f>'Section 11 chart data'!$R$281</f>
        <v>52.74</v>
      </c>
      <c r="AA15" s="110">
        <f>'Section 11 chart data'!$K$264</f>
        <v>2.1000000000000001E-2</v>
      </c>
      <c r="AB15" s="110">
        <f>'Section 11 chart data'!$S$281</f>
        <v>0.57499999999999996</v>
      </c>
      <c r="AC15" s="111">
        <f>'Section 11 chart data'!$T$281</f>
        <v>53.21</v>
      </c>
      <c r="AD15" s="110">
        <f>'Section 11 chart data'!$L$264</f>
        <v>0.02</v>
      </c>
      <c r="AE15" s="110">
        <f>'Section 11 chart data'!$U$281</f>
        <v>0.755</v>
      </c>
      <c r="AF15" s="111">
        <f>'Section 11 chart data'!$V$281</f>
        <v>54.25</v>
      </c>
      <c r="AG15" s="110">
        <f>'Section 11 chart data'!$M$264</f>
        <v>1.7999999999999999E-2</v>
      </c>
      <c r="AH15" s="110">
        <f>'Section 11 chart data'!$W$281</f>
        <v>0.70299999999999996</v>
      </c>
      <c r="AI15" s="112">
        <f>'Section 11 chart data'!$X$281</f>
        <v>59.39</v>
      </c>
    </row>
    <row r="16" spans="2:35" ht="15" customHeight="1" x14ac:dyDescent="0.2">
      <c r="B16" s="109" t="s">
        <v>100</v>
      </c>
      <c r="C16" s="110">
        <f>'Section 11 chart data'!$C$265</f>
        <v>0.20100000000000001</v>
      </c>
      <c r="D16" s="110">
        <f>'Section 11 chart data'!$C$282</f>
        <v>6.4770000000000003</v>
      </c>
      <c r="E16" s="111">
        <f>'Section 11 chart data'!$D$282</f>
        <v>24.05</v>
      </c>
      <c r="F16" s="110">
        <f>'Section 11 chart data'!$D$265</f>
        <v>0.20699999999999999</v>
      </c>
      <c r="G16" s="110">
        <f>'Section 11 chart data'!$E$282</f>
        <v>6.3540000000000001</v>
      </c>
      <c r="H16" s="111">
        <f>'Section 11 chart data'!$F$282</f>
        <v>22.96</v>
      </c>
      <c r="I16" s="110">
        <f>'Section 11 chart data'!$E$265</f>
        <v>0.19</v>
      </c>
      <c r="J16" s="110">
        <f>'Section 11 chart data'!$G$282</f>
        <v>6.056</v>
      </c>
      <c r="K16" s="111">
        <f>'Section 11 chart data'!$H$282</f>
        <v>21.89</v>
      </c>
      <c r="L16" s="110">
        <f>'Section 11 chart data'!$F$265</f>
        <v>0.17499999999999999</v>
      </c>
      <c r="M16" s="110">
        <f>'Section 11 chart data'!$I$282</f>
        <v>5.4059999999999997</v>
      </c>
      <c r="N16" s="111">
        <f>'Section 11 chart data'!$J$282</f>
        <v>21.48</v>
      </c>
      <c r="O16" s="110">
        <f>'Section 11 chart data'!$G$265</f>
        <v>0.15</v>
      </c>
      <c r="P16" s="110">
        <f>'Section 11 chart data'!$K$282</f>
        <v>4.6879999999999997</v>
      </c>
      <c r="Q16" s="111">
        <f>'Section 11 chart data'!$L$282</f>
        <v>21.26</v>
      </c>
      <c r="R16" s="110">
        <f>'Section 11 chart data'!$H$265</f>
        <v>0.14899999999999999</v>
      </c>
      <c r="S16" s="110">
        <f>'Section 11 chart data'!$M$282</f>
        <v>3.5379999999999998</v>
      </c>
      <c r="T16" s="111">
        <f>'Section 11 chart data'!$N$282</f>
        <v>17.13</v>
      </c>
      <c r="U16" s="110">
        <f>'Section 11 chart data'!$I$265</f>
        <v>0.14199999999999999</v>
      </c>
      <c r="V16" s="110">
        <f>'Section 11 chart data'!$O$282</f>
        <v>2.653</v>
      </c>
      <c r="W16" s="111">
        <f>'Section 11 chart data'!$P$282</f>
        <v>17.39</v>
      </c>
      <c r="X16" s="110">
        <f>'Section 11 chart data'!$J$265</f>
        <v>0.16400000000000001</v>
      </c>
      <c r="Y16" s="110">
        <f>'Section 11 chart data'!$Q$282</f>
        <v>2.2930000000000001</v>
      </c>
      <c r="Z16" s="111">
        <f>'Section 11 chart data'!$R$282</f>
        <v>17.100000000000001</v>
      </c>
      <c r="AA16" s="110">
        <f>'Section 11 chart data'!$K$265</f>
        <v>0.14899999999999999</v>
      </c>
      <c r="AB16" s="110">
        <f>'Section 11 chart data'!$S$282</f>
        <v>2.4159999999999999</v>
      </c>
      <c r="AC16" s="111">
        <f>'Section 11 chart data'!$T$282</f>
        <v>24.38</v>
      </c>
      <c r="AD16" s="110">
        <f>'Section 11 chart data'!$L$265</f>
        <v>0.13200000000000001</v>
      </c>
      <c r="AE16" s="110">
        <f>'Section 11 chart data'!$U$282</f>
        <v>2.863</v>
      </c>
      <c r="AF16" s="111">
        <f>'Section 11 chart data'!$V$282</f>
        <v>38.28</v>
      </c>
      <c r="AG16" s="110">
        <f>'Section 11 chart data'!$M$265</f>
        <v>0.115</v>
      </c>
      <c r="AH16" s="110">
        <f>'Section 11 chart data'!$W$282</f>
        <v>2.9529999999999998</v>
      </c>
      <c r="AI16" s="112">
        <f>'Section 11 chart data'!$X$282</f>
        <v>38.46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10.829000000000001</v>
      </c>
      <c r="E17" s="111">
        <f>'Section 11 chart data'!$D$283</f>
        <v>20.350000000000001</v>
      </c>
      <c r="F17" s="110">
        <f>'Section 11 chart data'!$D$266</f>
        <v>0</v>
      </c>
      <c r="G17" s="110">
        <f>'Section 11 chart data'!$E$283</f>
        <v>12.91</v>
      </c>
      <c r="H17" s="111">
        <f>'Section 11 chart data'!$F$283</f>
        <v>18.22</v>
      </c>
      <c r="I17" s="110">
        <f>'Section 11 chart data'!$E$266</f>
        <v>0</v>
      </c>
      <c r="J17" s="110">
        <f>'Section 11 chart data'!$G$283</f>
        <v>14.199</v>
      </c>
      <c r="K17" s="111">
        <f>'Section 11 chart data'!$H$283</f>
        <v>17.05</v>
      </c>
      <c r="L17" s="110">
        <f>'Section 11 chart data'!$F$266</f>
        <v>0</v>
      </c>
      <c r="M17" s="110">
        <f>'Section 11 chart data'!$I$283</f>
        <v>15.004</v>
      </c>
      <c r="N17" s="111">
        <f>'Section 11 chart data'!$J$283</f>
        <v>16.38</v>
      </c>
      <c r="O17" s="110">
        <f>'Section 11 chart data'!$G$266</f>
        <v>0</v>
      </c>
      <c r="P17" s="110">
        <f>'Section 11 chart data'!$K$283</f>
        <v>15.426</v>
      </c>
      <c r="Q17" s="111">
        <f>'Section 11 chart data'!$L$283</f>
        <v>15.94</v>
      </c>
      <c r="R17" s="110">
        <f>'Section 11 chart data'!$H$266</f>
        <v>0</v>
      </c>
      <c r="S17" s="110">
        <f>'Section 11 chart data'!$M$283</f>
        <v>15.1</v>
      </c>
      <c r="T17" s="111">
        <f>'Section 11 chart data'!$N$283</f>
        <v>15.87</v>
      </c>
      <c r="U17" s="110">
        <f>'Section 11 chart data'!$I$266</f>
        <v>0</v>
      </c>
      <c r="V17" s="110">
        <f>'Section 11 chart data'!$O$283</f>
        <v>14.287000000000001</v>
      </c>
      <c r="W17" s="111">
        <f>'Section 11 chart data'!$P$283</f>
        <v>16.09</v>
      </c>
      <c r="X17" s="110">
        <f>'Section 11 chart data'!$J$266</f>
        <v>0</v>
      </c>
      <c r="Y17" s="110">
        <f>'Section 11 chart data'!$Q$283</f>
        <v>13.824</v>
      </c>
      <c r="Z17" s="111">
        <f>'Section 11 chart data'!$R$283</f>
        <v>16.05</v>
      </c>
      <c r="AA17" s="110">
        <f>'Section 11 chart data'!$K$266</f>
        <v>0</v>
      </c>
      <c r="AB17" s="110">
        <f>'Section 11 chart data'!$S$283</f>
        <v>13.266999999999999</v>
      </c>
      <c r="AC17" s="111">
        <f>'Section 11 chart data'!$T$283</f>
        <v>15.95</v>
      </c>
      <c r="AD17" s="110">
        <f>'Section 11 chart data'!$L$266</f>
        <v>0</v>
      </c>
      <c r="AE17" s="110">
        <f>'Section 11 chart data'!$U$283</f>
        <v>12.912000000000001</v>
      </c>
      <c r="AF17" s="111">
        <f>'Section 11 chart data'!$V$283</f>
        <v>15.5</v>
      </c>
      <c r="AG17" s="110">
        <f>'Section 11 chart data'!$M$266</f>
        <v>0</v>
      </c>
      <c r="AH17" s="110">
        <f>'Section 11 chart data'!$W$283</f>
        <v>12.205</v>
      </c>
      <c r="AI17" s="112">
        <f>'Section 11 chart data'!$X$283</f>
        <v>14.8</v>
      </c>
    </row>
    <row r="18" spans="2:35" ht="15" customHeight="1" x14ac:dyDescent="0.2">
      <c r="B18" s="109" t="s">
        <v>102</v>
      </c>
      <c r="C18" s="110">
        <f>'Section 11 chart data'!$C$267</f>
        <v>3.5999999999999997E-2</v>
      </c>
      <c r="D18" s="110">
        <f>'Section 11 chart data'!$C$284</f>
        <v>1.3759999999999999</v>
      </c>
      <c r="E18" s="111">
        <f>'Section 11 chart data'!$D$284</f>
        <v>74.48</v>
      </c>
      <c r="F18" s="110">
        <f>'Section 11 chart data'!$D$267</f>
        <v>3.4000000000000002E-2</v>
      </c>
      <c r="G18" s="110">
        <f>'Section 11 chart data'!$E$284</f>
        <v>2.21</v>
      </c>
      <c r="H18" s="111">
        <f>'Section 11 chart data'!$F$284</f>
        <v>52.62</v>
      </c>
      <c r="I18" s="110">
        <f>'Section 11 chart data'!$E$267</f>
        <v>2.9000000000000001E-2</v>
      </c>
      <c r="J18" s="110">
        <f>'Section 11 chart data'!$G$284</f>
        <v>2.9660000000000002</v>
      </c>
      <c r="K18" s="111">
        <f>'Section 11 chart data'!$H$284</f>
        <v>62.02</v>
      </c>
      <c r="L18" s="110">
        <f>'Section 11 chart data'!$F$267</f>
        <v>2.5000000000000001E-2</v>
      </c>
      <c r="M18" s="110">
        <f>'Section 11 chart data'!$I$284</f>
        <v>2.8250000000000002</v>
      </c>
      <c r="N18" s="111">
        <f>'Section 11 chart data'!$J$284</f>
        <v>64.5</v>
      </c>
      <c r="O18" s="110">
        <f>'Section 11 chart data'!$G$267</f>
        <v>2.1000000000000001E-2</v>
      </c>
      <c r="P18" s="110">
        <f>'Section 11 chart data'!$K$284</f>
        <v>2.492</v>
      </c>
      <c r="Q18" s="111">
        <f>'Section 11 chart data'!$L$284</f>
        <v>67.16</v>
      </c>
      <c r="R18" s="110">
        <f>'Section 11 chart data'!$H$267</f>
        <v>1.9E-2</v>
      </c>
      <c r="S18" s="110">
        <f>'Section 11 chart data'!$M$284</f>
        <v>2.0510000000000002</v>
      </c>
      <c r="T18" s="111">
        <f>'Section 11 chart data'!$N$284</f>
        <v>66.03</v>
      </c>
      <c r="U18" s="110">
        <f>'Section 11 chart data'!$I$267</f>
        <v>2.1000000000000001E-2</v>
      </c>
      <c r="V18" s="110">
        <f>'Section 11 chart data'!$O$284</f>
        <v>1.663</v>
      </c>
      <c r="W18" s="111">
        <f>'Section 11 chart data'!$P$284</f>
        <v>64.97</v>
      </c>
      <c r="X18" s="110">
        <f>'Section 11 chart data'!$J$267</f>
        <v>2.7E-2</v>
      </c>
      <c r="Y18" s="110">
        <f>'Section 11 chart data'!$Q$284</f>
        <v>1.3580000000000001</v>
      </c>
      <c r="Z18" s="111">
        <f>'Section 11 chart data'!$R$284</f>
        <v>62.7</v>
      </c>
      <c r="AA18" s="110">
        <f>'Section 11 chart data'!$K$267</f>
        <v>2.5000000000000001E-2</v>
      </c>
      <c r="AB18" s="110">
        <f>'Section 11 chart data'!$S$284</f>
        <v>1.095</v>
      </c>
      <c r="AC18" s="111">
        <f>'Section 11 chart data'!$T$284</f>
        <v>58.93</v>
      </c>
      <c r="AD18" s="110">
        <f>'Section 11 chart data'!$L$267</f>
        <v>2.4E-2</v>
      </c>
      <c r="AE18" s="110">
        <f>'Section 11 chart data'!$U$284</f>
        <v>0.95699999999999996</v>
      </c>
      <c r="AF18" s="111">
        <f>'Section 11 chart data'!$V$284</f>
        <v>58.31</v>
      </c>
      <c r="AG18" s="110">
        <f>'Section 11 chart data'!$M$267</f>
        <v>2.5999999999999999E-2</v>
      </c>
      <c r="AH18" s="110">
        <f>'Section 11 chart data'!$W$284</f>
        <v>0.89</v>
      </c>
      <c r="AI18" s="112">
        <f>'Section 11 chart data'!$X$284</f>
        <v>56.57</v>
      </c>
    </row>
    <row r="19" spans="2:35" ht="15" customHeight="1" x14ac:dyDescent="0.2">
      <c r="B19" s="109" t="s">
        <v>103</v>
      </c>
      <c r="C19" s="110">
        <f>'Section 11 chart data'!$C$268</f>
        <v>8.0000000000000002E-3</v>
      </c>
      <c r="D19" s="110">
        <f>'Section 11 chart data'!$C$285</f>
        <v>9.5730000000000004</v>
      </c>
      <c r="E19" s="111">
        <f>'Section 11 chart data'!$D$285</f>
        <v>31.23</v>
      </c>
      <c r="F19" s="110">
        <f>'Section 11 chart data'!$D$268</f>
        <v>0.02</v>
      </c>
      <c r="G19" s="110">
        <f>'Section 11 chart data'!$E$285</f>
        <v>11.022</v>
      </c>
      <c r="H19" s="111">
        <f>'Section 11 chart data'!$F$285</f>
        <v>28.3</v>
      </c>
      <c r="I19" s="110">
        <f>'Section 11 chart data'!$E$268</f>
        <v>3.7999999999999999E-2</v>
      </c>
      <c r="J19" s="110">
        <f>'Section 11 chart data'!$G$285</f>
        <v>11.061999999999999</v>
      </c>
      <c r="K19" s="111">
        <f>'Section 11 chart data'!$H$285</f>
        <v>27.65</v>
      </c>
      <c r="L19" s="110">
        <f>'Section 11 chart data'!$F$268</f>
        <v>4.5999999999999999E-2</v>
      </c>
      <c r="M19" s="110">
        <f>'Section 11 chart data'!$I$285</f>
        <v>11.135</v>
      </c>
      <c r="N19" s="111">
        <f>'Section 11 chart data'!$J$285</f>
        <v>27.14</v>
      </c>
      <c r="O19" s="110">
        <f>'Section 11 chart data'!$G$268</f>
        <v>4.9000000000000002E-2</v>
      </c>
      <c r="P19" s="110">
        <f>'Section 11 chart data'!$K$285</f>
        <v>11.12</v>
      </c>
      <c r="Q19" s="111">
        <f>'Section 11 chart data'!$L$285</f>
        <v>26.89</v>
      </c>
      <c r="R19" s="110">
        <f>'Section 11 chart data'!$H$268</f>
        <v>4.8000000000000001E-2</v>
      </c>
      <c r="S19" s="110">
        <f>'Section 11 chart data'!$M$285</f>
        <v>11.01</v>
      </c>
      <c r="T19" s="111">
        <f>'Section 11 chart data'!$N$285</f>
        <v>26.75</v>
      </c>
      <c r="U19" s="110">
        <f>'Section 11 chart data'!$I$268</f>
        <v>4.7E-2</v>
      </c>
      <c r="V19" s="110">
        <f>'Section 11 chart data'!$O$285</f>
        <v>10.592000000000001</v>
      </c>
      <c r="W19" s="111">
        <f>'Section 11 chart data'!$P$285</f>
        <v>26.83</v>
      </c>
      <c r="X19" s="110">
        <f>'Section 11 chart data'!$J$268</f>
        <v>4.2999999999999997E-2</v>
      </c>
      <c r="Y19" s="110">
        <f>'Section 11 chart data'!$Q$285</f>
        <v>10.039999999999999</v>
      </c>
      <c r="Z19" s="111">
        <f>'Section 11 chart data'!$R$285</f>
        <v>26.96</v>
      </c>
      <c r="AA19" s="110">
        <f>'Section 11 chart data'!$K$268</f>
        <v>0.04</v>
      </c>
      <c r="AB19" s="110">
        <f>'Section 11 chart data'!$S$285</f>
        <v>9.4670000000000005</v>
      </c>
      <c r="AC19" s="111">
        <f>'Section 11 chart data'!$T$285</f>
        <v>27</v>
      </c>
      <c r="AD19" s="110">
        <f>'Section 11 chart data'!$L$268</f>
        <v>4.3999999999999997E-2</v>
      </c>
      <c r="AE19" s="110">
        <f>'Section 11 chart data'!$U$285</f>
        <v>8.83</v>
      </c>
      <c r="AF19" s="111">
        <f>'Section 11 chart data'!$V$285</f>
        <v>26.99</v>
      </c>
      <c r="AG19" s="110">
        <f>'Section 11 chart data'!$M$268</f>
        <v>0.05</v>
      </c>
      <c r="AH19" s="110">
        <f>'Section 11 chart data'!$W$285</f>
        <v>8.1609999999999996</v>
      </c>
      <c r="AI19" s="112">
        <f>'Section 11 chart data'!$X$285</f>
        <v>27.03</v>
      </c>
    </row>
    <row r="20" spans="2:35" ht="15" customHeight="1" x14ac:dyDescent="0.2">
      <c r="B20" s="113" t="s">
        <v>104</v>
      </c>
      <c r="C20" s="114">
        <f>'Section 11 chart data'!$C$269</f>
        <v>3.0139999999999998</v>
      </c>
      <c r="D20" s="114">
        <f>'Section 11 chart data'!$C$286</f>
        <v>31.085000000000001</v>
      </c>
      <c r="E20" s="115">
        <f>'Section 11 chart data'!$D$286</f>
        <v>14.85</v>
      </c>
      <c r="F20" s="114">
        <f>'Section 11 chart data'!$D$269</f>
        <v>3.0720000000000001</v>
      </c>
      <c r="G20" s="114">
        <f>'Section 11 chart data'!$E$286</f>
        <v>33.661000000000001</v>
      </c>
      <c r="H20" s="115">
        <f>'Section 11 chart data'!$F$286</f>
        <v>14.59</v>
      </c>
      <c r="I20" s="114">
        <f>'Section 11 chart data'!$E$269</f>
        <v>2.9809999999999999</v>
      </c>
      <c r="J20" s="114">
        <f>'Section 11 chart data'!$G$286</f>
        <v>34.840000000000003</v>
      </c>
      <c r="K20" s="115">
        <f>'Section 11 chart data'!$H$286</f>
        <v>14.07</v>
      </c>
      <c r="L20" s="114">
        <f>'Section 11 chart data'!$F$269</f>
        <v>2.94</v>
      </c>
      <c r="M20" s="114">
        <f>'Section 11 chart data'!$I$286</f>
        <v>35.277999999999999</v>
      </c>
      <c r="N20" s="115">
        <f>'Section 11 chart data'!$J$286</f>
        <v>13.6</v>
      </c>
      <c r="O20" s="114">
        <f>'Section 11 chart data'!$G$269</f>
        <v>2.8969999999999998</v>
      </c>
      <c r="P20" s="114">
        <f>'Section 11 chart data'!$K$286</f>
        <v>34.637</v>
      </c>
      <c r="Q20" s="115">
        <f>'Section 11 chart data'!$L$286</f>
        <v>13.29</v>
      </c>
      <c r="R20" s="114">
        <f>'Section 11 chart data'!$H$269</f>
        <v>3.0880000000000001</v>
      </c>
      <c r="S20" s="114">
        <f>'Section 11 chart data'!$M$286</f>
        <v>33.317999999999998</v>
      </c>
      <c r="T20" s="115">
        <f>'Section 11 chart data'!$N$286</f>
        <v>13.28</v>
      </c>
      <c r="U20" s="114">
        <f>'Section 11 chart data'!$I$269</f>
        <v>3.0990000000000002</v>
      </c>
      <c r="V20" s="114">
        <f>'Section 11 chart data'!$O$286</f>
        <v>30.928999999999998</v>
      </c>
      <c r="W20" s="115">
        <f>'Section 11 chart data'!$P$286</f>
        <v>13.48</v>
      </c>
      <c r="X20" s="114">
        <f>'Section 11 chart data'!$J$269</f>
        <v>3.2120000000000002</v>
      </c>
      <c r="Y20" s="114">
        <f>'Section 11 chart data'!$Q$286</f>
        <v>28.568999999999999</v>
      </c>
      <c r="Z20" s="115">
        <f>'Section 11 chart data'!$R$286</f>
        <v>13.53</v>
      </c>
      <c r="AA20" s="114">
        <f>'Section 11 chart data'!$K$269</f>
        <v>3.2970000000000002</v>
      </c>
      <c r="AB20" s="114">
        <f>'Section 11 chart data'!$S$286</f>
        <v>25.873000000000001</v>
      </c>
      <c r="AC20" s="115">
        <f>'Section 11 chart data'!$T$286</f>
        <v>13.69</v>
      </c>
      <c r="AD20" s="114">
        <f>'Section 11 chart data'!$L$269</f>
        <v>3.1819999999999999</v>
      </c>
      <c r="AE20" s="114">
        <f>'Section 11 chart data'!$U$286</f>
        <v>23.033999999999999</v>
      </c>
      <c r="AF20" s="115">
        <f>'Section 11 chart data'!$V$286</f>
        <v>13.75</v>
      </c>
      <c r="AG20" s="114">
        <f>'Section 11 chart data'!$M$269</f>
        <v>2.9660000000000002</v>
      </c>
      <c r="AH20" s="114">
        <f>'Section 11 chart data'!$W$286</f>
        <v>21.335000000000001</v>
      </c>
      <c r="AI20" s="116">
        <f>'Section 11 chart data'!$X$286</f>
        <v>13.72</v>
      </c>
    </row>
    <row r="23" spans="2:35" ht="15" customHeight="1" x14ac:dyDescent="0.2">
      <c r="B23" s="918" t="s">
        <v>77</v>
      </c>
      <c r="C23" s="914" t="s">
        <v>331</v>
      </c>
      <c r="D23" s="914"/>
      <c r="E23" s="914"/>
      <c r="F23" s="914" t="s">
        <v>222</v>
      </c>
      <c r="G23" s="914"/>
      <c r="H23" s="906"/>
    </row>
    <row r="24" spans="2:35" ht="15" customHeight="1" x14ac:dyDescent="0.2">
      <c r="B24" s="919"/>
      <c r="C24" s="322" t="s">
        <v>78</v>
      </c>
      <c r="D24" s="910" t="s">
        <v>79</v>
      </c>
      <c r="E24" s="910"/>
      <c r="F24" s="692" t="s">
        <v>78</v>
      </c>
      <c r="G24" s="910" t="s">
        <v>79</v>
      </c>
      <c r="H24" s="900"/>
    </row>
    <row r="25" spans="2:35" ht="30" customHeight="1" x14ac:dyDescent="0.2">
      <c r="B25" s="919"/>
      <c r="C25" s="911" t="s">
        <v>325</v>
      </c>
      <c r="D25" s="911"/>
      <c r="E25" s="16" t="s">
        <v>82</v>
      </c>
      <c r="F25" s="911" t="s">
        <v>325</v>
      </c>
      <c r="G25" s="911"/>
      <c r="H25" s="17" t="s">
        <v>82</v>
      </c>
    </row>
    <row r="26" spans="2:35" ht="15" customHeight="1" x14ac:dyDescent="0.2">
      <c r="B26" s="143" t="str">
        <f>Index!$B$4</f>
        <v>Lincolnshire and Northamptonshire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19.266999999999999</v>
      </c>
      <c r="D27" s="108">
        <f>$D$9</f>
        <v>167.34100000000001</v>
      </c>
      <c r="E27" s="119">
        <f>$E$9</f>
        <v>5.05</v>
      </c>
      <c r="F27" s="108">
        <f>$F$9</f>
        <v>19.734000000000002</v>
      </c>
      <c r="G27" s="108">
        <f>$G$9</f>
        <v>175.40299999999999</v>
      </c>
      <c r="H27" s="120">
        <f>$H$9</f>
        <v>4.6399999999999997</v>
      </c>
    </row>
    <row r="28" spans="2:35" ht="15" customHeight="1" x14ac:dyDescent="0.2">
      <c r="B28" s="109" t="s">
        <v>94</v>
      </c>
      <c r="C28" s="110">
        <f>$C$10</f>
        <v>10.567</v>
      </c>
      <c r="D28" s="110">
        <f>$D$10</f>
        <v>28.164999999999999</v>
      </c>
      <c r="E28" s="111">
        <f>$E$10</f>
        <v>13.32</v>
      </c>
      <c r="F28" s="110">
        <f>$F$10</f>
        <v>10.675000000000001</v>
      </c>
      <c r="G28" s="110">
        <f>$G$10</f>
        <v>28.867000000000001</v>
      </c>
      <c r="H28" s="112">
        <f>$H$10</f>
        <v>12.93</v>
      </c>
    </row>
    <row r="29" spans="2:35" ht="15" customHeight="1" x14ac:dyDescent="0.2">
      <c r="B29" s="109" t="s">
        <v>95</v>
      </c>
      <c r="C29" s="110">
        <f>$C$11</f>
        <v>1.391</v>
      </c>
      <c r="D29" s="110">
        <f>$D$11</f>
        <v>8.6460000000000008</v>
      </c>
      <c r="E29" s="111">
        <f>$E$11</f>
        <v>31.32</v>
      </c>
      <c r="F29" s="110">
        <f>$F$11</f>
        <v>1.405</v>
      </c>
      <c r="G29" s="110">
        <f>$G$11</f>
        <v>9.2959999999999994</v>
      </c>
      <c r="H29" s="112">
        <f>$H$11</f>
        <v>30.27</v>
      </c>
    </row>
    <row r="30" spans="2:35" ht="15" customHeight="1" x14ac:dyDescent="0.2">
      <c r="B30" s="109" t="s">
        <v>96</v>
      </c>
      <c r="C30" s="110">
        <f>$C$12</f>
        <v>0.09</v>
      </c>
      <c r="D30" s="110">
        <f>$D$12</f>
        <v>26.471</v>
      </c>
      <c r="E30" s="111">
        <f>$E$12</f>
        <v>15.72</v>
      </c>
      <c r="F30" s="110">
        <f>$F$12</f>
        <v>8.4000000000000005E-2</v>
      </c>
      <c r="G30" s="110">
        <f>$G$12</f>
        <v>28.626000000000001</v>
      </c>
      <c r="H30" s="112">
        <f>$H$12</f>
        <v>15.97</v>
      </c>
    </row>
    <row r="31" spans="2:35" ht="15" customHeight="1" x14ac:dyDescent="0.2">
      <c r="B31" s="109" t="s">
        <v>97</v>
      </c>
      <c r="C31" s="110">
        <f>$C$13</f>
        <v>1.8320000000000001</v>
      </c>
      <c r="D31" s="110">
        <f>$D$13</f>
        <v>34.481999999999999</v>
      </c>
      <c r="E31" s="111">
        <f>$E$13</f>
        <v>11.93</v>
      </c>
      <c r="F31" s="110">
        <f>$F$13</f>
        <v>1.756</v>
      </c>
      <c r="G31" s="110">
        <f>$G$13</f>
        <v>31.518999999999998</v>
      </c>
      <c r="H31" s="112">
        <f>$H$13</f>
        <v>11.41</v>
      </c>
    </row>
    <row r="32" spans="2:35" ht="15" customHeight="1" x14ac:dyDescent="0.2">
      <c r="B32" s="109" t="s">
        <v>98</v>
      </c>
      <c r="C32" s="110">
        <f>$C$14</f>
        <v>2.0950000000000002</v>
      </c>
      <c r="D32" s="110">
        <f>$D$14</f>
        <v>9.8030000000000008</v>
      </c>
      <c r="E32" s="111">
        <f>$E$14</f>
        <v>24.09</v>
      </c>
      <c r="F32" s="110">
        <f>$F$14</f>
        <v>2.4489999999999998</v>
      </c>
      <c r="G32" s="110">
        <f>$G$14</f>
        <v>10.558999999999999</v>
      </c>
      <c r="H32" s="112">
        <f>$H$14</f>
        <v>22.34</v>
      </c>
    </row>
    <row r="33" spans="2:8" ht="15" customHeight="1" x14ac:dyDescent="0.2">
      <c r="B33" s="109" t="s">
        <v>248</v>
      </c>
      <c r="C33" s="110">
        <f>$C$15</f>
        <v>3.4000000000000002E-2</v>
      </c>
      <c r="D33" s="110">
        <f>$D$15</f>
        <v>0.60399999999999998</v>
      </c>
      <c r="E33" s="111">
        <f>$E$15</f>
        <v>63.54</v>
      </c>
      <c r="F33" s="110">
        <f>$F$15</f>
        <v>3.3000000000000002E-2</v>
      </c>
      <c r="G33" s="110">
        <f>$G$15</f>
        <v>0.67200000000000004</v>
      </c>
      <c r="H33" s="112">
        <f>$H$15</f>
        <v>55.98</v>
      </c>
    </row>
    <row r="34" spans="2:8" ht="15" customHeight="1" x14ac:dyDescent="0.2">
      <c r="B34" s="109" t="s">
        <v>100</v>
      </c>
      <c r="C34" s="110">
        <f>$C$16</f>
        <v>0.20100000000000001</v>
      </c>
      <c r="D34" s="110">
        <f>$D$16</f>
        <v>6.4770000000000003</v>
      </c>
      <c r="E34" s="111">
        <f>$E$16</f>
        <v>24.05</v>
      </c>
      <c r="F34" s="110">
        <f>$F$16</f>
        <v>0.20699999999999999</v>
      </c>
      <c r="G34" s="110">
        <f>$G$16</f>
        <v>6.3540000000000001</v>
      </c>
      <c r="H34" s="112">
        <f>$H$16</f>
        <v>22.96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10.829000000000001</v>
      </c>
      <c r="E35" s="111">
        <f>$E$17</f>
        <v>20.350000000000001</v>
      </c>
      <c r="F35" s="110">
        <f>$F$17</f>
        <v>0</v>
      </c>
      <c r="G35" s="110">
        <f>$G$17</f>
        <v>12.91</v>
      </c>
      <c r="H35" s="112">
        <f>$H$17</f>
        <v>18.22</v>
      </c>
    </row>
    <row r="36" spans="2:8" ht="15" customHeight="1" x14ac:dyDescent="0.2">
      <c r="B36" s="109" t="s">
        <v>102</v>
      </c>
      <c r="C36" s="110">
        <f>$C$18</f>
        <v>3.5999999999999997E-2</v>
      </c>
      <c r="D36" s="110">
        <f>$D$18</f>
        <v>1.3759999999999999</v>
      </c>
      <c r="E36" s="111">
        <f>$E$18</f>
        <v>74.48</v>
      </c>
      <c r="F36" s="110">
        <f>$F$18</f>
        <v>3.4000000000000002E-2</v>
      </c>
      <c r="G36" s="110">
        <f>$G$18</f>
        <v>2.21</v>
      </c>
      <c r="H36" s="112">
        <f>$H$18</f>
        <v>52.62</v>
      </c>
    </row>
    <row r="37" spans="2:8" ht="15" customHeight="1" x14ac:dyDescent="0.2">
      <c r="B37" s="109" t="s">
        <v>103</v>
      </c>
      <c r="C37" s="110">
        <f>$C$19</f>
        <v>8.0000000000000002E-3</v>
      </c>
      <c r="D37" s="110">
        <f>$D$19</f>
        <v>9.5730000000000004</v>
      </c>
      <c r="E37" s="111">
        <f>$E$19</f>
        <v>31.23</v>
      </c>
      <c r="F37" s="110">
        <f>$F$19</f>
        <v>0.02</v>
      </c>
      <c r="G37" s="110">
        <f>$G$19</f>
        <v>11.022</v>
      </c>
      <c r="H37" s="112">
        <f>$H$19</f>
        <v>28.3</v>
      </c>
    </row>
    <row r="38" spans="2:8" ht="15" customHeight="1" x14ac:dyDescent="0.2">
      <c r="B38" s="113" t="s">
        <v>104</v>
      </c>
      <c r="C38" s="114">
        <f>$C$20</f>
        <v>3.0139999999999998</v>
      </c>
      <c r="D38" s="114">
        <f>$D$20</f>
        <v>31.085000000000001</v>
      </c>
      <c r="E38" s="115">
        <f>$E$20</f>
        <v>14.85</v>
      </c>
      <c r="F38" s="114">
        <f>$F$20</f>
        <v>3.0720000000000001</v>
      </c>
      <c r="G38" s="114">
        <f>$G$20</f>
        <v>33.661000000000001</v>
      </c>
      <c r="H38" s="116">
        <f>$H$20</f>
        <v>14.59</v>
      </c>
    </row>
    <row r="41" spans="2:8" ht="15" customHeight="1" x14ac:dyDescent="0.2">
      <c r="B41" s="918" t="s">
        <v>77</v>
      </c>
      <c r="C41" s="914" t="s">
        <v>225</v>
      </c>
      <c r="D41" s="914"/>
      <c r="E41" s="914"/>
      <c r="F41" s="914" t="s">
        <v>226</v>
      </c>
      <c r="G41" s="914"/>
      <c r="H41" s="906"/>
    </row>
    <row r="42" spans="2:8" ht="15" customHeight="1" x14ac:dyDescent="0.2">
      <c r="B42" s="919"/>
      <c r="C42" s="322" t="s">
        <v>78</v>
      </c>
      <c r="D42" s="910" t="s">
        <v>79</v>
      </c>
      <c r="E42" s="910"/>
      <c r="F42" s="692" t="s">
        <v>78</v>
      </c>
      <c r="G42" s="910" t="s">
        <v>79</v>
      </c>
      <c r="H42" s="900"/>
    </row>
    <row r="43" spans="2:8" ht="30" customHeight="1" x14ac:dyDescent="0.2">
      <c r="B43" s="919"/>
      <c r="C43" s="911" t="s">
        <v>325</v>
      </c>
      <c r="D43" s="911"/>
      <c r="E43" s="16" t="s">
        <v>82</v>
      </c>
      <c r="F43" s="911" t="s">
        <v>325</v>
      </c>
      <c r="G43" s="911"/>
      <c r="H43" s="17" t="s">
        <v>82</v>
      </c>
    </row>
    <row r="44" spans="2:8" ht="15" customHeight="1" x14ac:dyDescent="0.2">
      <c r="B44" s="143" t="str">
        <f>Index!$B$4</f>
        <v>Lincolnshire and Northamptonshire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19.068999999999999</v>
      </c>
      <c r="D45" s="108">
        <f>$J$9</f>
        <v>177.624</v>
      </c>
      <c r="E45" s="119">
        <f>$K$9</f>
        <v>4.5</v>
      </c>
      <c r="F45" s="108">
        <f>$L$9</f>
        <v>19.085000000000001</v>
      </c>
      <c r="G45" s="108">
        <f>$M$9</f>
        <v>181.405</v>
      </c>
      <c r="H45" s="120">
        <f>$N$9</f>
        <v>4.55</v>
      </c>
    </row>
    <row r="46" spans="2:8" ht="15" customHeight="1" x14ac:dyDescent="0.2">
      <c r="B46" s="109" t="s">
        <v>94</v>
      </c>
      <c r="C46" s="110">
        <f>$I$10</f>
        <v>10.271000000000001</v>
      </c>
      <c r="D46" s="110">
        <f>$J$10</f>
        <v>29.016999999999999</v>
      </c>
      <c r="E46" s="111">
        <f>$K$10</f>
        <v>12.28</v>
      </c>
      <c r="F46" s="110">
        <f>$L$10</f>
        <v>10.085000000000001</v>
      </c>
      <c r="G46" s="110">
        <f>$M$10</f>
        <v>28.962</v>
      </c>
      <c r="H46" s="112">
        <f>$N$10</f>
        <v>12.27</v>
      </c>
    </row>
    <row r="47" spans="2:8" ht="15" customHeight="1" x14ac:dyDescent="0.2">
      <c r="B47" s="109" t="s">
        <v>95</v>
      </c>
      <c r="C47" s="110">
        <f>$I$11</f>
        <v>1.363</v>
      </c>
      <c r="D47" s="110">
        <f>$J$11</f>
        <v>9.8249999999999993</v>
      </c>
      <c r="E47" s="111">
        <f>$K$11</f>
        <v>29.7</v>
      </c>
      <c r="F47" s="110">
        <f>$L$11</f>
        <v>1.3160000000000001</v>
      </c>
      <c r="G47" s="110">
        <f>$M$11</f>
        <v>10.02</v>
      </c>
      <c r="H47" s="112">
        <f>$N$11</f>
        <v>29.77</v>
      </c>
    </row>
    <row r="48" spans="2:8" ht="15" customHeight="1" x14ac:dyDescent="0.2">
      <c r="B48" s="109" t="s">
        <v>96</v>
      </c>
      <c r="C48" s="110">
        <f>$I$12</f>
        <v>7.4999999999999997E-2</v>
      </c>
      <c r="D48" s="110">
        <f>$J$12</f>
        <v>28.609000000000002</v>
      </c>
      <c r="E48" s="111">
        <f>$K$12</f>
        <v>16.63</v>
      </c>
      <c r="F48" s="110">
        <f>$L$12</f>
        <v>7.4999999999999997E-2</v>
      </c>
      <c r="G48" s="110">
        <f>$M$12</f>
        <v>27.542999999999999</v>
      </c>
      <c r="H48" s="112">
        <f>$N$12</f>
        <v>17.53</v>
      </c>
    </row>
    <row r="49" spans="2:8" ht="15" customHeight="1" x14ac:dyDescent="0.2">
      <c r="B49" s="109" t="s">
        <v>97</v>
      </c>
      <c r="C49" s="110">
        <f>$I$13</f>
        <v>1.8089999999999999</v>
      </c>
      <c r="D49" s="110">
        <f>$J$13</f>
        <v>30.373999999999999</v>
      </c>
      <c r="E49" s="111">
        <f>$K$13</f>
        <v>11.46</v>
      </c>
      <c r="F49" s="110">
        <f>$L$13</f>
        <v>2.2989999999999999</v>
      </c>
      <c r="G49" s="110">
        <f>$M$13</f>
        <v>35.383000000000003</v>
      </c>
      <c r="H49" s="112">
        <f>$N$13</f>
        <v>13.84</v>
      </c>
    </row>
    <row r="50" spans="2:8" ht="15" customHeight="1" x14ac:dyDescent="0.2">
      <c r="B50" s="109" t="s">
        <v>98</v>
      </c>
      <c r="C50" s="110">
        <f>$I$14</f>
        <v>2.2810000000000001</v>
      </c>
      <c r="D50" s="110">
        <f>$J$14</f>
        <v>10.337</v>
      </c>
      <c r="E50" s="111">
        <f>$K$14</f>
        <v>25.15</v>
      </c>
      <c r="F50" s="110">
        <f>$L$14</f>
        <v>2.0950000000000002</v>
      </c>
      <c r="G50" s="110">
        <f>$M$14</f>
        <v>9.4789999999999992</v>
      </c>
      <c r="H50" s="112">
        <f>$N$14</f>
        <v>25.72</v>
      </c>
    </row>
    <row r="51" spans="2:8" ht="15" customHeight="1" x14ac:dyDescent="0.2">
      <c r="B51" s="109" t="s">
        <v>248</v>
      </c>
      <c r="C51" s="110">
        <f>$I$15</f>
        <v>3.1E-2</v>
      </c>
      <c r="D51" s="110">
        <f>$J$15</f>
        <v>0.68899999999999995</v>
      </c>
      <c r="E51" s="111">
        <f>$K$15</f>
        <v>53.13</v>
      </c>
      <c r="F51" s="110">
        <f>$L$15</f>
        <v>2.9000000000000001E-2</v>
      </c>
      <c r="G51" s="110">
        <f>$M$15</f>
        <v>0.75800000000000001</v>
      </c>
      <c r="H51" s="112">
        <f>$N$15</f>
        <v>50.64</v>
      </c>
    </row>
    <row r="52" spans="2:8" ht="15" customHeight="1" x14ac:dyDescent="0.2">
      <c r="B52" s="109" t="s">
        <v>100</v>
      </c>
      <c r="C52" s="110">
        <f>$I$16</f>
        <v>0.19</v>
      </c>
      <c r="D52" s="110">
        <f>$J$16</f>
        <v>6.056</v>
      </c>
      <c r="E52" s="111">
        <f>$K$16</f>
        <v>21.89</v>
      </c>
      <c r="F52" s="110">
        <f>$L$16</f>
        <v>0.17499999999999999</v>
      </c>
      <c r="G52" s="110">
        <f>$M$16</f>
        <v>5.4059999999999997</v>
      </c>
      <c r="H52" s="112">
        <f>$N$16</f>
        <v>21.48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14.199</v>
      </c>
      <c r="E53" s="111">
        <f>$K$17</f>
        <v>17.05</v>
      </c>
      <c r="F53" s="110">
        <f>$L$17</f>
        <v>0</v>
      </c>
      <c r="G53" s="110">
        <f>$M$17</f>
        <v>15.004</v>
      </c>
      <c r="H53" s="112">
        <f>$N$17</f>
        <v>16.38</v>
      </c>
    </row>
    <row r="54" spans="2:8" ht="15" customHeight="1" x14ac:dyDescent="0.2">
      <c r="B54" s="109" t="s">
        <v>102</v>
      </c>
      <c r="C54" s="110">
        <f>$I$18</f>
        <v>2.9000000000000001E-2</v>
      </c>
      <c r="D54" s="110">
        <f>$J$18</f>
        <v>2.9660000000000002</v>
      </c>
      <c r="E54" s="111">
        <f>$K$18</f>
        <v>62.02</v>
      </c>
      <c r="F54" s="110">
        <f>$L$18</f>
        <v>2.5000000000000001E-2</v>
      </c>
      <c r="G54" s="110">
        <f>$M$18</f>
        <v>2.8250000000000002</v>
      </c>
      <c r="H54" s="112">
        <f>$N$18</f>
        <v>64.5</v>
      </c>
    </row>
    <row r="55" spans="2:8" ht="15" customHeight="1" x14ac:dyDescent="0.2">
      <c r="B55" s="109" t="s">
        <v>103</v>
      </c>
      <c r="C55" s="110">
        <f>$I$19</f>
        <v>3.7999999999999999E-2</v>
      </c>
      <c r="D55" s="110">
        <f>$J$19</f>
        <v>11.061999999999999</v>
      </c>
      <c r="E55" s="111">
        <f>$K$19</f>
        <v>27.65</v>
      </c>
      <c r="F55" s="110">
        <f>$L$19</f>
        <v>4.5999999999999999E-2</v>
      </c>
      <c r="G55" s="110">
        <f>$M$19</f>
        <v>11.135</v>
      </c>
      <c r="H55" s="112">
        <f>$N$19</f>
        <v>27.14</v>
      </c>
    </row>
    <row r="56" spans="2:8" ht="15" customHeight="1" x14ac:dyDescent="0.2">
      <c r="B56" s="113" t="s">
        <v>104</v>
      </c>
      <c r="C56" s="114">
        <f>$I$20</f>
        <v>2.9809999999999999</v>
      </c>
      <c r="D56" s="114">
        <f>$J$20</f>
        <v>34.840000000000003</v>
      </c>
      <c r="E56" s="115">
        <f>$K$20</f>
        <v>14.07</v>
      </c>
      <c r="F56" s="114">
        <f>$L$20</f>
        <v>2.94</v>
      </c>
      <c r="G56" s="114">
        <f>$M$20</f>
        <v>35.277999999999999</v>
      </c>
      <c r="H56" s="116">
        <f>$N$20</f>
        <v>13.6</v>
      </c>
    </row>
    <row r="59" spans="2:8" ht="15" customHeight="1" x14ac:dyDescent="0.2">
      <c r="B59" s="918" t="s">
        <v>77</v>
      </c>
      <c r="C59" s="914" t="s">
        <v>227</v>
      </c>
      <c r="D59" s="914"/>
      <c r="E59" s="914"/>
      <c r="F59" s="914" t="s">
        <v>228</v>
      </c>
      <c r="G59" s="914"/>
      <c r="H59" s="906"/>
    </row>
    <row r="60" spans="2:8" ht="15" customHeight="1" x14ac:dyDescent="0.2">
      <c r="B60" s="919"/>
      <c r="C60" s="322" t="s">
        <v>78</v>
      </c>
      <c r="D60" s="910" t="s">
        <v>79</v>
      </c>
      <c r="E60" s="910"/>
      <c r="F60" s="692" t="s">
        <v>78</v>
      </c>
      <c r="G60" s="910" t="s">
        <v>79</v>
      </c>
      <c r="H60" s="900"/>
    </row>
    <row r="61" spans="2:8" ht="30" customHeight="1" x14ac:dyDescent="0.2">
      <c r="B61" s="919"/>
      <c r="C61" s="911" t="s">
        <v>325</v>
      </c>
      <c r="D61" s="911"/>
      <c r="E61" s="16" t="s">
        <v>82</v>
      </c>
      <c r="F61" s="911" t="s">
        <v>325</v>
      </c>
      <c r="G61" s="911"/>
      <c r="H61" s="17" t="s">
        <v>82</v>
      </c>
    </row>
    <row r="62" spans="2:8" ht="15" customHeight="1" x14ac:dyDescent="0.2">
      <c r="B62" s="143" t="str">
        <f>Index!$B$4</f>
        <v>Lincolnshire and Northamptonshire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19.489000000000001</v>
      </c>
      <c r="D63" s="108">
        <f>$P$9</f>
        <v>180.66800000000001</v>
      </c>
      <c r="E63" s="119">
        <f>$Q$9</f>
        <v>4.87</v>
      </c>
      <c r="F63" s="108">
        <f>$R$9</f>
        <v>20.071999999999999</v>
      </c>
      <c r="G63" s="108">
        <f>$S$9</f>
        <v>176.809</v>
      </c>
      <c r="H63" s="120">
        <f>$T$9</f>
        <v>5.42</v>
      </c>
    </row>
    <row r="64" spans="2:8" ht="15" customHeight="1" x14ac:dyDescent="0.2">
      <c r="B64" s="109" t="s">
        <v>94</v>
      </c>
      <c r="C64" s="110">
        <f>$O$10</f>
        <v>9.9329999999999998</v>
      </c>
      <c r="D64" s="110">
        <f>$P$10</f>
        <v>28.765999999999998</v>
      </c>
      <c r="E64" s="111">
        <f>$Q$10</f>
        <v>12.13</v>
      </c>
      <c r="F64" s="110">
        <f>$R$10</f>
        <v>9.6180000000000003</v>
      </c>
      <c r="G64" s="110">
        <f>$S$10</f>
        <v>28.452999999999999</v>
      </c>
      <c r="H64" s="112">
        <f>$T$10</f>
        <v>12.25</v>
      </c>
    </row>
    <row r="65" spans="2:8" ht="15" customHeight="1" x14ac:dyDescent="0.2">
      <c r="B65" s="109" t="s">
        <v>95</v>
      </c>
      <c r="C65" s="110">
        <f>$O$11</f>
        <v>1.276</v>
      </c>
      <c r="D65" s="110">
        <f>$P$11</f>
        <v>9.4499999999999993</v>
      </c>
      <c r="E65" s="111">
        <f>$Q$11</f>
        <v>31.09</v>
      </c>
      <c r="F65" s="110">
        <f>$R$11</f>
        <v>1.2430000000000001</v>
      </c>
      <c r="G65" s="110">
        <f>$S$11</f>
        <v>9.2119999999999997</v>
      </c>
      <c r="H65" s="112">
        <f>$T$11</f>
        <v>31.7</v>
      </c>
    </row>
    <row r="66" spans="2:8" ht="15" customHeight="1" x14ac:dyDescent="0.2">
      <c r="B66" s="109" t="s">
        <v>96</v>
      </c>
      <c r="C66" s="110">
        <f>$O$12</f>
        <v>7.5999999999999998E-2</v>
      </c>
      <c r="D66" s="110">
        <f>$P$12</f>
        <v>26.145</v>
      </c>
      <c r="E66" s="111">
        <f>$Q$12</f>
        <v>18.350000000000001</v>
      </c>
      <c r="F66" s="110">
        <f>$R$12</f>
        <v>7.4999999999999997E-2</v>
      </c>
      <c r="G66" s="110">
        <f>$S$12</f>
        <v>25.222000000000001</v>
      </c>
      <c r="H66" s="112">
        <f>$T$12</f>
        <v>18.920000000000002</v>
      </c>
    </row>
    <row r="67" spans="2:8" ht="15" customHeight="1" x14ac:dyDescent="0.2">
      <c r="B67" s="109" t="s">
        <v>97</v>
      </c>
      <c r="C67" s="110">
        <f>$O$13</f>
        <v>3.1160000000000001</v>
      </c>
      <c r="D67" s="110">
        <f>$P$13</f>
        <v>39.084000000000003</v>
      </c>
      <c r="E67" s="111">
        <f>$Q$13</f>
        <v>15.52</v>
      </c>
      <c r="F67" s="110">
        <f>$R$13</f>
        <v>3.8479999999999999</v>
      </c>
      <c r="G67" s="110">
        <f>$S$13</f>
        <v>40.039000000000001</v>
      </c>
      <c r="H67" s="112">
        <f>$T$13</f>
        <v>17.559999999999999</v>
      </c>
    </row>
    <row r="68" spans="2:8" ht="15" customHeight="1" x14ac:dyDescent="0.2">
      <c r="B68" s="109" t="s">
        <v>98</v>
      </c>
      <c r="C68" s="110">
        <f>$O$14</f>
        <v>1.9430000000000001</v>
      </c>
      <c r="D68" s="110">
        <f>$P$14</f>
        <v>8.5709999999999997</v>
      </c>
      <c r="E68" s="111">
        <f>$Q$14</f>
        <v>25.6</v>
      </c>
      <c r="F68" s="110">
        <f>$R$14</f>
        <v>1.958</v>
      </c>
      <c r="G68" s="110">
        <f>$S$14</f>
        <v>8.7349999999999994</v>
      </c>
      <c r="H68" s="112">
        <f>$T$14</f>
        <v>27.05</v>
      </c>
    </row>
    <row r="69" spans="2:8" ht="15" customHeight="1" x14ac:dyDescent="0.2">
      <c r="B69" s="109" t="s">
        <v>248</v>
      </c>
      <c r="C69" s="110">
        <f>$O$15</f>
        <v>2.8000000000000001E-2</v>
      </c>
      <c r="D69" s="110">
        <f>$P$15</f>
        <v>0.67600000000000005</v>
      </c>
      <c r="E69" s="111">
        <f>$Q$15</f>
        <v>50</v>
      </c>
      <c r="F69" s="110">
        <f>$R$15</f>
        <v>2.5999999999999999E-2</v>
      </c>
      <c r="G69" s="110">
        <f>$S$15</f>
        <v>0.47699999999999998</v>
      </c>
      <c r="H69" s="112">
        <f>$T$15</f>
        <v>60.06</v>
      </c>
    </row>
    <row r="70" spans="2:8" ht="15" customHeight="1" x14ac:dyDescent="0.2">
      <c r="B70" s="109" t="s">
        <v>100</v>
      </c>
      <c r="C70" s="110">
        <f>$O$16</f>
        <v>0.15</v>
      </c>
      <c r="D70" s="110">
        <f>$P$16</f>
        <v>4.6879999999999997</v>
      </c>
      <c r="E70" s="111">
        <f>$Q$16</f>
        <v>21.26</v>
      </c>
      <c r="F70" s="110">
        <f>$R$16</f>
        <v>0.14899999999999999</v>
      </c>
      <c r="G70" s="110">
        <f>$S$16</f>
        <v>3.5379999999999998</v>
      </c>
      <c r="H70" s="112">
        <f>$T$16</f>
        <v>17.13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15.426</v>
      </c>
      <c r="E71" s="111">
        <f>$Q$17</f>
        <v>15.94</v>
      </c>
      <c r="F71" s="110">
        <f>$R$17</f>
        <v>0</v>
      </c>
      <c r="G71" s="110">
        <f>$S$17</f>
        <v>15.1</v>
      </c>
      <c r="H71" s="112">
        <f>$T$17</f>
        <v>15.87</v>
      </c>
    </row>
    <row r="72" spans="2:8" ht="15" customHeight="1" x14ac:dyDescent="0.2">
      <c r="B72" s="109" t="s">
        <v>102</v>
      </c>
      <c r="C72" s="110">
        <f>$O$18</f>
        <v>2.1000000000000001E-2</v>
      </c>
      <c r="D72" s="110">
        <f>$P$18</f>
        <v>2.492</v>
      </c>
      <c r="E72" s="111">
        <f>$Q$18</f>
        <v>67.16</v>
      </c>
      <c r="F72" s="110">
        <f>$R$18</f>
        <v>1.9E-2</v>
      </c>
      <c r="G72" s="110">
        <f>$S$18</f>
        <v>2.0510000000000002</v>
      </c>
      <c r="H72" s="112">
        <f>$T$18</f>
        <v>66.03</v>
      </c>
    </row>
    <row r="73" spans="2:8" ht="15" customHeight="1" x14ac:dyDescent="0.2">
      <c r="B73" s="109" t="s">
        <v>103</v>
      </c>
      <c r="C73" s="110">
        <f>$O$19</f>
        <v>4.9000000000000002E-2</v>
      </c>
      <c r="D73" s="110">
        <f>$P$19</f>
        <v>11.12</v>
      </c>
      <c r="E73" s="111">
        <f>$Q$19</f>
        <v>26.89</v>
      </c>
      <c r="F73" s="110">
        <f>$R$19</f>
        <v>4.8000000000000001E-2</v>
      </c>
      <c r="G73" s="110">
        <f>$S$19</f>
        <v>11.01</v>
      </c>
      <c r="H73" s="112">
        <f>$T$19</f>
        <v>26.75</v>
      </c>
    </row>
    <row r="74" spans="2:8" ht="15" customHeight="1" x14ac:dyDescent="0.2">
      <c r="B74" s="113" t="s">
        <v>104</v>
      </c>
      <c r="C74" s="114">
        <f>$O$20</f>
        <v>2.8969999999999998</v>
      </c>
      <c r="D74" s="114">
        <f>$P$20</f>
        <v>34.637</v>
      </c>
      <c r="E74" s="115">
        <f>$Q$20</f>
        <v>13.29</v>
      </c>
      <c r="F74" s="114">
        <f>$R$20</f>
        <v>3.0880000000000001</v>
      </c>
      <c r="G74" s="114">
        <f>$S$20</f>
        <v>33.317999999999998</v>
      </c>
      <c r="H74" s="116">
        <f>$T$20</f>
        <v>13.28</v>
      </c>
    </row>
    <row r="77" spans="2:8" ht="15" customHeight="1" x14ac:dyDescent="0.2">
      <c r="B77" s="918" t="s">
        <v>77</v>
      </c>
      <c r="C77" s="914" t="s">
        <v>332</v>
      </c>
      <c r="D77" s="914"/>
      <c r="E77" s="914"/>
      <c r="F77" s="914" t="s">
        <v>333</v>
      </c>
      <c r="G77" s="914"/>
      <c r="H77" s="906"/>
    </row>
    <row r="78" spans="2:8" ht="15" customHeight="1" x14ac:dyDescent="0.2">
      <c r="B78" s="919"/>
      <c r="C78" s="322" t="s">
        <v>78</v>
      </c>
      <c r="D78" s="910" t="s">
        <v>79</v>
      </c>
      <c r="E78" s="910"/>
      <c r="F78" s="692" t="s">
        <v>78</v>
      </c>
      <c r="G78" s="910" t="s">
        <v>79</v>
      </c>
      <c r="H78" s="900"/>
    </row>
    <row r="79" spans="2:8" ht="30" customHeight="1" x14ac:dyDescent="0.2">
      <c r="B79" s="919"/>
      <c r="C79" s="911" t="s">
        <v>325</v>
      </c>
      <c r="D79" s="911"/>
      <c r="E79" s="16" t="s">
        <v>82</v>
      </c>
      <c r="F79" s="911" t="s">
        <v>325</v>
      </c>
      <c r="G79" s="911"/>
      <c r="H79" s="17" t="s">
        <v>82</v>
      </c>
    </row>
    <row r="80" spans="2:8" ht="15" customHeight="1" x14ac:dyDescent="0.2">
      <c r="B80" s="143" t="str">
        <f>Index!$B$4</f>
        <v>Lincolnshire and Northamptonshire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20.163</v>
      </c>
      <c r="D81" s="108">
        <f>$V$9</f>
        <v>163.54499999999999</v>
      </c>
      <c r="E81" s="119">
        <f>$W$9</f>
        <v>5.92</v>
      </c>
      <c r="F81" s="108">
        <f>$X$9</f>
        <v>20.475000000000001</v>
      </c>
      <c r="G81" s="108">
        <f>$Y$9</f>
        <v>150.66900000000001</v>
      </c>
      <c r="H81" s="120">
        <f>$Z$9</f>
        <v>6.1</v>
      </c>
    </row>
    <row r="82" spans="2:8" ht="15" customHeight="1" x14ac:dyDescent="0.2">
      <c r="B82" s="109" t="s">
        <v>94</v>
      </c>
      <c r="C82" s="110">
        <f>$U$10</f>
        <v>9.6020000000000003</v>
      </c>
      <c r="D82" s="110">
        <f>$V$10</f>
        <v>26.148</v>
      </c>
      <c r="E82" s="111">
        <f>$W$10</f>
        <v>12.44</v>
      </c>
      <c r="F82" s="110">
        <f>$X$10</f>
        <v>9.51</v>
      </c>
      <c r="G82" s="110">
        <f>$Y$10</f>
        <v>25.13</v>
      </c>
      <c r="H82" s="112">
        <f>$Z$10</f>
        <v>12.7</v>
      </c>
    </row>
    <row r="83" spans="2:8" ht="15" customHeight="1" x14ac:dyDescent="0.2">
      <c r="B83" s="109" t="s">
        <v>95</v>
      </c>
      <c r="C83" s="110">
        <f>$U$11</f>
        <v>1.1839999999999999</v>
      </c>
      <c r="D83" s="110">
        <f>$V$11</f>
        <v>8.5169999999999995</v>
      </c>
      <c r="E83" s="111">
        <f>$W$11</f>
        <v>33.64</v>
      </c>
      <c r="F83" s="110">
        <f>$X$11</f>
        <v>1.1499999999999999</v>
      </c>
      <c r="G83" s="110">
        <f>$Y$11</f>
        <v>8.0449999999999999</v>
      </c>
      <c r="H83" s="112">
        <f>$Z$11</f>
        <v>34.43</v>
      </c>
    </row>
    <row r="84" spans="2:8" ht="15" customHeight="1" x14ac:dyDescent="0.2">
      <c r="B84" s="109" t="s">
        <v>96</v>
      </c>
      <c r="C84" s="110">
        <f>$U$12</f>
        <v>6.7000000000000004E-2</v>
      </c>
      <c r="D84" s="110">
        <f>$V$12</f>
        <v>22.635999999999999</v>
      </c>
      <c r="E84" s="111">
        <f>$W$12</f>
        <v>19.91</v>
      </c>
      <c r="F84" s="110">
        <f>$X$12</f>
        <v>6.8000000000000005E-2</v>
      </c>
      <c r="G84" s="110">
        <f>$Y$12</f>
        <v>18.722000000000001</v>
      </c>
      <c r="H84" s="112">
        <f>$Z$12</f>
        <v>18.59</v>
      </c>
    </row>
    <row r="85" spans="2:8" ht="15" customHeight="1" x14ac:dyDescent="0.2">
      <c r="B85" s="109" t="s">
        <v>97</v>
      </c>
      <c r="C85" s="110">
        <f>$U$13</f>
        <v>4.0140000000000002</v>
      </c>
      <c r="D85" s="110">
        <f>$V$13</f>
        <v>38.311</v>
      </c>
      <c r="E85" s="111">
        <f>$W$13</f>
        <v>18.8</v>
      </c>
      <c r="F85" s="110">
        <f>$X$13</f>
        <v>4.0010000000000003</v>
      </c>
      <c r="G85" s="110">
        <f>$Y$13</f>
        <v>35.567</v>
      </c>
      <c r="H85" s="112">
        <f>$Z$13</f>
        <v>19.38</v>
      </c>
    </row>
    <row r="86" spans="2:8" ht="15" customHeight="1" x14ac:dyDescent="0.2">
      <c r="B86" s="109" t="s">
        <v>98</v>
      </c>
      <c r="C86" s="110">
        <f>$U$14</f>
        <v>1.9630000000000001</v>
      </c>
      <c r="D86" s="110">
        <f>$V$14</f>
        <v>7.6950000000000003</v>
      </c>
      <c r="E86" s="111">
        <f>$W$14</f>
        <v>28.95</v>
      </c>
      <c r="F86" s="110">
        <f>$X$14</f>
        <v>2.2770000000000001</v>
      </c>
      <c r="G86" s="110">
        <f>$Y$14</f>
        <v>6.8760000000000003</v>
      </c>
      <c r="H86" s="112">
        <f>$Z$14</f>
        <v>29.7</v>
      </c>
    </row>
    <row r="87" spans="2:8" ht="15" customHeight="1" x14ac:dyDescent="0.2">
      <c r="B87" s="109" t="s">
        <v>248</v>
      </c>
      <c r="C87" s="110">
        <f>$U$15</f>
        <v>2.5000000000000001E-2</v>
      </c>
      <c r="D87" s="110">
        <f>$V$15</f>
        <v>0.47599999999999998</v>
      </c>
      <c r="E87" s="111">
        <f>$W$15</f>
        <v>61.19</v>
      </c>
      <c r="F87" s="110">
        <f>$X$15</f>
        <v>2.3E-2</v>
      </c>
      <c r="G87" s="110">
        <f>$Y$15</f>
        <v>0.58899999999999997</v>
      </c>
      <c r="H87" s="112">
        <f>$Z$15</f>
        <v>52.74</v>
      </c>
    </row>
    <row r="88" spans="2:8" ht="15" customHeight="1" x14ac:dyDescent="0.2">
      <c r="B88" s="109" t="s">
        <v>100</v>
      </c>
      <c r="C88" s="110">
        <f>$U$16</f>
        <v>0.14199999999999999</v>
      </c>
      <c r="D88" s="110">
        <f>$V$16</f>
        <v>2.653</v>
      </c>
      <c r="E88" s="111">
        <f>$W$16</f>
        <v>17.39</v>
      </c>
      <c r="F88" s="110">
        <f>$X$16</f>
        <v>0.16400000000000001</v>
      </c>
      <c r="G88" s="110">
        <f>$Y$16</f>
        <v>2.2930000000000001</v>
      </c>
      <c r="H88" s="112">
        <f>$Z$16</f>
        <v>17.100000000000001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14.287000000000001</v>
      </c>
      <c r="E89" s="111">
        <f>$W$17</f>
        <v>16.09</v>
      </c>
      <c r="F89" s="110">
        <f>$X$17</f>
        <v>0</v>
      </c>
      <c r="G89" s="110">
        <f>$Y$17</f>
        <v>13.824</v>
      </c>
      <c r="H89" s="112">
        <f>$Z$17</f>
        <v>16.05</v>
      </c>
    </row>
    <row r="90" spans="2:8" ht="15" customHeight="1" x14ac:dyDescent="0.2">
      <c r="B90" s="109" t="s">
        <v>102</v>
      </c>
      <c r="C90" s="110">
        <f>$U$18</f>
        <v>2.1000000000000001E-2</v>
      </c>
      <c r="D90" s="110">
        <f>$V$18</f>
        <v>1.663</v>
      </c>
      <c r="E90" s="111">
        <f>$W$18</f>
        <v>64.97</v>
      </c>
      <c r="F90" s="110">
        <f>$X$18</f>
        <v>2.7E-2</v>
      </c>
      <c r="G90" s="110">
        <f>$Y$18</f>
        <v>1.3580000000000001</v>
      </c>
      <c r="H90" s="112">
        <f>$Z$18</f>
        <v>62.7</v>
      </c>
    </row>
    <row r="91" spans="2:8" ht="15" customHeight="1" x14ac:dyDescent="0.2">
      <c r="B91" s="109" t="s">
        <v>103</v>
      </c>
      <c r="C91" s="110">
        <f>$U$19</f>
        <v>4.7E-2</v>
      </c>
      <c r="D91" s="110">
        <f>$V$19</f>
        <v>10.592000000000001</v>
      </c>
      <c r="E91" s="111">
        <f>$W$19</f>
        <v>26.83</v>
      </c>
      <c r="F91" s="110">
        <f>$X$19</f>
        <v>4.2999999999999997E-2</v>
      </c>
      <c r="G91" s="110">
        <f>$Y$19</f>
        <v>10.039999999999999</v>
      </c>
      <c r="H91" s="112">
        <f>$Z$19</f>
        <v>26.96</v>
      </c>
    </row>
    <row r="92" spans="2:8" ht="15" customHeight="1" x14ac:dyDescent="0.2">
      <c r="B92" s="113" t="s">
        <v>104</v>
      </c>
      <c r="C92" s="114">
        <f>$U$20</f>
        <v>3.0990000000000002</v>
      </c>
      <c r="D92" s="114">
        <f>$V$20</f>
        <v>30.928999999999998</v>
      </c>
      <c r="E92" s="115">
        <f>$W$20</f>
        <v>13.48</v>
      </c>
      <c r="F92" s="114">
        <f>$X$20</f>
        <v>3.2120000000000002</v>
      </c>
      <c r="G92" s="114">
        <f>$Y$20</f>
        <v>28.568999999999999</v>
      </c>
      <c r="H92" s="116">
        <f>$Z$20</f>
        <v>13.53</v>
      </c>
    </row>
    <row r="95" spans="2:8" ht="15" customHeight="1" x14ac:dyDescent="0.2">
      <c r="B95" s="918" t="s">
        <v>77</v>
      </c>
      <c r="C95" s="914" t="s">
        <v>231</v>
      </c>
      <c r="D95" s="914"/>
      <c r="E95" s="914"/>
      <c r="F95" s="914" t="s">
        <v>232</v>
      </c>
      <c r="G95" s="914"/>
      <c r="H95" s="906"/>
    </row>
    <row r="96" spans="2:8" ht="15" customHeight="1" x14ac:dyDescent="0.2">
      <c r="B96" s="919"/>
      <c r="C96" s="322" t="s">
        <v>78</v>
      </c>
      <c r="D96" s="910" t="s">
        <v>79</v>
      </c>
      <c r="E96" s="910"/>
      <c r="F96" s="692" t="s">
        <v>78</v>
      </c>
      <c r="G96" s="910" t="s">
        <v>79</v>
      </c>
      <c r="H96" s="900"/>
    </row>
    <row r="97" spans="2:8" ht="30" customHeight="1" x14ac:dyDescent="0.2">
      <c r="B97" s="919"/>
      <c r="C97" s="911" t="s">
        <v>325</v>
      </c>
      <c r="D97" s="911"/>
      <c r="E97" s="16" t="s">
        <v>82</v>
      </c>
      <c r="F97" s="911" t="s">
        <v>325</v>
      </c>
      <c r="G97" s="911"/>
      <c r="H97" s="17" t="s">
        <v>82</v>
      </c>
    </row>
    <row r="98" spans="2:8" ht="15" customHeight="1" x14ac:dyDescent="0.2">
      <c r="B98" s="143" t="str">
        <f>Index!$B$4</f>
        <v>Lincolnshire and Northamptonshire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20.45</v>
      </c>
      <c r="D99" s="108">
        <f>$AB$9</f>
        <v>137.81100000000001</v>
      </c>
      <c r="E99" s="119">
        <f>$AC$9</f>
        <v>5.6</v>
      </c>
      <c r="F99" s="108">
        <f>$AD$9</f>
        <v>20.228999999999999</v>
      </c>
      <c r="G99" s="108">
        <f>$AE$9</f>
        <v>122.56399999999999</v>
      </c>
      <c r="H99" s="120">
        <f>$AF$9</f>
        <v>5.19</v>
      </c>
    </row>
    <row r="100" spans="2:8" ht="15" customHeight="1" x14ac:dyDescent="0.2">
      <c r="B100" s="109" t="s">
        <v>94</v>
      </c>
      <c r="C100" s="110">
        <f>$AA$10</f>
        <v>9.7360000000000007</v>
      </c>
      <c r="D100" s="110">
        <f>$AB$10</f>
        <v>24.771999999999998</v>
      </c>
      <c r="E100" s="111">
        <f>$AC$10</f>
        <v>12.78</v>
      </c>
      <c r="F100" s="110">
        <f>$AD$10</f>
        <v>10.106</v>
      </c>
      <c r="G100" s="110">
        <f>$AE$10</f>
        <v>24.954000000000001</v>
      </c>
      <c r="H100" s="112">
        <f>$AF$10</f>
        <v>12.89</v>
      </c>
    </row>
    <row r="101" spans="2:8" ht="15" customHeight="1" x14ac:dyDescent="0.2">
      <c r="B101" s="109" t="s">
        <v>95</v>
      </c>
      <c r="C101" s="110">
        <f>$AA$11</f>
        <v>1.1100000000000001</v>
      </c>
      <c r="D101" s="110">
        <f>$AB$11</f>
        <v>6.7270000000000003</v>
      </c>
      <c r="E101" s="111">
        <f>$AC$11</f>
        <v>33.630000000000003</v>
      </c>
      <c r="F101" s="110">
        <f>$AD$11</f>
        <v>1.1140000000000001</v>
      </c>
      <c r="G101" s="110">
        <f>$AE$11</f>
        <v>6.7910000000000004</v>
      </c>
      <c r="H101" s="112">
        <f>$AF$11</f>
        <v>31.78</v>
      </c>
    </row>
    <row r="102" spans="2:8" ht="15" customHeight="1" x14ac:dyDescent="0.2">
      <c r="B102" s="109" t="s">
        <v>96</v>
      </c>
      <c r="C102" s="110">
        <f>$AA$12</f>
        <v>7.6999999999999999E-2</v>
      </c>
      <c r="D102" s="110">
        <f>$AB$12</f>
        <v>16.919</v>
      </c>
      <c r="E102" s="111">
        <f>$AC$12</f>
        <v>18.87</v>
      </c>
      <c r="F102" s="110">
        <f>$AD$12</f>
        <v>9.0999999999999998E-2</v>
      </c>
      <c r="G102" s="110">
        <f>$AE$12</f>
        <v>15.214</v>
      </c>
      <c r="H102" s="112">
        <f>$AF$12</f>
        <v>18.91</v>
      </c>
    </row>
    <row r="103" spans="2:8" ht="15" customHeight="1" x14ac:dyDescent="0.2">
      <c r="B103" s="109" t="s">
        <v>97</v>
      </c>
      <c r="C103" s="110">
        <f>$AA$13</f>
        <v>3.7749999999999999</v>
      </c>
      <c r="D103" s="110">
        <f>$AB$13</f>
        <v>30.547999999999998</v>
      </c>
      <c r="E103" s="111">
        <f>$AC$13</f>
        <v>19.25</v>
      </c>
      <c r="F103" s="110">
        <f>$AD$13</f>
        <v>3.403</v>
      </c>
      <c r="G103" s="110">
        <f>$AE$13</f>
        <v>20.468</v>
      </c>
      <c r="H103" s="112">
        <f>$AF$13</f>
        <v>18.52</v>
      </c>
    </row>
    <row r="104" spans="2:8" ht="15" customHeight="1" x14ac:dyDescent="0.2">
      <c r="B104" s="109" t="s">
        <v>98</v>
      </c>
      <c r="C104" s="110">
        <f>$AA$14</f>
        <v>2.2200000000000002</v>
      </c>
      <c r="D104" s="110">
        <f>$AB$14</f>
        <v>6.45</v>
      </c>
      <c r="E104" s="111">
        <f>$AC$14</f>
        <v>28.94</v>
      </c>
      <c r="F104" s="110">
        <f>$AD$14</f>
        <v>2.113</v>
      </c>
      <c r="G104" s="110">
        <f>$AE$14</f>
        <v>6.0220000000000002</v>
      </c>
      <c r="H104" s="112">
        <f>$AF$14</f>
        <v>27.74</v>
      </c>
    </row>
    <row r="105" spans="2:8" ht="15" customHeight="1" x14ac:dyDescent="0.2">
      <c r="B105" s="109" t="s">
        <v>248</v>
      </c>
      <c r="C105" s="110">
        <f>$AA$15</f>
        <v>2.1000000000000001E-2</v>
      </c>
      <c r="D105" s="110">
        <f>$AB$15</f>
        <v>0.57499999999999996</v>
      </c>
      <c r="E105" s="111">
        <f>$AC$15</f>
        <v>53.21</v>
      </c>
      <c r="F105" s="110">
        <f>$AD$15</f>
        <v>0.02</v>
      </c>
      <c r="G105" s="110">
        <f>$AE$15</f>
        <v>0.755</v>
      </c>
      <c r="H105" s="112">
        <f>$AF$15</f>
        <v>54.25</v>
      </c>
    </row>
    <row r="106" spans="2:8" ht="15" customHeight="1" x14ac:dyDescent="0.2">
      <c r="B106" s="109" t="s">
        <v>100</v>
      </c>
      <c r="C106" s="110">
        <f>$AA$16</f>
        <v>0.14899999999999999</v>
      </c>
      <c r="D106" s="110">
        <f>$AB$16</f>
        <v>2.4159999999999999</v>
      </c>
      <c r="E106" s="111">
        <f>$AC$16</f>
        <v>24.38</v>
      </c>
      <c r="F106" s="110">
        <f>$AD$16</f>
        <v>0.13200000000000001</v>
      </c>
      <c r="G106" s="110">
        <f>$AE$16</f>
        <v>2.863</v>
      </c>
      <c r="H106" s="112">
        <f>$AF$16</f>
        <v>38.28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13.266999999999999</v>
      </c>
      <c r="E107" s="111">
        <f>$AC$17</f>
        <v>15.95</v>
      </c>
      <c r="F107" s="110">
        <f>$AD$17</f>
        <v>0</v>
      </c>
      <c r="G107" s="110">
        <f>$AE$17</f>
        <v>12.912000000000001</v>
      </c>
      <c r="H107" s="112">
        <f>$AF$17</f>
        <v>15.5</v>
      </c>
    </row>
    <row r="108" spans="2:8" ht="15" customHeight="1" x14ac:dyDescent="0.2">
      <c r="B108" s="109" t="s">
        <v>102</v>
      </c>
      <c r="C108" s="110">
        <f>$AA$18</f>
        <v>2.5000000000000001E-2</v>
      </c>
      <c r="D108" s="110">
        <f>$AB$18</f>
        <v>1.095</v>
      </c>
      <c r="E108" s="111">
        <f>$AC$18</f>
        <v>58.93</v>
      </c>
      <c r="F108" s="110">
        <f>$AD$18</f>
        <v>2.4E-2</v>
      </c>
      <c r="G108" s="110">
        <f>$AE$18</f>
        <v>0.95699999999999996</v>
      </c>
      <c r="H108" s="112">
        <f>$AF$18</f>
        <v>58.31</v>
      </c>
    </row>
    <row r="109" spans="2:8" ht="15" customHeight="1" x14ac:dyDescent="0.2">
      <c r="B109" s="109" t="s">
        <v>103</v>
      </c>
      <c r="C109" s="110">
        <f>$AA$19</f>
        <v>0.04</v>
      </c>
      <c r="D109" s="110">
        <f>$AB$19</f>
        <v>9.4670000000000005</v>
      </c>
      <c r="E109" s="111">
        <f>$AC$19</f>
        <v>27</v>
      </c>
      <c r="F109" s="110">
        <f>$AD$19</f>
        <v>4.3999999999999997E-2</v>
      </c>
      <c r="G109" s="110">
        <f>$AE$19</f>
        <v>8.83</v>
      </c>
      <c r="H109" s="112">
        <f>$AF$19</f>
        <v>26.99</v>
      </c>
    </row>
    <row r="110" spans="2:8" ht="15" customHeight="1" x14ac:dyDescent="0.2">
      <c r="B110" s="113" t="s">
        <v>104</v>
      </c>
      <c r="C110" s="114">
        <f>$AA$20</f>
        <v>3.2970000000000002</v>
      </c>
      <c r="D110" s="114">
        <f>$AB$20</f>
        <v>25.873000000000001</v>
      </c>
      <c r="E110" s="115">
        <f>$AC$20</f>
        <v>13.69</v>
      </c>
      <c r="F110" s="114">
        <f>$AD$20</f>
        <v>3.1819999999999999</v>
      </c>
      <c r="G110" s="114">
        <f>$AE$20</f>
        <v>23.033999999999999</v>
      </c>
      <c r="H110" s="116">
        <f>$AF$20</f>
        <v>13.75</v>
      </c>
    </row>
    <row r="113" spans="2:5" ht="15" customHeight="1" x14ac:dyDescent="0.2">
      <c r="B113" s="918" t="s">
        <v>77</v>
      </c>
      <c r="C113" s="914" t="s">
        <v>233</v>
      </c>
      <c r="D113" s="914"/>
      <c r="E113" s="906"/>
    </row>
    <row r="114" spans="2:5" ht="15" customHeight="1" x14ac:dyDescent="0.2">
      <c r="B114" s="919"/>
      <c r="C114" s="322" t="s">
        <v>78</v>
      </c>
      <c r="D114" s="910" t="s">
        <v>79</v>
      </c>
      <c r="E114" s="900"/>
    </row>
    <row r="115" spans="2:5" ht="30" customHeight="1" x14ac:dyDescent="0.2">
      <c r="B115" s="919"/>
      <c r="C115" s="911" t="s">
        <v>325</v>
      </c>
      <c r="D115" s="911"/>
      <c r="E115" s="17" t="s">
        <v>82</v>
      </c>
    </row>
    <row r="116" spans="2:5" ht="15" customHeight="1" x14ac:dyDescent="0.2">
      <c r="B116" s="143" t="str">
        <f>Index!$B$4</f>
        <v>Lincolnshire and Northamptonshire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19.617999999999999</v>
      </c>
      <c r="D117" s="108">
        <f>$AH$9</f>
        <v>111.873</v>
      </c>
      <c r="E117" s="120">
        <f>$AI$9</f>
        <v>4.92</v>
      </c>
    </row>
    <row r="118" spans="2:5" ht="15" customHeight="1" x14ac:dyDescent="0.2">
      <c r="B118" s="109" t="s">
        <v>94</v>
      </c>
      <c r="C118" s="110">
        <f>$AG$10</f>
        <v>10.169</v>
      </c>
      <c r="D118" s="110">
        <f>$AH$10</f>
        <v>23.870999999999999</v>
      </c>
      <c r="E118" s="112">
        <f>$AI$10</f>
        <v>12.86</v>
      </c>
    </row>
    <row r="119" spans="2:5" ht="15" customHeight="1" x14ac:dyDescent="0.2">
      <c r="B119" s="109" t="s">
        <v>95</v>
      </c>
      <c r="C119" s="110">
        <f>$AG$11</f>
        <v>1.105</v>
      </c>
      <c r="D119" s="110">
        <f>$AH$11</f>
        <v>7.0289999999999999</v>
      </c>
      <c r="E119" s="112">
        <f>$AI$11</f>
        <v>29.69</v>
      </c>
    </row>
    <row r="120" spans="2:5" ht="15" customHeight="1" x14ac:dyDescent="0.2">
      <c r="B120" s="109" t="s">
        <v>96</v>
      </c>
      <c r="C120" s="110">
        <f>$AG$12</f>
        <v>9.4E-2</v>
      </c>
      <c r="D120" s="110">
        <f>$AH$12</f>
        <v>14.034000000000001</v>
      </c>
      <c r="E120" s="112">
        <f>$AI$12</f>
        <v>18.52</v>
      </c>
    </row>
    <row r="121" spans="2:5" ht="15" customHeight="1" x14ac:dyDescent="0.2">
      <c r="B121" s="109" t="s">
        <v>97</v>
      </c>
      <c r="C121" s="110">
        <f>$AG$13</f>
        <v>3.036</v>
      </c>
      <c r="D121" s="110">
        <f>$AH$13</f>
        <v>15.026999999999999</v>
      </c>
      <c r="E121" s="112">
        <f>$AI$13</f>
        <v>15.52</v>
      </c>
    </row>
    <row r="122" spans="2:5" ht="15" customHeight="1" x14ac:dyDescent="0.2">
      <c r="B122" s="109" t="s">
        <v>98</v>
      </c>
      <c r="C122" s="110">
        <f>$AG$14</f>
        <v>2.036</v>
      </c>
      <c r="D122" s="110">
        <f>$AH$14</f>
        <v>5.8789999999999996</v>
      </c>
      <c r="E122" s="112">
        <f>$AI$14</f>
        <v>24.26</v>
      </c>
    </row>
    <row r="123" spans="2:5" ht="15" customHeight="1" x14ac:dyDescent="0.2">
      <c r="B123" s="109" t="s">
        <v>248</v>
      </c>
      <c r="C123" s="110">
        <f>$AG$15</f>
        <v>1.7999999999999999E-2</v>
      </c>
      <c r="D123" s="110">
        <f>$AH$15</f>
        <v>0.70299999999999996</v>
      </c>
      <c r="E123" s="112">
        <f>$AI$15</f>
        <v>59.39</v>
      </c>
    </row>
    <row r="124" spans="2:5" ht="15" customHeight="1" x14ac:dyDescent="0.2">
      <c r="B124" s="109" t="s">
        <v>100</v>
      </c>
      <c r="C124" s="110">
        <f>$AG$16</f>
        <v>0.115</v>
      </c>
      <c r="D124" s="110">
        <f>$AH$16</f>
        <v>2.9529999999999998</v>
      </c>
      <c r="E124" s="112">
        <f>$AI$16</f>
        <v>38.46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12.205</v>
      </c>
      <c r="E125" s="112">
        <f>$AI$17</f>
        <v>14.8</v>
      </c>
    </row>
    <row r="126" spans="2:5" ht="15" customHeight="1" x14ac:dyDescent="0.2">
      <c r="B126" s="109" t="s">
        <v>102</v>
      </c>
      <c r="C126" s="110">
        <f>$AG$18</f>
        <v>2.5999999999999999E-2</v>
      </c>
      <c r="D126" s="110">
        <f>$AH$18</f>
        <v>0.89</v>
      </c>
      <c r="E126" s="112">
        <f>$AI$18</f>
        <v>56.57</v>
      </c>
    </row>
    <row r="127" spans="2:5" ht="15" customHeight="1" x14ac:dyDescent="0.2">
      <c r="B127" s="109" t="s">
        <v>103</v>
      </c>
      <c r="C127" s="110">
        <f>$AG$19</f>
        <v>0.05</v>
      </c>
      <c r="D127" s="110">
        <f>$AH$19</f>
        <v>8.1609999999999996</v>
      </c>
      <c r="E127" s="112">
        <f>$AI$19</f>
        <v>27.03</v>
      </c>
    </row>
    <row r="128" spans="2:5" ht="15" customHeight="1" x14ac:dyDescent="0.2">
      <c r="B128" s="113" t="s">
        <v>104</v>
      </c>
      <c r="C128" s="114">
        <f>$AG$20</f>
        <v>2.9660000000000002</v>
      </c>
      <c r="D128" s="114">
        <f>$AH$20</f>
        <v>21.335000000000001</v>
      </c>
      <c r="E128" s="116">
        <f>$AI$20</f>
        <v>13.72</v>
      </c>
    </row>
  </sheetData>
  <mergeCells count="73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20" t="s">
        <v>267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Lincolnshire and Northamptonshire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7">
        <f>'Section 12 data'!$C$13</f>
        <v>3.1719999999999998E-2</v>
      </c>
      <c r="D8" s="648">
        <f>'Section 12 data'!$D$13</f>
        <v>0.21281</v>
      </c>
      <c r="E8" s="202">
        <f>'Section 12 data'!$E$13</f>
        <v>32.99</v>
      </c>
      <c r="F8" s="649">
        <f>SUM(C8,D8)</f>
        <v>0.24453</v>
      </c>
    </row>
    <row r="9" spans="2:6" ht="15" customHeight="1" x14ac:dyDescent="0.2">
      <c r="B9" s="100" t="s">
        <v>335</v>
      </c>
      <c r="C9" s="647">
        <f>'Section 12 data'!$C$14</f>
        <v>9.955E-2</v>
      </c>
      <c r="D9" s="648">
        <f>'Section 12 data'!$D$14</f>
        <v>1.2610299999999999</v>
      </c>
      <c r="E9" s="202">
        <f>'Section 12 data'!$E$14</f>
        <v>21.23</v>
      </c>
      <c r="F9" s="649">
        <f t="shared" ref="F9:F15" si="0">SUM(C9,D9)</f>
        <v>1.3605799999999999</v>
      </c>
    </row>
    <row r="10" spans="2:6" ht="15" customHeight="1" x14ac:dyDescent="0.2">
      <c r="B10" s="99" t="s">
        <v>336</v>
      </c>
      <c r="C10" s="647">
        <f>'Section 12 data'!$C$15</f>
        <v>3.372E-2</v>
      </c>
      <c r="D10" s="648">
        <f>'Section 12 data'!$D$15</f>
        <v>0.82519000000000009</v>
      </c>
      <c r="E10" s="202">
        <f>'Section 12 data'!$E$15</f>
        <v>26.221234357885383</v>
      </c>
      <c r="F10" s="649">
        <f t="shared" si="0"/>
        <v>0.85891000000000006</v>
      </c>
    </row>
    <row r="11" spans="2:6" ht="15" customHeight="1" x14ac:dyDescent="0.2">
      <c r="B11" s="99" t="s">
        <v>337</v>
      </c>
      <c r="C11" s="647">
        <f>'Section 12 data'!$C$16</f>
        <v>0.16985000000000003</v>
      </c>
      <c r="D11" s="648">
        <f>'Section 12 data'!$D$16</f>
        <v>1.6078400000000002</v>
      </c>
      <c r="E11" s="202">
        <f>'Section 12 data'!$E$16</f>
        <v>29.996452951794915</v>
      </c>
      <c r="F11" s="649">
        <f t="shared" si="0"/>
        <v>1.7776900000000002</v>
      </c>
    </row>
    <row r="12" spans="2:6" ht="15" customHeight="1" x14ac:dyDescent="0.2">
      <c r="B12" s="99" t="s">
        <v>338</v>
      </c>
      <c r="C12" s="647">
        <f>'Section 12 data'!$C$17</f>
        <v>0.39204</v>
      </c>
      <c r="D12" s="648">
        <f>'Section 12 data'!$D$17</f>
        <v>1.5778399999999999</v>
      </c>
      <c r="E12" s="202">
        <f>'Section 12 data'!$E$17</f>
        <v>23.39</v>
      </c>
      <c r="F12" s="649">
        <f t="shared" si="0"/>
        <v>1.9698799999999999</v>
      </c>
    </row>
    <row r="13" spans="2:6" ht="15" customHeight="1" x14ac:dyDescent="0.2">
      <c r="B13" s="99" t="s">
        <v>339</v>
      </c>
      <c r="C13" s="647">
        <f>'Section 12 data'!$C$18</f>
        <v>0.12287000000000001</v>
      </c>
      <c r="D13" s="648">
        <f>'Section 12 data'!$D$18</f>
        <v>0.57608999999999999</v>
      </c>
      <c r="E13" s="202">
        <f>'Section 12 data'!$E$18</f>
        <v>46.28</v>
      </c>
      <c r="F13" s="649">
        <f t="shared" si="0"/>
        <v>0.69896000000000003</v>
      </c>
    </row>
    <row r="14" spans="2:6" ht="15" customHeight="1" x14ac:dyDescent="0.2">
      <c r="B14" s="99" t="s">
        <v>268</v>
      </c>
      <c r="C14" s="647">
        <f>'Section 12 data'!$C$19</f>
        <v>1.4190000000000001E-2</v>
      </c>
      <c r="D14" s="648">
        <f>'Section 12 data'!$D$19</f>
        <v>0.24367</v>
      </c>
      <c r="E14" s="202">
        <f>'Section 12 data'!$E$19</f>
        <v>59.06</v>
      </c>
      <c r="F14" s="649">
        <f t="shared" si="0"/>
        <v>0.25785999999999998</v>
      </c>
    </row>
    <row r="15" spans="2:6" ht="15" customHeight="1" x14ac:dyDescent="0.2">
      <c r="B15" s="101" t="s">
        <v>80</v>
      </c>
      <c r="C15" s="102">
        <f>'Section 12 data'!$C$8</f>
        <v>0.86394000000000004</v>
      </c>
      <c r="D15" s="102">
        <f>'Section 12 data'!$D$8</f>
        <v>6.3044599999999997</v>
      </c>
      <c r="E15" s="318">
        <f>'Section 12 data'!$E$8</f>
        <v>11.14</v>
      </c>
      <c r="F15" s="102">
        <f t="shared" si="0"/>
        <v>7.1684000000000001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topLeftCell="G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5"/>
      <c r="B3" s="799" t="s">
        <v>483</v>
      </c>
      <c r="C3" s="800"/>
      <c r="D3" s="800"/>
      <c r="E3" s="800"/>
      <c r="F3" s="801"/>
      <c r="H3" s="799" t="s">
        <v>483</v>
      </c>
      <c r="I3" s="802"/>
      <c r="J3" s="802"/>
      <c r="K3" s="802"/>
      <c r="L3" s="802"/>
      <c r="M3" s="802"/>
      <c r="N3" s="803"/>
      <c r="P3" s="799" t="s">
        <v>483</v>
      </c>
      <c r="Q3" s="800"/>
      <c r="R3" s="800"/>
      <c r="S3" s="800"/>
      <c r="T3" s="801"/>
    </row>
    <row r="4" spans="1:20" ht="13.5" thickBot="1" x14ac:dyDescent="0.25">
      <c r="A4" s="275"/>
      <c r="B4" s="283" t="s">
        <v>78</v>
      </c>
      <c r="C4" s="284" t="s">
        <v>379</v>
      </c>
      <c r="D4" s="284" t="s">
        <v>482</v>
      </c>
      <c r="E4" s="287" t="s">
        <v>480</v>
      </c>
      <c r="F4" s="285" t="s">
        <v>378</v>
      </c>
      <c r="H4" s="286" t="s">
        <v>308</v>
      </c>
      <c r="I4" s="287" t="s">
        <v>379</v>
      </c>
      <c r="J4" s="284" t="s">
        <v>482</v>
      </c>
      <c r="K4" s="287" t="s">
        <v>82</v>
      </c>
      <c r="L4" s="287" t="s">
        <v>309</v>
      </c>
      <c r="M4" s="287" t="s">
        <v>480</v>
      </c>
      <c r="N4" s="288" t="s">
        <v>378</v>
      </c>
      <c r="P4" s="283" t="s">
        <v>487</v>
      </c>
      <c r="Q4" s="284" t="s">
        <v>379</v>
      </c>
      <c r="R4" s="284" t="s">
        <v>482</v>
      </c>
      <c r="S4" s="287" t="s">
        <v>480</v>
      </c>
      <c r="T4" s="285" t="s">
        <v>378</v>
      </c>
    </row>
    <row r="5" spans="1:20" x14ac:dyDescent="0.2">
      <c r="A5" s="275"/>
      <c r="B5" s="301" t="s">
        <v>92</v>
      </c>
      <c r="C5" s="302">
        <v>2013</v>
      </c>
      <c r="D5" s="291">
        <v>701.005</v>
      </c>
      <c r="E5" s="331"/>
      <c r="F5" s="339"/>
      <c r="G5" s="323"/>
      <c r="H5" s="334" t="s">
        <v>92</v>
      </c>
      <c r="I5" s="302">
        <v>2013</v>
      </c>
      <c r="J5" s="278">
        <v>1144.5119999999999</v>
      </c>
      <c r="K5" s="278">
        <v>12.43</v>
      </c>
      <c r="L5" s="291">
        <f t="shared" ref="L5:L15" si="0">(K5*J5)/100</f>
        <v>142.2628416</v>
      </c>
      <c r="M5" s="331"/>
      <c r="N5" s="339"/>
      <c r="O5" s="323"/>
      <c r="P5" s="334" t="s">
        <v>92</v>
      </c>
      <c r="Q5" s="302">
        <v>2013</v>
      </c>
      <c r="R5" s="291">
        <f>D5+J5</f>
        <v>1845.5169999999998</v>
      </c>
      <c r="S5" s="331"/>
      <c r="T5" s="339"/>
    </row>
    <row r="6" spans="1:20" x14ac:dyDescent="0.2">
      <c r="A6" s="275"/>
      <c r="B6" s="289"/>
      <c r="C6" s="290">
        <v>2017</v>
      </c>
      <c r="D6" s="281">
        <v>718.26</v>
      </c>
      <c r="E6" s="332"/>
      <c r="F6" s="340"/>
      <c r="G6" s="323"/>
      <c r="H6" s="335"/>
      <c r="I6" s="290">
        <v>2017</v>
      </c>
      <c r="J6" s="279">
        <v>1106.45</v>
      </c>
      <c r="K6" s="279">
        <v>12.83</v>
      </c>
      <c r="L6" s="281">
        <f t="shared" si="0"/>
        <v>141.95753500000001</v>
      </c>
      <c r="M6" s="332"/>
      <c r="N6" s="340"/>
      <c r="O6" s="323"/>
      <c r="P6" s="335"/>
      <c r="Q6" s="290">
        <v>2017</v>
      </c>
      <c r="R6" s="281">
        <f t="shared" ref="R6:R15" si="1">D6+J6</f>
        <v>1824.71</v>
      </c>
      <c r="S6" s="332"/>
      <c r="T6" s="340"/>
    </row>
    <row r="7" spans="1:20" x14ac:dyDescent="0.2">
      <c r="A7" s="275"/>
      <c r="B7" s="289"/>
      <c r="C7" s="290">
        <v>2022</v>
      </c>
      <c r="D7" s="281">
        <v>770.57</v>
      </c>
      <c r="E7" s="332"/>
      <c r="F7" s="340"/>
      <c r="G7" s="323"/>
      <c r="H7" s="335"/>
      <c r="I7" s="290">
        <v>2022</v>
      </c>
      <c r="J7" s="279">
        <v>1099.7370000000001</v>
      </c>
      <c r="K7" s="279">
        <v>13.98</v>
      </c>
      <c r="L7" s="281">
        <f t="shared" si="0"/>
        <v>153.7432326</v>
      </c>
      <c r="M7" s="332"/>
      <c r="N7" s="340"/>
      <c r="O7" s="323"/>
      <c r="P7" s="335"/>
      <c r="Q7" s="290">
        <v>2022</v>
      </c>
      <c r="R7" s="281">
        <f t="shared" si="1"/>
        <v>1870.3070000000002</v>
      </c>
      <c r="S7" s="332"/>
      <c r="T7" s="340"/>
    </row>
    <row r="8" spans="1:20" x14ac:dyDescent="0.2">
      <c r="A8" s="275"/>
      <c r="B8" s="289"/>
      <c r="C8" s="290">
        <v>2027</v>
      </c>
      <c r="D8" s="281">
        <v>802.07100000000003</v>
      </c>
      <c r="E8" s="332"/>
      <c r="F8" s="340"/>
      <c r="G8" s="323"/>
      <c r="H8" s="335"/>
      <c r="I8" s="290">
        <v>2027</v>
      </c>
      <c r="J8" s="279">
        <v>1149.7190000000001</v>
      </c>
      <c r="K8" s="279">
        <v>14.69</v>
      </c>
      <c r="L8" s="281">
        <f t="shared" si="0"/>
        <v>168.89372109999999</v>
      </c>
      <c r="M8" s="332"/>
      <c r="N8" s="340"/>
      <c r="O8" s="323"/>
      <c r="P8" s="335"/>
      <c r="Q8" s="290">
        <v>2027</v>
      </c>
      <c r="R8" s="281">
        <f t="shared" si="1"/>
        <v>1951.79</v>
      </c>
      <c r="S8" s="332"/>
      <c r="T8" s="340"/>
    </row>
    <row r="9" spans="1:20" x14ac:dyDescent="0.2">
      <c r="A9" s="275"/>
      <c r="B9" s="289"/>
      <c r="C9" s="290">
        <v>2032</v>
      </c>
      <c r="D9" s="281">
        <v>809.28700000000003</v>
      </c>
      <c r="E9" s="332"/>
      <c r="F9" s="340"/>
      <c r="G9" s="323"/>
      <c r="H9" s="335"/>
      <c r="I9" s="290">
        <v>2032</v>
      </c>
      <c r="J9" s="279">
        <v>1044.6099999999999</v>
      </c>
      <c r="K9" s="279">
        <v>16.98</v>
      </c>
      <c r="L9" s="281">
        <f t="shared" si="0"/>
        <v>177.37477799999996</v>
      </c>
      <c r="M9" s="332"/>
      <c r="N9" s="340"/>
      <c r="O9" s="323"/>
      <c r="P9" s="335"/>
      <c r="Q9" s="290">
        <v>2032</v>
      </c>
      <c r="R9" s="281">
        <f t="shared" si="1"/>
        <v>1853.8969999999999</v>
      </c>
      <c r="S9" s="332"/>
      <c r="T9" s="340"/>
    </row>
    <row r="10" spans="1:20" x14ac:dyDescent="0.2">
      <c r="A10" s="275"/>
      <c r="B10" s="289"/>
      <c r="C10" s="290">
        <v>2037</v>
      </c>
      <c r="D10" s="281">
        <v>819.34799999999996</v>
      </c>
      <c r="E10" s="332"/>
      <c r="F10" s="340"/>
      <c r="G10" s="323"/>
      <c r="H10" s="335"/>
      <c r="I10" s="290">
        <v>2037</v>
      </c>
      <c r="J10" s="279">
        <v>863.37</v>
      </c>
      <c r="K10" s="279">
        <v>20.28</v>
      </c>
      <c r="L10" s="281">
        <f>(K10*J10)/100</f>
        <v>175.09143599999999</v>
      </c>
      <c r="M10" s="332"/>
      <c r="N10" s="340"/>
      <c r="O10" s="323"/>
      <c r="P10" s="335"/>
      <c r="Q10" s="290">
        <v>2037</v>
      </c>
      <c r="R10" s="281">
        <f>D10+J10</f>
        <v>1682.7179999999998</v>
      </c>
      <c r="S10" s="332"/>
      <c r="T10" s="340"/>
    </row>
    <row r="11" spans="1:20" x14ac:dyDescent="0.2">
      <c r="A11" s="275"/>
      <c r="B11" s="289"/>
      <c r="C11" s="290">
        <v>2042</v>
      </c>
      <c r="D11" s="281">
        <v>844.577</v>
      </c>
      <c r="E11" s="332"/>
      <c r="F11" s="340"/>
      <c r="G11" s="323"/>
      <c r="H11" s="335"/>
      <c r="I11" s="290">
        <v>2042</v>
      </c>
      <c r="J11" s="279">
        <v>839.39</v>
      </c>
      <c r="K11" s="279">
        <v>21.48</v>
      </c>
      <c r="L11" s="281">
        <f>(K11*J11)/100</f>
        <v>180.300972</v>
      </c>
      <c r="M11" s="332"/>
      <c r="N11" s="340"/>
      <c r="O11" s="323"/>
      <c r="P11" s="335"/>
      <c r="Q11" s="290">
        <v>2042</v>
      </c>
      <c r="R11" s="281">
        <f>D11+J11</f>
        <v>1683.9670000000001</v>
      </c>
      <c r="S11" s="332"/>
      <c r="T11" s="340"/>
    </row>
    <row r="12" spans="1:20" x14ac:dyDescent="0.2">
      <c r="A12" s="275"/>
      <c r="B12" s="289"/>
      <c r="C12" s="290">
        <v>2047</v>
      </c>
      <c r="D12" s="281">
        <v>848.303</v>
      </c>
      <c r="E12" s="332"/>
      <c r="F12" s="340"/>
      <c r="G12" s="323"/>
      <c r="H12" s="335"/>
      <c r="I12" s="290">
        <v>2047</v>
      </c>
      <c r="J12" s="279">
        <v>714.62800000000004</v>
      </c>
      <c r="K12" s="279">
        <v>24.18</v>
      </c>
      <c r="L12" s="281">
        <f>(K12*J12)/100</f>
        <v>172.79705040000002</v>
      </c>
      <c r="M12" s="332"/>
      <c r="N12" s="340"/>
      <c r="O12" s="323"/>
      <c r="P12" s="335"/>
      <c r="Q12" s="290">
        <v>2047</v>
      </c>
      <c r="R12" s="281">
        <f>D12+J12</f>
        <v>1562.931</v>
      </c>
      <c r="S12" s="332"/>
      <c r="T12" s="340"/>
    </row>
    <row r="13" spans="1:20" x14ac:dyDescent="0.2">
      <c r="A13" s="275"/>
      <c r="B13" s="289"/>
      <c r="C13" s="290">
        <v>2052</v>
      </c>
      <c r="D13" s="281">
        <v>857.26</v>
      </c>
      <c r="E13" s="332"/>
      <c r="F13" s="340"/>
      <c r="G13" s="323"/>
      <c r="H13" s="335"/>
      <c r="I13" s="290">
        <v>2052</v>
      </c>
      <c r="J13" s="279">
        <v>721.34699999999998</v>
      </c>
      <c r="K13" s="279">
        <v>23.56</v>
      </c>
      <c r="L13" s="281">
        <f>(K13*J13)/100</f>
        <v>169.94935319999996</v>
      </c>
      <c r="M13" s="332"/>
      <c r="N13" s="340"/>
      <c r="O13" s="323"/>
      <c r="P13" s="335"/>
      <c r="Q13" s="290">
        <v>2052</v>
      </c>
      <c r="R13" s="281">
        <f>D13+J13</f>
        <v>1578.607</v>
      </c>
      <c r="S13" s="332"/>
      <c r="T13" s="340"/>
    </row>
    <row r="14" spans="1:20" x14ac:dyDescent="0.2">
      <c r="A14" s="275"/>
      <c r="B14" s="289"/>
      <c r="C14" s="290">
        <v>2057</v>
      </c>
      <c r="D14" s="281">
        <v>861.70299999999997</v>
      </c>
      <c r="E14" s="332"/>
      <c r="F14" s="340"/>
      <c r="G14" s="323"/>
      <c r="H14" s="335"/>
      <c r="I14" s="290">
        <v>2057</v>
      </c>
      <c r="J14" s="279">
        <v>637.95899999999995</v>
      </c>
      <c r="K14" s="279">
        <v>19.55</v>
      </c>
      <c r="L14" s="281">
        <f>(K14*J14)/100</f>
        <v>124.7209845</v>
      </c>
      <c r="M14" s="332"/>
      <c r="N14" s="340"/>
      <c r="O14" s="323"/>
      <c r="P14" s="335"/>
      <c r="Q14" s="290">
        <v>2057</v>
      </c>
      <c r="R14" s="281">
        <f>D14+J14</f>
        <v>1499.6619999999998</v>
      </c>
      <c r="S14" s="332"/>
      <c r="T14" s="340"/>
    </row>
    <row r="15" spans="1:20" ht="13.5" thickBot="1" x14ac:dyDescent="0.25">
      <c r="A15" s="275"/>
      <c r="B15" s="294"/>
      <c r="C15" s="295">
        <v>2062</v>
      </c>
      <c r="D15" s="296">
        <v>852.67</v>
      </c>
      <c r="E15" s="333"/>
      <c r="F15" s="341"/>
      <c r="G15" s="323"/>
      <c r="H15" s="336"/>
      <c r="I15" s="295">
        <v>2062</v>
      </c>
      <c r="J15" s="337">
        <v>604.47</v>
      </c>
      <c r="K15" s="337">
        <v>15.92</v>
      </c>
      <c r="L15" s="296">
        <f t="shared" si="0"/>
        <v>96.231624000000011</v>
      </c>
      <c r="M15" s="333"/>
      <c r="N15" s="341"/>
      <c r="O15" s="323"/>
      <c r="P15" s="336"/>
      <c r="Q15" s="295">
        <v>2062</v>
      </c>
      <c r="R15" s="296">
        <f t="shared" si="1"/>
        <v>1457.1399999999999</v>
      </c>
      <c r="S15" s="333"/>
      <c r="T15" s="341"/>
    </row>
    <row r="16" spans="1:20" x14ac:dyDescent="0.2">
      <c r="A16" s="275"/>
      <c r="B16" s="299"/>
      <c r="C16" s="300"/>
      <c r="D16" s="281"/>
      <c r="E16" s="281"/>
      <c r="F16" s="276"/>
      <c r="G16" s="323"/>
      <c r="H16" s="338"/>
      <c r="I16" s="300"/>
      <c r="J16" s="281"/>
      <c r="K16" s="281"/>
      <c r="L16" s="281"/>
      <c r="M16" s="281"/>
      <c r="N16" s="276"/>
      <c r="O16" s="323"/>
      <c r="P16" s="338"/>
      <c r="Q16" s="300"/>
      <c r="R16" s="281"/>
      <c r="S16" s="281"/>
      <c r="T16" s="276"/>
    </row>
    <row r="17" spans="1:20" ht="13.5" thickBot="1" x14ac:dyDescent="0.25"/>
    <row r="18" spans="1:20" x14ac:dyDescent="0.2">
      <c r="A18" s="275"/>
      <c r="B18" s="799" t="s">
        <v>484</v>
      </c>
      <c r="C18" s="804"/>
      <c r="D18" s="804"/>
      <c r="E18" s="804"/>
      <c r="F18" s="805"/>
      <c r="H18" s="799" t="s">
        <v>484</v>
      </c>
      <c r="I18" s="802"/>
      <c r="J18" s="802"/>
      <c r="K18" s="802"/>
      <c r="L18" s="802"/>
      <c r="M18" s="802"/>
      <c r="N18" s="803"/>
      <c r="P18" s="799" t="s">
        <v>484</v>
      </c>
      <c r="Q18" s="804"/>
      <c r="R18" s="804"/>
      <c r="S18" s="804"/>
      <c r="T18" s="805"/>
    </row>
    <row r="19" spans="1:20" ht="13.5" thickBot="1" x14ac:dyDescent="0.25">
      <c r="A19" s="275"/>
      <c r="B19" s="283" t="s">
        <v>78</v>
      </c>
      <c r="C19" s="284" t="s">
        <v>481</v>
      </c>
      <c r="D19" s="284" t="s">
        <v>377</v>
      </c>
      <c r="E19" s="287" t="s">
        <v>480</v>
      </c>
      <c r="F19" s="285" t="s">
        <v>378</v>
      </c>
      <c r="H19" s="286" t="s">
        <v>308</v>
      </c>
      <c r="I19" s="284" t="s">
        <v>481</v>
      </c>
      <c r="J19" s="284" t="s">
        <v>377</v>
      </c>
      <c r="K19" s="287" t="s">
        <v>82</v>
      </c>
      <c r="L19" s="287" t="s">
        <v>309</v>
      </c>
      <c r="M19" s="287" t="s">
        <v>480</v>
      </c>
      <c r="N19" s="288" t="s">
        <v>378</v>
      </c>
      <c r="P19" s="283" t="s">
        <v>487</v>
      </c>
      <c r="Q19" s="284" t="s">
        <v>481</v>
      </c>
      <c r="R19" s="284" t="s">
        <v>377</v>
      </c>
      <c r="S19" s="287" t="s">
        <v>480</v>
      </c>
      <c r="T19" s="285" t="s">
        <v>378</v>
      </c>
    </row>
    <row r="20" spans="1:20" x14ac:dyDescent="0.2">
      <c r="A20" s="275"/>
      <c r="B20" s="301" t="s">
        <v>92</v>
      </c>
      <c r="C20" s="302" t="s">
        <v>331</v>
      </c>
      <c r="D20" s="291">
        <v>708.81100000000004</v>
      </c>
      <c r="E20" s="293">
        <v>4</v>
      </c>
      <c r="F20" s="329">
        <f>D20*E20</f>
        <v>2835.2440000000001</v>
      </c>
      <c r="H20" s="301" t="s">
        <v>92</v>
      </c>
      <c r="I20" s="302" t="s">
        <v>331</v>
      </c>
      <c r="J20" s="292">
        <v>1097.4670000000001</v>
      </c>
      <c r="K20" s="292">
        <v>12.44</v>
      </c>
      <c r="L20" s="293">
        <f t="shared" ref="L20:L30" si="2">(K20*J20)/100</f>
        <v>136.5248948</v>
      </c>
      <c r="M20" s="293">
        <v>4</v>
      </c>
      <c r="N20" s="329">
        <f>J20*M20</f>
        <v>4389.8680000000004</v>
      </c>
      <c r="P20" s="301" t="s">
        <v>92</v>
      </c>
      <c r="Q20" s="302" t="s">
        <v>331</v>
      </c>
      <c r="R20" s="291">
        <f>D20+J20</f>
        <v>1806.2780000000002</v>
      </c>
      <c r="S20" s="293">
        <v>4</v>
      </c>
      <c r="T20" s="329">
        <f>R20*S20</f>
        <v>7225.112000000001</v>
      </c>
    </row>
    <row r="21" spans="1:20" x14ac:dyDescent="0.2">
      <c r="A21" s="275"/>
      <c r="B21" s="289"/>
      <c r="C21" s="290" t="s">
        <v>222</v>
      </c>
      <c r="D21" s="281">
        <v>747.66600000000005</v>
      </c>
      <c r="E21" s="282">
        <v>5</v>
      </c>
      <c r="F21" s="280">
        <f t="shared" ref="F21:F30" si="3">D21*E21</f>
        <v>3738.3300000000004</v>
      </c>
      <c r="H21" s="289"/>
      <c r="I21" s="290" t="s">
        <v>222</v>
      </c>
      <c r="J21" s="277">
        <v>1112.5930000000001</v>
      </c>
      <c r="K21" s="277">
        <v>13.1</v>
      </c>
      <c r="L21" s="282">
        <f t="shared" si="2"/>
        <v>145.749683</v>
      </c>
      <c r="M21" s="282">
        <v>5</v>
      </c>
      <c r="N21" s="280">
        <f t="shared" ref="N21:N30" si="4">J21*M21</f>
        <v>5562.9650000000001</v>
      </c>
      <c r="P21" s="289"/>
      <c r="Q21" s="290" t="s">
        <v>222</v>
      </c>
      <c r="R21" s="281">
        <f t="shared" ref="R21:R30" si="5">D21+J21</f>
        <v>1860.259</v>
      </c>
      <c r="S21" s="282">
        <v>5</v>
      </c>
      <c r="T21" s="280">
        <f t="shared" ref="T21:T30" si="6">R21*S21</f>
        <v>9301.2950000000001</v>
      </c>
    </row>
    <row r="22" spans="1:20" x14ac:dyDescent="0.2">
      <c r="A22" s="275"/>
      <c r="B22" s="289"/>
      <c r="C22" s="290" t="s">
        <v>225</v>
      </c>
      <c r="D22" s="281">
        <v>788.375</v>
      </c>
      <c r="E22" s="282">
        <v>5</v>
      </c>
      <c r="F22" s="280">
        <f t="shared" si="3"/>
        <v>3941.875</v>
      </c>
      <c r="H22" s="289"/>
      <c r="I22" s="290" t="s">
        <v>225</v>
      </c>
      <c r="J22" s="277">
        <v>1120.0329999999999</v>
      </c>
      <c r="K22" s="277">
        <v>14.24</v>
      </c>
      <c r="L22" s="282">
        <f t="shared" si="2"/>
        <v>159.49269919999998</v>
      </c>
      <c r="M22" s="282">
        <v>5</v>
      </c>
      <c r="N22" s="280">
        <f t="shared" si="4"/>
        <v>5600.1649999999991</v>
      </c>
      <c r="P22" s="289"/>
      <c r="Q22" s="290" t="s">
        <v>225</v>
      </c>
      <c r="R22" s="281">
        <f t="shared" si="5"/>
        <v>1908.4079999999999</v>
      </c>
      <c r="S22" s="282">
        <v>5</v>
      </c>
      <c r="T22" s="280">
        <f t="shared" si="6"/>
        <v>9542.0399999999991</v>
      </c>
    </row>
    <row r="23" spans="1:20" x14ac:dyDescent="0.2">
      <c r="A23" s="275"/>
      <c r="B23" s="289"/>
      <c r="C23" s="290" t="s">
        <v>226</v>
      </c>
      <c r="D23" s="281">
        <v>810.03700000000003</v>
      </c>
      <c r="E23" s="282">
        <v>5</v>
      </c>
      <c r="F23" s="280">
        <f t="shared" si="3"/>
        <v>4050.1850000000004</v>
      </c>
      <c r="H23" s="289"/>
      <c r="I23" s="290" t="s">
        <v>226</v>
      </c>
      <c r="J23" s="277">
        <v>1051.106</v>
      </c>
      <c r="K23" s="277">
        <v>15.82</v>
      </c>
      <c r="L23" s="282">
        <f t="shared" si="2"/>
        <v>166.28496920000001</v>
      </c>
      <c r="M23" s="282">
        <v>5</v>
      </c>
      <c r="N23" s="280">
        <f t="shared" si="4"/>
        <v>5255.53</v>
      </c>
      <c r="P23" s="289"/>
      <c r="Q23" s="290" t="s">
        <v>226</v>
      </c>
      <c r="R23" s="281">
        <f t="shared" si="5"/>
        <v>1861.143</v>
      </c>
      <c r="S23" s="282">
        <v>5</v>
      </c>
      <c r="T23" s="280">
        <f t="shared" si="6"/>
        <v>9305.7150000000001</v>
      </c>
    </row>
    <row r="24" spans="1:20" x14ac:dyDescent="0.2">
      <c r="A24" s="275"/>
      <c r="B24" s="289"/>
      <c r="C24" s="290" t="s">
        <v>227</v>
      </c>
      <c r="D24" s="281">
        <v>815.25400000000002</v>
      </c>
      <c r="E24" s="282">
        <v>5</v>
      </c>
      <c r="F24" s="280">
        <f t="shared" si="3"/>
        <v>4076.27</v>
      </c>
      <c r="H24" s="289"/>
      <c r="I24" s="290" t="s">
        <v>227</v>
      </c>
      <c r="J24" s="277">
        <v>888.36</v>
      </c>
      <c r="K24" s="277">
        <v>18.670000000000002</v>
      </c>
      <c r="L24" s="282">
        <f t="shared" si="2"/>
        <v>165.85681200000002</v>
      </c>
      <c r="M24" s="282">
        <v>5</v>
      </c>
      <c r="N24" s="280">
        <f t="shared" si="4"/>
        <v>4441.8</v>
      </c>
      <c r="P24" s="289"/>
      <c r="Q24" s="290" t="s">
        <v>227</v>
      </c>
      <c r="R24" s="281">
        <f t="shared" si="5"/>
        <v>1703.614</v>
      </c>
      <c r="S24" s="282">
        <v>5</v>
      </c>
      <c r="T24" s="280">
        <f t="shared" si="6"/>
        <v>8518.07</v>
      </c>
    </row>
    <row r="25" spans="1:20" x14ac:dyDescent="0.2">
      <c r="A25" s="275"/>
      <c r="B25" s="289"/>
      <c r="C25" s="290" t="s">
        <v>228</v>
      </c>
      <c r="D25" s="281">
        <v>837.452</v>
      </c>
      <c r="E25" s="282">
        <v>5</v>
      </c>
      <c r="F25" s="280">
        <f>D25*E25</f>
        <v>4187.26</v>
      </c>
      <c r="H25" s="289"/>
      <c r="I25" s="290" t="s">
        <v>228</v>
      </c>
      <c r="J25" s="277">
        <v>860.11</v>
      </c>
      <c r="K25" s="277">
        <v>20.239999999999998</v>
      </c>
      <c r="L25" s="282">
        <f>(K25*J25)/100</f>
        <v>174.08626399999997</v>
      </c>
      <c r="M25" s="282">
        <v>5</v>
      </c>
      <c r="N25" s="280">
        <f>J25*M25</f>
        <v>4300.55</v>
      </c>
      <c r="P25" s="289"/>
      <c r="Q25" s="290" t="s">
        <v>228</v>
      </c>
      <c r="R25" s="281">
        <f>D25+J25</f>
        <v>1697.5619999999999</v>
      </c>
      <c r="S25" s="282">
        <v>5</v>
      </c>
      <c r="T25" s="280">
        <f>R25*S25</f>
        <v>8487.81</v>
      </c>
    </row>
    <row r="26" spans="1:20" x14ac:dyDescent="0.2">
      <c r="A26" s="275"/>
      <c r="B26" s="289"/>
      <c r="C26" s="290" t="s">
        <v>332</v>
      </c>
      <c r="D26" s="281">
        <v>853.83799999999997</v>
      </c>
      <c r="E26" s="282">
        <v>5</v>
      </c>
      <c r="F26" s="280">
        <f>D26*E26</f>
        <v>4269.1899999999996</v>
      </c>
      <c r="H26" s="289"/>
      <c r="I26" s="290" t="s">
        <v>332</v>
      </c>
      <c r="J26" s="277">
        <v>763.34100000000001</v>
      </c>
      <c r="K26" s="277">
        <v>22.29</v>
      </c>
      <c r="L26" s="282">
        <f>(K26*J26)/100</f>
        <v>170.14870889999997</v>
      </c>
      <c r="M26" s="282">
        <v>5</v>
      </c>
      <c r="N26" s="280">
        <f>J26*M26</f>
        <v>3816.7049999999999</v>
      </c>
      <c r="P26" s="289"/>
      <c r="Q26" s="290" t="s">
        <v>332</v>
      </c>
      <c r="R26" s="281">
        <f>D26+J26</f>
        <v>1617.1790000000001</v>
      </c>
      <c r="S26" s="282">
        <v>5</v>
      </c>
      <c r="T26" s="280">
        <f>R26*S26</f>
        <v>8085.8950000000004</v>
      </c>
    </row>
    <row r="27" spans="1:20" x14ac:dyDescent="0.2">
      <c r="A27" s="275"/>
      <c r="B27" s="289"/>
      <c r="C27" s="290" t="s">
        <v>333</v>
      </c>
      <c r="D27" s="281">
        <v>860.28399999999999</v>
      </c>
      <c r="E27" s="282">
        <v>5</v>
      </c>
      <c r="F27" s="280">
        <f>D27*E27</f>
        <v>4301.42</v>
      </c>
      <c r="H27" s="289"/>
      <c r="I27" s="290" t="s">
        <v>333</v>
      </c>
      <c r="J27" s="277">
        <v>721.99300000000005</v>
      </c>
      <c r="K27" s="277">
        <v>23.17</v>
      </c>
      <c r="L27" s="282">
        <f>(K27*J27)/100</f>
        <v>167.28577810000002</v>
      </c>
      <c r="M27" s="282">
        <v>5</v>
      </c>
      <c r="N27" s="280">
        <f>J27*M27</f>
        <v>3609.9650000000001</v>
      </c>
      <c r="P27" s="289"/>
      <c r="Q27" s="290" t="s">
        <v>333</v>
      </c>
      <c r="R27" s="281">
        <f>D27+J27</f>
        <v>1582.277</v>
      </c>
      <c r="S27" s="282">
        <v>5</v>
      </c>
      <c r="T27" s="280">
        <f>R27*S27</f>
        <v>7911.3850000000002</v>
      </c>
    </row>
    <row r="28" spans="1:20" x14ac:dyDescent="0.2">
      <c r="A28" s="275"/>
      <c r="B28" s="289"/>
      <c r="C28" s="290" t="s">
        <v>231</v>
      </c>
      <c r="D28" s="281">
        <v>857.928</v>
      </c>
      <c r="E28" s="282">
        <v>5</v>
      </c>
      <c r="F28" s="280">
        <f>D28*E28</f>
        <v>4289.6400000000003</v>
      </c>
      <c r="H28" s="289"/>
      <c r="I28" s="290" t="s">
        <v>231</v>
      </c>
      <c r="J28" s="277">
        <v>651.95600000000002</v>
      </c>
      <c r="K28" s="277">
        <v>19.53</v>
      </c>
      <c r="L28" s="282">
        <f>(K28*J28)/100</f>
        <v>127.32700680000002</v>
      </c>
      <c r="M28" s="282">
        <v>5</v>
      </c>
      <c r="N28" s="280">
        <f>J28*M28</f>
        <v>3259.78</v>
      </c>
      <c r="P28" s="289"/>
      <c r="Q28" s="290" t="s">
        <v>231</v>
      </c>
      <c r="R28" s="281">
        <f>D28+J28</f>
        <v>1509.884</v>
      </c>
      <c r="S28" s="282">
        <v>5</v>
      </c>
      <c r="T28" s="280">
        <f>R28*S28</f>
        <v>7549.42</v>
      </c>
    </row>
    <row r="29" spans="1:20" x14ac:dyDescent="0.2">
      <c r="A29" s="275"/>
      <c r="B29" s="289"/>
      <c r="C29" s="290" t="s">
        <v>232</v>
      </c>
      <c r="D29" s="281">
        <v>852.71199999999999</v>
      </c>
      <c r="E29" s="282">
        <v>5</v>
      </c>
      <c r="F29" s="280">
        <f>D29*E29</f>
        <v>4263.5599999999995</v>
      </c>
      <c r="H29" s="289"/>
      <c r="I29" s="290" t="s">
        <v>232</v>
      </c>
      <c r="J29" s="277">
        <v>580.25599999999997</v>
      </c>
      <c r="K29" s="277">
        <v>15.78</v>
      </c>
      <c r="L29" s="282">
        <f>(K29*J29)/100</f>
        <v>91.564396799999997</v>
      </c>
      <c r="M29" s="282">
        <v>5</v>
      </c>
      <c r="N29" s="280">
        <f>J29*M29</f>
        <v>2901.2799999999997</v>
      </c>
      <c r="P29" s="289"/>
      <c r="Q29" s="290" t="s">
        <v>232</v>
      </c>
      <c r="R29" s="281">
        <f>D29+J29</f>
        <v>1432.9679999999998</v>
      </c>
      <c r="S29" s="282">
        <v>5</v>
      </c>
      <c r="T29" s="280">
        <f>R29*S29</f>
        <v>7164.8399999999992</v>
      </c>
    </row>
    <row r="30" spans="1:20" ht="13.5" thickBot="1" x14ac:dyDescent="0.25">
      <c r="A30" s="275"/>
      <c r="B30" s="294"/>
      <c r="C30" s="295" t="s">
        <v>233</v>
      </c>
      <c r="D30" s="296">
        <v>858.84900000000005</v>
      </c>
      <c r="E30" s="298">
        <v>5</v>
      </c>
      <c r="F30" s="330">
        <f t="shared" si="3"/>
        <v>4294.2449999999999</v>
      </c>
      <c r="H30" s="294"/>
      <c r="I30" s="295" t="s">
        <v>233</v>
      </c>
      <c r="J30" s="297">
        <v>666.22900000000004</v>
      </c>
      <c r="K30" s="297">
        <v>15.39</v>
      </c>
      <c r="L30" s="298">
        <f t="shared" si="2"/>
        <v>102.5326431</v>
      </c>
      <c r="M30" s="298">
        <v>5</v>
      </c>
      <c r="N30" s="330">
        <f t="shared" si="4"/>
        <v>3331.1450000000004</v>
      </c>
      <c r="P30" s="294"/>
      <c r="Q30" s="295" t="s">
        <v>233</v>
      </c>
      <c r="R30" s="296">
        <f t="shared" si="5"/>
        <v>1525.078</v>
      </c>
      <c r="S30" s="298">
        <v>5</v>
      </c>
      <c r="T30" s="330">
        <f t="shared" si="6"/>
        <v>7625.3899999999994</v>
      </c>
    </row>
    <row r="31" spans="1:20" x14ac:dyDescent="0.2">
      <c r="A31" s="275"/>
      <c r="B31" s="299"/>
      <c r="C31" s="300"/>
      <c r="D31" s="281"/>
      <c r="E31" s="282"/>
      <c r="F31" s="276"/>
      <c r="H31" s="299"/>
      <c r="I31" s="300"/>
      <c r="J31" s="282"/>
      <c r="K31" s="282"/>
      <c r="L31" s="282"/>
      <c r="M31" s="282"/>
      <c r="N31" s="276"/>
      <c r="P31" s="299"/>
      <c r="Q31" s="300"/>
      <c r="R31" s="281"/>
      <c r="S31" s="282"/>
      <c r="T31" s="276"/>
    </row>
    <row r="32" spans="1:20" ht="13.5" thickBot="1" x14ac:dyDescent="0.25"/>
    <row r="33" spans="1:20" x14ac:dyDescent="0.2">
      <c r="A33" s="275"/>
      <c r="B33" s="799" t="s">
        <v>485</v>
      </c>
      <c r="C33" s="800"/>
      <c r="D33" s="800"/>
      <c r="E33" s="800"/>
      <c r="F33" s="801"/>
      <c r="H33" s="799" t="s">
        <v>485</v>
      </c>
      <c r="I33" s="802"/>
      <c r="J33" s="802"/>
      <c r="K33" s="802"/>
      <c r="L33" s="802"/>
      <c r="M33" s="802"/>
      <c r="N33" s="803"/>
      <c r="P33" s="799" t="s">
        <v>485</v>
      </c>
      <c r="Q33" s="800"/>
      <c r="R33" s="800"/>
      <c r="S33" s="800"/>
      <c r="T33" s="801"/>
    </row>
    <row r="34" spans="1:20" ht="13.5" thickBot="1" x14ac:dyDescent="0.25">
      <c r="A34" s="275"/>
      <c r="B34" s="283" t="s">
        <v>78</v>
      </c>
      <c r="C34" s="284" t="s">
        <v>481</v>
      </c>
      <c r="D34" s="284" t="s">
        <v>377</v>
      </c>
      <c r="E34" s="287" t="s">
        <v>480</v>
      </c>
      <c r="F34" s="285" t="s">
        <v>378</v>
      </c>
      <c r="H34" s="286" t="s">
        <v>308</v>
      </c>
      <c r="I34" s="284" t="s">
        <v>481</v>
      </c>
      <c r="J34" s="284" t="s">
        <v>377</v>
      </c>
      <c r="K34" s="287" t="s">
        <v>82</v>
      </c>
      <c r="L34" s="287" t="s">
        <v>309</v>
      </c>
      <c r="M34" s="287" t="s">
        <v>480</v>
      </c>
      <c r="N34" s="288" t="s">
        <v>378</v>
      </c>
      <c r="P34" s="283" t="s">
        <v>487</v>
      </c>
      <c r="Q34" s="284" t="s">
        <v>481</v>
      </c>
      <c r="R34" s="284" t="s">
        <v>377</v>
      </c>
      <c r="S34" s="287" t="s">
        <v>480</v>
      </c>
      <c r="T34" s="285" t="s">
        <v>378</v>
      </c>
    </row>
    <row r="35" spans="1:20" x14ac:dyDescent="0.2">
      <c r="A35" s="275"/>
      <c r="B35" s="301" t="s">
        <v>92</v>
      </c>
      <c r="C35" s="302" t="s">
        <v>331</v>
      </c>
      <c r="D35" s="291">
        <v>27.643999999999998</v>
      </c>
      <c r="E35" s="293">
        <v>4</v>
      </c>
      <c r="F35" s="329">
        <f>D35*E35</f>
        <v>110.57599999999999</v>
      </c>
      <c r="H35" s="301" t="s">
        <v>92</v>
      </c>
      <c r="I35" s="302" t="s">
        <v>331</v>
      </c>
      <c r="J35" s="292">
        <v>57.914000000000001</v>
      </c>
      <c r="K35" s="292">
        <v>16.28</v>
      </c>
      <c r="L35" s="293">
        <f t="shared" ref="L35:L45" si="7">(K35*J35)/100</f>
        <v>9.4283992000000012</v>
      </c>
      <c r="M35" s="293">
        <v>4</v>
      </c>
      <c r="N35" s="329">
        <f>J35*M35</f>
        <v>231.65600000000001</v>
      </c>
      <c r="P35" s="301" t="s">
        <v>92</v>
      </c>
      <c r="Q35" s="302" t="s">
        <v>331</v>
      </c>
      <c r="R35" s="291">
        <f>D35+J35</f>
        <v>85.557999999999993</v>
      </c>
      <c r="S35" s="293">
        <v>4</v>
      </c>
      <c r="T35" s="329">
        <f>R35*S35</f>
        <v>342.23199999999997</v>
      </c>
    </row>
    <row r="36" spans="1:20" x14ac:dyDescent="0.2">
      <c r="A36" s="275"/>
      <c r="B36" s="289"/>
      <c r="C36" s="290" t="s">
        <v>222</v>
      </c>
      <c r="D36" s="281">
        <v>29.289000000000001</v>
      </c>
      <c r="E36" s="282">
        <v>5</v>
      </c>
      <c r="F36" s="280">
        <f t="shared" ref="F36:F45" si="8">D36*E36</f>
        <v>146.44499999999999</v>
      </c>
      <c r="H36" s="289"/>
      <c r="I36" s="290" t="s">
        <v>222</v>
      </c>
      <c r="J36" s="277">
        <v>56.241999999999997</v>
      </c>
      <c r="K36" s="277">
        <v>17.07</v>
      </c>
      <c r="L36" s="282">
        <f t="shared" si="7"/>
        <v>9.6005094</v>
      </c>
      <c r="M36" s="282">
        <v>5</v>
      </c>
      <c r="N36" s="280">
        <f t="shared" ref="N36:N45" si="9">J36*M36</f>
        <v>281.20999999999998</v>
      </c>
      <c r="P36" s="289"/>
      <c r="Q36" s="290" t="s">
        <v>222</v>
      </c>
      <c r="R36" s="281">
        <f t="shared" ref="R36:R45" si="10">D36+J36</f>
        <v>85.531000000000006</v>
      </c>
      <c r="S36" s="282">
        <v>5</v>
      </c>
      <c r="T36" s="280">
        <f t="shared" ref="T36:T45" si="11">R36*S36</f>
        <v>427.65500000000003</v>
      </c>
    </row>
    <row r="37" spans="1:20" x14ac:dyDescent="0.2">
      <c r="A37" s="275"/>
      <c r="B37" s="289"/>
      <c r="C37" s="290" t="s">
        <v>225</v>
      </c>
      <c r="D37" s="281">
        <v>27.779</v>
      </c>
      <c r="E37" s="282">
        <v>5</v>
      </c>
      <c r="F37" s="280">
        <f t="shared" si="8"/>
        <v>138.89500000000001</v>
      </c>
      <c r="H37" s="289"/>
      <c r="I37" s="290" t="s">
        <v>225</v>
      </c>
      <c r="J37" s="277">
        <v>52.149000000000001</v>
      </c>
      <c r="K37" s="277">
        <v>17.97</v>
      </c>
      <c r="L37" s="282">
        <f t="shared" si="7"/>
        <v>9.3711752999999991</v>
      </c>
      <c r="M37" s="282">
        <v>5</v>
      </c>
      <c r="N37" s="280">
        <f t="shared" si="9"/>
        <v>260.745</v>
      </c>
      <c r="P37" s="289"/>
      <c r="Q37" s="290" t="s">
        <v>225</v>
      </c>
      <c r="R37" s="281">
        <f t="shared" si="10"/>
        <v>79.927999999999997</v>
      </c>
      <c r="S37" s="282">
        <v>5</v>
      </c>
      <c r="T37" s="280">
        <f t="shared" si="11"/>
        <v>399.64</v>
      </c>
    </row>
    <row r="38" spans="1:20" x14ac:dyDescent="0.2">
      <c r="A38" s="275"/>
      <c r="B38" s="289"/>
      <c r="C38" s="290" t="s">
        <v>226</v>
      </c>
      <c r="D38" s="281">
        <v>27.372</v>
      </c>
      <c r="E38" s="282">
        <v>5</v>
      </c>
      <c r="F38" s="280">
        <f t="shared" si="8"/>
        <v>136.86000000000001</v>
      </c>
      <c r="H38" s="289"/>
      <c r="I38" s="290" t="s">
        <v>226</v>
      </c>
      <c r="J38" s="277">
        <v>49.420999999999999</v>
      </c>
      <c r="K38" s="277">
        <v>18.07</v>
      </c>
      <c r="L38" s="282">
        <f t="shared" si="7"/>
        <v>8.9303746999999998</v>
      </c>
      <c r="M38" s="282">
        <v>5</v>
      </c>
      <c r="N38" s="280">
        <f t="shared" si="9"/>
        <v>247.10499999999999</v>
      </c>
      <c r="P38" s="289"/>
      <c r="Q38" s="290" t="s">
        <v>226</v>
      </c>
      <c r="R38" s="281">
        <f t="shared" si="10"/>
        <v>76.793000000000006</v>
      </c>
      <c r="S38" s="282">
        <v>5</v>
      </c>
      <c r="T38" s="280">
        <f t="shared" si="11"/>
        <v>383.96500000000003</v>
      </c>
    </row>
    <row r="39" spans="1:20" x14ac:dyDescent="0.2">
      <c r="A39" s="275"/>
      <c r="B39" s="289"/>
      <c r="C39" s="290" t="s">
        <v>227</v>
      </c>
      <c r="D39" s="281">
        <v>25.933</v>
      </c>
      <c r="E39" s="282">
        <v>5</v>
      </c>
      <c r="F39" s="280">
        <f t="shared" si="8"/>
        <v>129.66499999999999</v>
      </c>
      <c r="H39" s="289"/>
      <c r="I39" s="290" t="s">
        <v>227</v>
      </c>
      <c r="J39" s="277">
        <v>43.859000000000002</v>
      </c>
      <c r="K39" s="277">
        <v>18.96</v>
      </c>
      <c r="L39" s="282">
        <f t="shared" si="7"/>
        <v>8.3156664000000013</v>
      </c>
      <c r="M39" s="282">
        <v>5</v>
      </c>
      <c r="N39" s="280">
        <f t="shared" si="9"/>
        <v>219.29500000000002</v>
      </c>
      <c r="P39" s="289"/>
      <c r="Q39" s="290" t="s">
        <v>227</v>
      </c>
      <c r="R39" s="281">
        <f t="shared" si="10"/>
        <v>69.792000000000002</v>
      </c>
      <c r="S39" s="282">
        <v>5</v>
      </c>
      <c r="T39" s="280">
        <f t="shared" si="11"/>
        <v>348.96000000000004</v>
      </c>
    </row>
    <row r="40" spans="1:20" x14ac:dyDescent="0.2">
      <c r="A40" s="275"/>
      <c r="B40" s="289"/>
      <c r="C40" s="290" t="s">
        <v>228</v>
      </c>
      <c r="D40" s="281">
        <v>25.427</v>
      </c>
      <c r="E40" s="282">
        <v>5</v>
      </c>
      <c r="F40" s="280">
        <f t="shared" si="8"/>
        <v>127.13499999999999</v>
      </c>
      <c r="H40" s="289"/>
      <c r="I40" s="290" t="s">
        <v>228</v>
      </c>
      <c r="J40" s="277">
        <v>42.566000000000003</v>
      </c>
      <c r="K40" s="277">
        <v>18.829999999999998</v>
      </c>
      <c r="L40" s="282">
        <f t="shared" si="7"/>
        <v>8.0151778</v>
      </c>
      <c r="M40" s="282">
        <v>5</v>
      </c>
      <c r="N40" s="280">
        <f t="shared" si="9"/>
        <v>212.83</v>
      </c>
      <c r="P40" s="289"/>
      <c r="Q40" s="290" t="s">
        <v>228</v>
      </c>
      <c r="R40" s="281">
        <f t="shared" si="10"/>
        <v>67.992999999999995</v>
      </c>
      <c r="S40" s="282">
        <v>5</v>
      </c>
      <c r="T40" s="280">
        <f t="shared" si="11"/>
        <v>339.96499999999997</v>
      </c>
    </row>
    <row r="41" spans="1:20" x14ac:dyDescent="0.2">
      <c r="A41" s="275"/>
      <c r="B41" s="289"/>
      <c r="C41" s="290" t="s">
        <v>332</v>
      </c>
      <c r="D41" s="281">
        <v>25.390999999999998</v>
      </c>
      <c r="E41" s="282">
        <v>5</v>
      </c>
      <c r="F41" s="280">
        <f t="shared" si="8"/>
        <v>126.95499999999998</v>
      </c>
      <c r="H41" s="289"/>
      <c r="I41" s="290" t="s">
        <v>332</v>
      </c>
      <c r="J41" s="277">
        <v>42.844999999999999</v>
      </c>
      <c r="K41" s="277">
        <v>17.760000000000002</v>
      </c>
      <c r="L41" s="282">
        <f t="shared" si="7"/>
        <v>7.6092720000000007</v>
      </c>
      <c r="M41" s="282">
        <v>5</v>
      </c>
      <c r="N41" s="280">
        <f t="shared" si="9"/>
        <v>214.22499999999999</v>
      </c>
      <c r="P41" s="289"/>
      <c r="Q41" s="290" t="s">
        <v>332</v>
      </c>
      <c r="R41" s="281">
        <f t="shared" si="10"/>
        <v>68.23599999999999</v>
      </c>
      <c r="S41" s="282">
        <v>5</v>
      </c>
      <c r="T41" s="280">
        <f t="shared" si="11"/>
        <v>341.17999999999995</v>
      </c>
    </row>
    <row r="42" spans="1:20" x14ac:dyDescent="0.2">
      <c r="A42" s="275"/>
      <c r="B42" s="289"/>
      <c r="C42" s="290" t="s">
        <v>333</v>
      </c>
      <c r="D42" s="281">
        <v>25.776</v>
      </c>
      <c r="E42" s="282">
        <v>5</v>
      </c>
      <c r="F42" s="280">
        <f t="shared" si="8"/>
        <v>128.88</v>
      </c>
      <c r="H42" s="289"/>
      <c r="I42" s="290" t="s">
        <v>333</v>
      </c>
      <c r="J42" s="277">
        <v>44.122999999999998</v>
      </c>
      <c r="K42" s="277">
        <v>16.29</v>
      </c>
      <c r="L42" s="282">
        <f t="shared" si="7"/>
        <v>7.1876366999999997</v>
      </c>
      <c r="M42" s="282">
        <v>5</v>
      </c>
      <c r="N42" s="280">
        <f t="shared" si="9"/>
        <v>220.61499999999998</v>
      </c>
      <c r="P42" s="289"/>
      <c r="Q42" s="290" t="s">
        <v>333</v>
      </c>
      <c r="R42" s="281">
        <f t="shared" si="10"/>
        <v>69.899000000000001</v>
      </c>
      <c r="S42" s="282">
        <v>5</v>
      </c>
      <c r="T42" s="280">
        <f t="shared" si="11"/>
        <v>349.495</v>
      </c>
    </row>
    <row r="43" spans="1:20" x14ac:dyDescent="0.2">
      <c r="A43" s="275"/>
      <c r="B43" s="289"/>
      <c r="C43" s="290" t="s">
        <v>231</v>
      </c>
      <c r="D43" s="281">
        <v>25.727</v>
      </c>
      <c r="E43" s="282">
        <v>5</v>
      </c>
      <c r="F43" s="280">
        <f t="shared" si="8"/>
        <v>128.63499999999999</v>
      </c>
      <c r="H43" s="289"/>
      <c r="I43" s="290" t="s">
        <v>231</v>
      </c>
      <c r="J43" s="277">
        <v>43.886000000000003</v>
      </c>
      <c r="K43" s="277">
        <v>14.45</v>
      </c>
      <c r="L43" s="282">
        <f t="shared" si="7"/>
        <v>6.3415270000000001</v>
      </c>
      <c r="M43" s="282">
        <v>5</v>
      </c>
      <c r="N43" s="280">
        <f t="shared" si="9"/>
        <v>219.43</v>
      </c>
      <c r="P43" s="289"/>
      <c r="Q43" s="290" t="s">
        <v>231</v>
      </c>
      <c r="R43" s="281">
        <f t="shared" si="10"/>
        <v>69.613</v>
      </c>
      <c r="S43" s="282">
        <v>5</v>
      </c>
      <c r="T43" s="280">
        <f t="shared" si="11"/>
        <v>348.065</v>
      </c>
    </row>
    <row r="44" spans="1:20" x14ac:dyDescent="0.2">
      <c r="A44" s="275"/>
      <c r="B44" s="289"/>
      <c r="C44" s="290" t="s">
        <v>232</v>
      </c>
      <c r="D44" s="281">
        <v>25.516999999999999</v>
      </c>
      <c r="E44" s="282">
        <v>5</v>
      </c>
      <c r="F44" s="280">
        <f t="shared" si="8"/>
        <v>127.58499999999999</v>
      </c>
      <c r="H44" s="289"/>
      <c r="I44" s="290" t="s">
        <v>232</v>
      </c>
      <c r="J44" s="277">
        <v>45.192</v>
      </c>
      <c r="K44" s="277">
        <v>13.39</v>
      </c>
      <c r="L44" s="282">
        <f t="shared" si="7"/>
        <v>6.0512088000000004</v>
      </c>
      <c r="M44" s="282">
        <v>5</v>
      </c>
      <c r="N44" s="280">
        <f t="shared" si="9"/>
        <v>225.96</v>
      </c>
      <c r="P44" s="289"/>
      <c r="Q44" s="290" t="s">
        <v>232</v>
      </c>
      <c r="R44" s="281">
        <f t="shared" si="10"/>
        <v>70.709000000000003</v>
      </c>
      <c r="S44" s="282">
        <v>5</v>
      </c>
      <c r="T44" s="280">
        <f t="shared" si="11"/>
        <v>353.54500000000002</v>
      </c>
    </row>
    <row r="45" spans="1:20" ht="13.5" thickBot="1" x14ac:dyDescent="0.25">
      <c r="A45" s="275"/>
      <c r="B45" s="294"/>
      <c r="C45" s="295" t="s">
        <v>233</v>
      </c>
      <c r="D45" s="296">
        <v>25.943000000000001</v>
      </c>
      <c r="E45" s="298">
        <v>5</v>
      </c>
      <c r="F45" s="330">
        <f t="shared" si="8"/>
        <v>129.715</v>
      </c>
      <c r="H45" s="294"/>
      <c r="I45" s="295" t="s">
        <v>233</v>
      </c>
      <c r="J45" s="297">
        <v>48.62</v>
      </c>
      <c r="K45" s="297">
        <v>13.31</v>
      </c>
      <c r="L45" s="298">
        <f t="shared" si="7"/>
        <v>6.4713219999999998</v>
      </c>
      <c r="M45" s="298">
        <v>5</v>
      </c>
      <c r="N45" s="330">
        <f t="shared" si="9"/>
        <v>243.1</v>
      </c>
      <c r="P45" s="294"/>
      <c r="Q45" s="295" t="s">
        <v>233</v>
      </c>
      <c r="R45" s="296">
        <f t="shared" si="10"/>
        <v>74.563000000000002</v>
      </c>
      <c r="S45" s="298">
        <v>5</v>
      </c>
      <c r="T45" s="330">
        <f t="shared" si="11"/>
        <v>372.815</v>
      </c>
    </row>
    <row r="47" spans="1:20" ht="13.5" thickBot="1" x14ac:dyDescent="0.25"/>
    <row r="48" spans="1:20" x14ac:dyDescent="0.2">
      <c r="A48" s="275"/>
      <c r="B48" s="799" t="s">
        <v>486</v>
      </c>
      <c r="C48" s="800"/>
      <c r="D48" s="800"/>
      <c r="E48" s="800"/>
      <c r="F48" s="801"/>
      <c r="H48" s="799" t="s">
        <v>486</v>
      </c>
      <c r="I48" s="802"/>
      <c r="J48" s="802"/>
      <c r="K48" s="802"/>
      <c r="L48" s="802"/>
      <c r="M48" s="802"/>
      <c r="N48" s="803"/>
      <c r="P48" s="799" t="s">
        <v>486</v>
      </c>
      <c r="Q48" s="800"/>
      <c r="R48" s="800"/>
      <c r="S48" s="800"/>
      <c r="T48" s="801"/>
    </row>
    <row r="49" spans="1:20" ht="13.5" thickBot="1" x14ac:dyDescent="0.25">
      <c r="A49" s="275"/>
      <c r="B49" s="283" t="s">
        <v>78</v>
      </c>
      <c r="C49" s="284" t="s">
        <v>481</v>
      </c>
      <c r="D49" s="284" t="s">
        <v>377</v>
      </c>
      <c r="E49" s="287" t="s">
        <v>480</v>
      </c>
      <c r="F49" s="285" t="s">
        <v>378</v>
      </c>
      <c r="H49" s="286" t="s">
        <v>308</v>
      </c>
      <c r="I49" s="284" t="s">
        <v>481</v>
      </c>
      <c r="J49" s="284" t="s">
        <v>377</v>
      </c>
      <c r="K49" s="287" t="s">
        <v>82</v>
      </c>
      <c r="L49" s="287" t="s">
        <v>309</v>
      </c>
      <c r="M49" s="287" t="s">
        <v>480</v>
      </c>
      <c r="N49" s="288" t="s">
        <v>378</v>
      </c>
      <c r="P49" s="283" t="s">
        <v>487</v>
      </c>
      <c r="Q49" s="284" t="s">
        <v>481</v>
      </c>
      <c r="R49" s="284" t="s">
        <v>377</v>
      </c>
      <c r="S49" s="287" t="s">
        <v>480</v>
      </c>
      <c r="T49" s="285" t="s">
        <v>378</v>
      </c>
    </row>
    <row r="50" spans="1:20" x14ac:dyDescent="0.2">
      <c r="A50" s="275"/>
      <c r="B50" s="301" t="s">
        <v>92</v>
      </c>
      <c r="C50" s="302" t="s">
        <v>331</v>
      </c>
      <c r="D50" s="291">
        <v>13.311999999999999</v>
      </c>
      <c r="E50" s="293">
        <v>4</v>
      </c>
      <c r="F50" s="329">
        <f>D50*E50</f>
        <v>53.247999999999998</v>
      </c>
      <c r="H50" s="301" t="s">
        <v>92</v>
      </c>
      <c r="I50" s="302" t="s">
        <v>331</v>
      </c>
      <c r="J50" s="292">
        <v>67.429000000000002</v>
      </c>
      <c r="K50" s="292">
        <v>18.55</v>
      </c>
      <c r="L50" s="293">
        <f t="shared" ref="L50:L60" si="12">(K50*J50)/100</f>
        <v>12.508079500000001</v>
      </c>
      <c r="M50" s="293">
        <v>4</v>
      </c>
      <c r="N50" s="329">
        <f>J50*M50</f>
        <v>269.71600000000001</v>
      </c>
      <c r="P50" s="301" t="s">
        <v>92</v>
      </c>
      <c r="Q50" s="302" t="s">
        <v>331</v>
      </c>
      <c r="R50" s="291">
        <f>D50+J50</f>
        <v>80.741</v>
      </c>
      <c r="S50" s="293">
        <v>4</v>
      </c>
      <c r="T50" s="329">
        <f>R50*S50</f>
        <v>322.964</v>
      </c>
    </row>
    <row r="51" spans="1:20" x14ac:dyDescent="0.2">
      <c r="A51" s="275"/>
      <c r="B51" s="289"/>
      <c r="C51" s="290" t="s">
        <v>222</v>
      </c>
      <c r="D51" s="281">
        <v>15.592000000000001</v>
      </c>
      <c r="E51" s="282">
        <v>5</v>
      </c>
      <c r="F51" s="280">
        <f t="shared" ref="F51:F60" si="13">D51*E51</f>
        <v>77.960000000000008</v>
      </c>
      <c r="H51" s="289"/>
      <c r="I51" s="290" t="s">
        <v>222</v>
      </c>
      <c r="J51" s="277">
        <v>57.585000000000001</v>
      </c>
      <c r="K51" s="277">
        <v>18.010000000000002</v>
      </c>
      <c r="L51" s="282">
        <f t="shared" si="12"/>
        <v>10.371058500000002</v>
      </c>
      <c r="M51" s="282">
        <v>5</v>
      </c>
      <c r="N51" s="280">
        <f t="shared" ref="N51:N60" si="14">J51*M51</f>
        <v>287.92500000000001</v>
      </c>
      <c r="P51" s="289"/>
      <c r="Q51" s="290" t="s">
        <v>222</v>
      </c>
      <c r="R51" s="281">
        <f t="shared" ref="R51:R60" si="15">D51+J51</f>
        <v>73.177000000000007</v>
      </c>
      <c r="S51" s="282">
        <v>5</v>
      </c>
      <c r="T51" s="280">
        <f t="shared" ref="T51:T60" si="16">R51*S51</f>
        <v>365.88500000000005</v>
      </c>
    </row>
    <row r="52" spans="1:20" x14ac:dyDescent="0.2">
      <c r="A52" s="275"/>
      <c r="B52" s="289"/>
      <c r="C52" s="290" t="s">
        <v>225</v>
      </c>
      <c r="D52" s="281">
        <v>13.680999999999999</v>
      </c>
      <c r="E52" s="282">
        <v>5</v>
      </c>
      <c r="F52" s="280">
        <f t="shared" si="13"/>
        <v>68.405000000000001</v>
      </c>
      <c r="H52" s="289"/>
      <c r="I52" s="290" t="s">
        <v>225</v>
      </c>
      <c r="J52" s="277">
        <v>42.152000000000001</v>
      </c>
      <c r="K52" s="277">
        <v>15.32</v>
      </c>
      <c r="L52" s="282">
        <f t="shared" si="12"/>
        <v>6.4576864</v>
      </c>
      <c r="M52" s="282">
        <v>5</v>
      </c>
      <c r="N52" s="280">
        <f t="shared" si="14"/>
        <v>210.76</v>
      </c>
      <c r="P52" s="289"/>
      <c r="Q52" s="290" t="s">
        <v>225</v>
      </c>
      <c r="R52" s="281">
        <f t="shared" si="15"/>
        <v>55.832999999999998</v>
      </c>
      <c r="S52" s="282">
        <v>5</v>
      </c>
      <c r="T52" s="280">
        <f t="shared" si="16"/>
        <v>279.16499999999996</v>
      </c>
    </row>
    <row r="53" spans="1:20" x14ac:dyDescent="0.2">
      <c r="A53" s="275"/>
      <c r="B53" s="289"/>
      <c r="C53" s="290" t="s">
        <v>226</v>
      </c>
      <c r="D53" s="281">
        <v>18.491</v>
      </c>
      <c r="E53" s="282">
        <v>5</v>
      </c>
      <c r="F53" s="280">
        <f t="shared" si="13"/>
        <v>92.454999999999998</v>
      </c>
      <c r="H53" s="289"/>
      <c r="I53" s="290" t="s">
        <v>226</v>
      </c>
      <c r="J53" s="277">
        <v>70.442999999999998</v>
      </c>
      <c r="K53" s="277">
        <v>19.45</v>
      </c>
      <c r="L53" s="282">
        <f t="shared" si="12"/>
        <v>13.7011635</v>
      </c>
      <c r="M53" s="282">
        <v>5</v>
      </c>
      <c r="N53" s="280">
        <f t="shared" si="14"/>
        <v>352.21499999999997</v>
      </c>
      <c r="P53" s="289"/>
      <c r="Q53" s="290" t="s">
        <v>226</v>
      </c>
      <c r="R53" s="281">
        <f t="shared" si="15"/>
        <v>88.933999999999997</v>
      </c>
      <c r="S53" s="282">
        <v>5</v>
      </c>
      <c r="T53" s="280">
        <f t="shared" si="16"/>
        <v>444.66999999999996</v>
      </c>
    </row>
    <row r="54" spans="1:20" x14ac:dyDescent="0.2">
      <c r="A54" s="275"/>
      <c r="B54" s="289"/>
      <c r="C54" s="290" t="s">
        <v>227</v>
      </c>
      <c r="D54" s="281">
        <v>19.349</v>
      </c>
      <c r="E54" s="282">
        <v>5</v>
      </c>
      <c r="F54" s="280">
        <f t="shared" si="13"/>
        <v>96.745000000000005</v>
      </c>
      <c r="H54" s="289"/>
      <c r="I54" s="290" t="s">
        <v>227</v>
      </c>
      <c r="J54" s="277">
        <v>80.106999999999999</v>
      </c>
      <c r="K54" s="277">
        <v>22.38</v>
      </c>
      <c r="L54" s="282">
        <f t="shared" si="12"/>
        <v>17.927946599999999</v>
      </c>
      <c r="M54" s="282">
        <v>5</v>
      </c>
      <c r="N54" s="280">
        <f t="shared" si="14"/>
        <v>400.53499999999997</v>
      </c>
      <c r="P54" s="289"/>
      <c r="Q54" s="290" t="s">
        <v>227</v>
      </c>
      <c r="R54" s="281">
        <f t="shared" si="15"/>
        <v>99.456000000000003</v>
      </c>
      <c r="S54" s="282">
        <v>5</v>
      </c>
      <c r="T54" s="280">
        <f t="shared" si="16"/>
        <v>497.28000000000003</v>
      </c>
    </row>
    <row r="55" spans="1:20" x14ac:dyDescent="0.2">
      <c r="A55" s="275"/>
      <c r="B55" s="289"/>
      <c r="C55" s="290" t="s">
        <v>228</v>
      </c>
      <c r="D55" s="281">
        <v>25.274999999999999</v>
      </c>
      <c r="E55" s="282">
        <v>5</v>
      </c>
      <c r="F55" s="280">
        <f t="shared" si="13"/>
        <v>126.375</v>
      </c>
      <c r="H55" s="289"/>
      <c r="I55" s="290" t="s">
        <v>228</v>
      </c>
      <c r="J55" s="277">
        <v>47.362000000000002</v>
      </c>
      <c r="K55" s="277">
        <v>24.58</v>
      </c>
      <c r="L55" s="282">
        <f t="shared" si="12"/>
        <v>11.6415796</v>
      </c>
      <c r="M55" s="282">
        <v>5</v>
      </c>
      <c r="N55" s="280">
        <f t="shared" si="14"/>
        <v>236.81</v>
      </c>
      <c r="P55" s="289"/>
      <c r="Q55" s="290" t="s">
        <v>228</v>
      </c>
      <c r="R55" s="281">
        <f t="shared" si="15"/>
        <v>72.637</v>
      </c>
      <c r="S55" s="282">
        <v>5</v>
      </c>
      <c r="T55" s="280">
        <f t="shared" si="16"/>
        <v>363.185</v>
      </c>
    </row>
    <row r="56" spans="1:20" x14ac:dyDescent="0.2">
      <c r="A56" s="275"/>
      <c r="B56" s="289"/>
      <c r="C56" s="290" t="s">
        <v>332</v>
      </c>
      <c r="D56" s="281">
        <v>22.312000000000001</v>
      </c>
      <c r="E56" s="282">
        <v>5</v>
      </c>
      <c r="F56" s="280">
        <f t="shared" si="13"/>
        <v>111.56</v>
      </c>
      <c r="H56" s="289"/>
      <c r="I56" s="290" t="s">
        <v>332</v>
      </c>
      <c r="J56" s="277">
        <v>67.798000000000002</v>
      </c>
      <c r="K56" s="277">
        <v>26.98</v>
      </c>
      <c r="L56" s="282">
        <f t="shared" si="12"/>
        <v>18.291900400000003</v>
      </c>
      <c r="M56" s="282">
        <v>5</v>
      </c>
      <c r="N56" s="280">
        <f t="shared" si="14"/>
        <v>338.99</v>
      </c>
      <c r="P56" s="289"/>
      <c r="Q56" s="290" t="s">
        <v>332</v>
      </c>
      <c r="R56" s="281">
        <f t="shared" si="15"/>
        <v>90.11</v>
      </c>
      <c r="S56" s="282">
        <v>5</v>
      </c>
      <c r="T56" s="280">
        <f t="shared" si="16"/>
        <v>450.55</v>
      </c>
    </row>
    <row r="57" spans="1:20" x14ac:dyDescent="0.2">
      <c r="A57" s="275"/>
      <c r="B57" s="289"/>
      <c r="C57" s="290" t="s">
        <v>333</v>
      </c>
      <c r="D57" s="281">
        <v>41.323</v>
      </c>
      <c r="E57" s="282">
        <v>5</v>
      </c>
      <c r="F57" s="280">
        <f t="shared" si="13"/>
        <v>206.61500000000001</v>
      </c>
      <c r="H57" s="289"/>
      <c r="I57" s="290" t="s">
        <v>333</v>
      </c>
      <c r="J57" s="277">
        <v>42.78</v>
      </c>
      <c r="K57" s="277">
        <v>30.35</v>
      </c>
      <c r="L57" s="282">
        <f t="shared" si="12"/>
        <v>12.983730000000001</v>
      </c>
      <c r="M57" s="282">
        <v>5</v>
      </c>
      <c r="N57" s="280">
        <f t="shared" si="14"/>
        <v>213.9</v>
      </c>
      <c r="P57" s="289"/>
      <c r="Q57" s="290" t="s">
        <v>333</v>
      </c>
      <c r="R57" s="281">
        <f t="shared" si="15"/>
        <v>84.103000000000009</v>
      </c>
      <c r="S57" s="282">
        <v>5</v>
      </c>
      <c r="T57" s="280">
        <f t="shared" si="16"/>
        <v>420.51500000000004</v>
      </c>
    </row>
    <row r="58" spans="1:20" x14ac:dyDescent="0.2">
      <c r="A58" s="275"/>
      <c r="B58" s="289"/>
      <c r="C58" s="290" t="s">
        <v>231</v>
      </c>
      <c r="D58" s="281">
        <v>21.765000000000001</v>
      </c>
      <c r="E58" s="282">
        <v>5</v>
      </c>
      <c r="F58" s="280">
        <f t="shared" si="13"/>
        <v>108.825</v>
      </c>
      <c r="H58" s="289"/>
      <c r="I58" s="290" t="s">
        <v>231</v>
      </c>
      <c r="J58" s="277">
        <v>60.563000000000002</v>
      </c>
      <c r="K58" s="277">
        <v>35.53</v>
      </c>
      <c r="L58" s="282">
        <f t="shared" si="12"/>
        <v>21.518033899999999</v>
      </c>
      <c r="M58" s="282">
        <v>5</v>
      </c>
      <c r="N58" s="280">
        <f t="shared" si="14"/>
        <v>302.815</v>
      </c>
      <c r="P58" s="289"/>
      <c r="Q58" s="290" t="s">
        <v>231</v>
      </c>
      <c r="R58" s="281">
        <f t="shared" si="15"/>
        <v>82.328000000000003</v>
      </c>
      <c r="S58" s="282">
        <v>5</v>
      </c>
      <c r="T58" s="280">
        <f t="shared" si="16"/>
        <v>411.64</v>
      </c>
    </row>
    <row r="59" spans="1:20" x14ac:dyDescent="0.2">
      <c r="A59" s="275"/>
      <c r="B59" s="289"/>
      <c r="C59" s="290" t="s">
        <v>232</v>
      </c>
      <c r="D59" s="281">
        <v>57.508000000000003</v>
      </c>
      <c r="E59" s="282">
        <v>5</v>
      </c>
      <c r="F59" s="280">
        <f t="shared" si="13"/>
        <v>287.54000000000002</v>
      </c>
      <c r="H59" s="289"/>
      <c r="I59" s="290" t="s">
        <v>232</v>
      </c>
      <c r="J59" s="277">
        <v>51.89</v>
      </c>
      <c r="K59" s="277">
        <v>40.020000000000003</v>
      </c>
      <c r="L59" s="282">
        <f t="shared" si="12"/>
        <v>20.766378</v>
      </c>
      <c r="M59" s="282">
        <v>5</v>
      </c>
      <c r="N59" s="280">
        <f t="shared" si="14"/>
        <v>259.45</v>
      </c>
      <c r="P59" s="289"/>
      <c r="Q59" s="290" t="s">
        <v>232</v>
      </c>
      <c r="R59" s="281">
        <f t="shared" si="15"/>
        <v>109.398</v>
      </c>
      <c r="S59" s="282">
        <v>5</v>
      </c>
      <c r="T59" s="280">
        <f t="shared" si="16"/>
        <v>546.99</v>
      </c>
    </row>
    <row r="60" spans="1:20" ht="13.5" thickBot="1" x14ac:dyDescent="0.25">
      <c r="A60" s="275"/>
      <c r="B60" s="294"/>
      <c r="C60" s="295" t="s">
        <v>233</v>
      </c>
      <c r="D60" s="296">
        <v>20.928000000000001</v>
      </c>
      <c r="E60" s="298">
        <v>5</v>
      </c>
      <c r="F60" s="330">
        <f t="shared" si="13"/>
        <v>104.64</v>
      </c>
      <c r="H60" s="294"/>
      <c r="I60" s="295" t="s">
        <v>233</v>
      </c>
      <c r="J60" s="297">
        <v>26.802</v>
      </c>
      <c r="K60" s="297">
        <v>17.53</v>
      </c>
      <c r="L60" s="298">
        <f t="shared" si="12"/>
        <v>4.6983905999999998</v>
      </c>
      <c r="M60" s="298">
        <v>5</v>
      </c>
      <c r="N60" s="330">
        <f t="shared" si="14"/>
        <v>134.01</v>
      </c>
      <c r="P60" s="294"/>
      <c r="Q60" s="295" t="s">
        <v>233</v>
      </c>
      <c r="R60" s="296">
        <f t="shared" si="15"/>
        <v>47.730000000000004</v>
      </c>
      <c r="S60" s="298">
        <v>5</v>
      </c>
      <c r="T60" s="330">
        <f t="shared" si="16"/>
        <v>238.65000000000003</v>
      </c>
    </row>
    <row r="61" spans="1:20" x14ac:dyDescent="0.2">
      <c r="A61" s="275"/>
      <c r="B61" s="299"/>
      <c r="C61" s="300"/>
      <c r="D61" s="281"/>
      <c r="E61" s="282"/>
      <c r="F61" s="276"/>
      <c r="H61" s="299"/>
      <c r="I61" s="300"/>
      <c r="J61" s="282"/>
      <c r="K61" s="282"/>
      <c r="L61" s="282"/>
      <c r="M61" s="282"/>
      <c r="N61" s="276"/>
      <c r="P61" s="299"/>
      <c r="Q61" s="300"/>
      <c r="R61" s="281"/>
      <c r="S61" s="282"/>
      <c r="T61" s="276"/>
    </row>
    <row r="62" spans="1:20" x14ac:dyDescent="0.2">
      <c r="A62" s="275"/>
    </row>
    <row r="63" spans="1:20" x14ac:dyDescent="0.2">
      <c r="B63" s="790" t="s">
        <v>745</v>
      </c>
      <c r="C63" s="720" t="s">
        <v>331</v>
      </c>
      <c r="D63" s="720" t="s">
        <v>222</v>
      </c>
      <c r="E63" s="720" t="s">
        <v>225</v>
      </c>
      <c r="F63" s="720" t="s">
        <v>226</v>
      </c>
      <c r="G63" s="720" t="s">
        <v>227</v>
      </c>
      <c r="H63" s="720" t="s">
        <v>228</v>
      </c>
      <c r="I63" s="720" t="s">
        <v>332</v>
      </c>
      <c r="J63" s="720" t="s">
        <v>333</v>
      </c>
      <c r="K63" s="720" t="s">
        <v>231</v>
      </c>
      <c r="L63" s="720" t="s">
        <v>232</v>
      </c>
      <c r="M63" s="742" t="s">
        <v>233</v>
      </c>
    </row>
    <row r="64" spans="1:20" x14ac:dyDescent="0.2">
      <c r="B64" s="791"/>
      <c r="C64" s="719" t="s">
        <v>78</v>
      </c>
      <c r="D64" s="719" t="s">
        <v>78</v>
      </c>
      <c r="E64" s="719" t="s">
        <v>78</v>
      </c>
      <c r="F64" s="719" t="s">
        <v>78</v>
      </c>
      <c r="G64" s="719" t="s">
        <v>78</v>
      </c>
      <c r="H64" s="719" t="s">
        <v>78</v>
      </c>
      <c r="I64" s="719" t="s">
        <v>78</v>
      </c>
      <c r="J64" s="719" t="s">
        <v>78</v>
      </c>
      <c r="K64" s="719" t="s">
        <v>78</v>
      </c>
      <c r="L64" s="719" t="s">
        <v>78</v>
      </c>
      <c r="M64" s="743" t="s">
        <v>78</v>
      </c>
    </row>
    <row r="65" spans="2:24" ht="41.25" thickBot="1" x14ac:dyDescent="0.25">
      <c r="B65" s="792"/>
      <c r="C65" s="722" t="s">
        <v>325</v>
      </c>
      <c r="D65" s="722" t="s">
        <v>325</v>
      </c>
      <c r="E65" s="722" t="s">
        <v>325</v>
      </c>
      <c r="F65" s="722" t="s">
        <v>325</v>
      </c>
      <c r="G65" s="722" t="s">
        <v>325</v>
      </c>
      <c r="H65" s="722" t="s">
        <v>325</v>
      </c>
      <c r="I65" s="722" t="s">
        <v>325</v>
      </c>
      <c r="J65" s="722" t="s">
        <v>325</v>
      </c>
      <c r="K65" s="722" t="s">
        <v>325</v>
      </c>
      <c r="L65" s="722" t="s">
        <v>325</v>
      </c>
      <c r="M65" s="744" t="s">
        <v>325</v>
      </c>
    </row>
    <row r="66" spans="2:24" x14ac:dyDescent="0.2">
      <c r="B66" s="723" t="s">
        <v>92</v>
      </c>
      <c r="C66" s="724">
        <v>13.311999999999999</v>
      </c>
      <c r="D66" s="724">
        <v>15.592000000000001</v>
      </c>
      <c r="E66" s="724">
        <v>13.680999999999999</v>
      </c>
      <c r="F66" s="724">
        <v>18.491</v>
      </c>
      <c r="G66" s="724">
        <v>19.349</v>
      </c>
      <c r="H66" s="724">
        <v>25.274999999999999</v>
      </c>
      <c r="I66" s="724">
        <v>22.312000000000001</v>
      </c>
      <c r="J66" s="724">
        <v>41.323</v>
      </c>
      <c r="K66" s="724">
        <v>21.765000000000001</v>
      </c>
      <c r="L66" s="724">
        <v>57.508000000000003</v>
      </c>
      <c r="M66" s="725">
        <v>20.928000000000001</v>
      </c>
    </row>
    <row r="67" spans="2:24" x14ac:dyDescent="0.2">
      <c r="B67" s="726" t="s">
        <v>84</v>
      </c>
      <c r="C67" s="727">
        <v>8.9999999999999993E-3</v>
      </c>
      <c r="D67" s="727">
        <v>5.0000000000000001E-3</v>
      </c>
      <c r="E67" s="727">
        <v>5.0000000000000001E-3</v>
      </c>
      <c r="F67" s="727">
        <v>5.0000000000000001E-3</v>
      </c>
      <c r="G67" s="727">
        <v>0.14000000000000001</v>
      </c>
      <c r="H67" s="727">
        <v>0.189</v>
      </c>
      <c r="I67" s="727">
        <v>0.22900000000000001</v>
      </c>
      <c r="J67" s="727">
        <v>0.25800000000000001</v>
      </c>
      <c r="K67" s="727">
        <v>0.26900000000000002</v>
      </c>
      <c r="L67" s="727">
        <v>0.27300000000000002</v>
      </c>
      <c r="M67" s="728">
        <v>0.27400000000000002</v>
      </c>
    </row>
    <row r="68" spans="2:24" x14ac:dyDescent="0.2">
      <c r="B68" s="726" t="s">
        <v>85</v>
      </c>
      <c r="C68" s="727">
        <v>1.196</v>
      </c>
      <c r="D68" s="727">
        <v>1.25</v>
      </c>
      <c r="E68" s="727">
        <v>2.3650000000000002</v>
      </c>
      <c r="F68" s="727">
        <v>1.274</v>
      </c>
      <c r="G68" s="727">
        <v>1.4390000000000001</v>
      </c>
      <c r="H68" s="727">
        <v>1.5</v>
      </c>
      <c r="I68" s="727">
        <v>1.488</v>
      </c>
      <c r="J68" s="727">
        <v>3.12</v>
      </c>
      <c r="K68" s="727">
        <v>4.3010000000000002</v>
      </c>
      <c r="L68" s="727">
        <v>21.882999999999999</v>
      </c>
      <c r="M68" s="728">
        <v>6.5359999999999996</v>
      </c>
    </row>
    <row r="69" spans="2:24" x14ac:dyDescent="0.2">
      <c r="B69" s="726" t="s">
        <v>86</v>
      </c>
      <c r="C69" s="727">
        <v>5.1269999999999998</v>
      </c>
      <c r="D69" s="727">
        <v>5.5220000000000002</v>
      </c>
      <c r="E69" s="727">
        <v>6.0720000000000001</v>
      </c>
      <c r="F69" s="727">
        <v>8.2609999999999992</v>
      </c>
      <c r="G69" s="727">
        <v>9.5830000000000002</v>
      </c>
      <c r="H69" s="727">
        <v>13.932</v>
      </c>
      <c r="I69" s="727">
        <v>10.128</v>
      </c>
      <c r="J69" s="727">
        <v>26.811</v>
      </c>
      <c r="K69" s="727">
        <v>5.6710000000000003</v>
      </c>
      <c r="L69" s="727">
        <v>12.882</v>
      </c>
      <c r="M69" s="728">
        <v>4.7720000000000002</v>
      </c>
    </row>
    <row r="70" spans="2:24" x14ac:dyDescent="0.2">
      <c r="B70" s="726" t="s">
        <v>87</v>
      </c>
      <c r="C70" s="727">
        <v>0.92400000000000004</v>
      </c>
      <c r="D70" s="727">
        <v>2.3980000000000001</v>
      </c>
      <c r="E70" s="727">
        <v>1.095</v>
      </c>
      <c r="F70" s="727">
        <v>1.859</v>
      </c>
      <c r="G70" s="727">
        <v>1.6140000000000001</v>
      </c>
      <c r="H70" s="727">
        <v>1.869</v>
      </c>
      <c r="I70" s="727">
        <v>1.883</v>
      </c>
      <c r="J70" s="727">
        <v>1.1719999999999999</v>
      </c>
      <c r="K70" s="727">
        <v>3.5609999999999999</v>
      </c>
      <c r="L70" s="727">
        <v>4.149</v>
      </c>
      <c r="M70" s="728">
        <v>1.014</v>
      </c>
    </row>
    <row r="71" spans="2:24" x14ac:dyDescent="0.2">
      <c r="B71" s="726" t="s">
        <v>88</v>
      </c>
      <c r="C71" s="727">
        <v>0.41299999999999998</v>
      </c>
      <c r="D71" s="727">
        <v>0.63300000000000001</v>
      </c>
      <c r="E71" s="727">
        <v>0.59899999999999998</v>
      </c>
      <c r="F71" s="727">
        <v>1.244</v>
      </c>
      <c r="G71" s="727">
        <v>1.0509999999999999</v>
      </c>
      <c r="H71" s="727">
        <v>1.028</v>
      </c>
      <c r="I71" s="727">
        <v>1.8360000000000001</v>
      </c>
      <c r="J71" s="727">
        <v>2.5739999999999998</v>
      </c>
      <c r="K71" s="727">
        <v>1.3069999999999999</v>
      </c>
      <c r="L71" s="727">
        <v>3.2290000000000001</v>
      </c>
      <c r="M71" s="728">
        <v>1.3380000000000001</v>
      </c>
    </row>
    <row r="72" spans="2:24" x14ac:dyDescent="0.2">
      <c r="B72" s="726" t="s">
        <v>89</v>
      </c>
      <c r="C72" s="727">
        <v>1.653</v>
      </c>
      <c r="D72" s="727">
        <v>2.0830000000000002</v>
      </c>
      <c r="E72" s="727">
        <v>1.5609999999999999</v>
      </c>
      <c r="F72" s="727">
        <v>2.6339999999999999</v>
      </c>
      <c r="G72" s="727">
        <v>3.5030000000000001</v>
      </c>
      <c r="H72" s="727">
        <v>3.3889999999999998</v>
      </c>
      <c r="I72" s="727">
        <v>4.742</v>
      </c>
      <c r="J72" s="727">
        <v>5.008</v>
      </c>
      <c r="K72" s="727">
        <v>4.2069999999999999</v>
      </c>
      <c r="L72" s="727">
        <v>5.8079999999999998</v>
      </c>
      <c r="M72" s="728">
        <v>3.9510000000000001</v>
      </c>
    </row>
    <row r="73" spans="2:24" x14ac:dyDescent="0.2">
      <c r="B73" s="726" t="s">
        <v>90</v>
      </c>
      <c r="C73" s="727">
        <v>0</v>
      </c>
      <c r="D73" s="727">
        <v>0</v>
      </c>
      <c r="E73" s="727">
        <v>0</v>
      </c>
      <c r="F73" s="727">
        <v>0</v>
      </c>
      <c r="G73" s="727">
        <v>0</v>
      </c>
      <c r="H73" s="727">
        <v>1E-3</v>
      </c>
      <c r="I73" s="727">
        <v>1E-3</v>
      </c>
      <c r="J73" s="727">
        <v>1E-3</v>
      </c>
      <c r="K73" s="727">
        <v>1E-3</v>
      </c>
      <c r="L73" s="727">
        <v>1E-3</v>
      </c>
      <c r="M73" s="728">
        <v>1E-3</v>
      </c>
    </row>
    <row r="74" spans="2:24" x14ac:dyDescent="0.2">
      <c r="B74" s="726" t="s">
        <v>91</v>
      </c>
      <c r="C74" s="727">
        <v>3.9910000000000001</v>
      </c>
      <c r="D74" s="727">
        <v>3.7010000000000001</v>
      </c>
      <c r="E74" s="727">
        <v>1.984</v>
      </c>
      <c r="F74" s="727">
        <v>3.214</v>
      </c>
      <c r="G74" s="727">
        <v>2.0190000000000001</v>
      </c>
      <c r="H74" s="727">
        <v>3.367</v>
      </c>
      <c r="I74" s="727">
        <v>2.004</v>
      </c>
      <c r="J74" s="727">
        <v>2.3780000000000001</v>
      </c>
      <c r="K74" s="727">
        <v>2.4470000000000001</v>
      </c>
      <c r="L74" s="727">
        <v>9.2840000000000007</v>
      </c>
      <c r="M74" s="728">
        <v>3.0409999999999999</v>
      </c>
    </row>
    <row r="75" spans="2:24" x14ac:dyDescent="0.2">
      <c r="B75" s="745"/>
      <c r="C75" s="746"/>
      <c r="D75" s="746"/>
      <c r="E75" s="746"/>
      <c r="F75" s="746"/>
      <c r="G75" s="746"/>
      <c r="H75" s="746"/>
      <c r="I75" s="746"/>
      <c r="J75" s="746"/>
      <c r="K75" s="746"/>
      <c r="L75" s="746"/>
      <c r="M75" s="747"/>
    </row>
    <row r="76" spans="2:24" x14ac:dyDescent="0.2">
      <c r="B76" s="745"/>
      <c r="C76" s="746"/>
      <c r="D76" s="746"/>
      <c r="E76" s="746"/>
      <c r="F76" s="746"/>
      <c r="G76" s="746"/>
      <c r="H76" s="746"/>
      <c r="I76" s="746"/>
      <c r="J76" s="746"/>
      <c r="K76" s="746"/>
      <c r="L76" s="746"/>
      <c r="M76" s="747"/>
    </row>
    <row r="77" spans="2:24" ht="13.5" thickBot="1" x14ac:dyDescent="0.25">
      <c r="B77" s="748"/>
      <c r="C77" s="749"/>
      <c r="D77" s="749"/>
      <c r="E77" s="749"/>
      <c r="F77" s="749"/>
      <c r="G77" s="749"/>
      <c r="H77" s="749"/>
      <c r="I77" s="749"/>
      <c r="J77" s="749"/>
      <c r="K77" s="749"/>
      <c r="L77" s="749"/>
      <c r="M77" s="750"/>
    </row>
    <row r="80" spans="2:24" x14ac:dyDescent="0.2">
      <c r="B80" s="790" t="s">
        <v>745</v>
      </c>
      <c r="C80" s="793" t="s">
        <v>331</v>
      </c>
      <c r="D80" s="794"/>
      <c r="E80" s="793" t="s">
        <v>222</v>
      </c>
      <c r="F80" s="794"/>
      <c r="G80" s="793" t="s">
        <v>225</v>
      </c>
      <c r="H80" s="794"/>
      <c r="I80" s="793" t="s">
        <v>226</v>
      </c>
      <c r="J80" s="794"/>
      <c r="K80" s="793" t="s">
        <v>227</v>
      </c>
      <c r="L80" s="794"/>
      <c r="M80" s="793" t="s">
        <v>228</v>
      </c>
      <c r="N80" s="794"/>
      <c r="O80" s="793" t="s">
        <v>332</v>
      </c>
      <c r="P80" s="794"/>
      <c r="Q80" s="793" t="s">
        <v>333</v>
      </c>
      <c r="R80" s="794"/>
      <c r="S80" s="793" t="s">
        <v>231</v>
      </c>
      <c r="T80" s="794"/>
      <c r="U80" s="793" t="s">
        <v>232</v>
      </c>
      <c r="V80" s="794"/>
      <c r="W80" s="793" t="s">
        <v>233</v>
      </c>
      <c r="X80" s="795"/>
    </row>
    <row r="81" spans="2:24" x14ac:dyDescent="0.2">
      <c r="B81" s="791"/>
      <c r="C81" s="796" t="s">
        <v>79</v>
      </c>
      <c r="D81" s="797"/>
      <c r="E81" s="796" t="s">
        <v>79</v>
      </c>
      <c r="F81" s="797"/>
      <c r="G81" s="796" t="s">
        <v>79</v>
      </c>
      <c r="H81" s="797"/>
      <c r="I81" s="796" t="s">
        <v>79</v>
      </c>
      <c r="J81" s="797"/>
      <c r="K81" s="796" t="s">
        <v>79</v>
      </c>
      <c r="L81" s="797"/>
      <c r="M81" s="796" t="s">
        <v>79</v>
      </c>
      <c r="N81" s="797"/>
      <c r="O81" s="796"/>
      <c r="P81" s="797"/>
      <c r="Q81" s="796"/>
      <c r="R81" s="797"/>
      <c r="S81" s="796"/>
      <c r="T81" s="797"/>
      <c r="U81" s="796"/>
      <c r="V81" s="797"/>
      <c r="W81" s="796"/>
      <c r="X81" s="798"/>
    </row>
    <row r="82" spans="2:24" ht="41.25" thickBot="1" x14ac:dyDescent="0.25">
      <c r="B82" s="792"/>
      <c r="C82" s="722" t="s">
        <v>325</v>
      </c>
      <c r="D82" s="731" t="s">
        <v>82</v>
      </c>
      <c r="E82" s="722" t="s">
        <v>325</v>
      </c>
      <c r="F82" s="732" t="s">
        <v>82</v>
      </c>
      <c r="G82" s="722" t="s">
        <v>325</v>
      </c>
      <c r="H82" s="732" t="s">
        <v>82</v>
      </c>
      <c r="I82" s="722" t="s">
        <v>325</v>
      </c>
      <c r="J82" s="732" t="s">
        <v>82</v>
      </c>
      <c r="K82" s="722" t="s">
        <v>325</v>
      </c>
      <c r="L82" s="732" t="s">
        <v>82</v>
      </c>
      <c r="M82" s="722" t="s">
        <v>325</v>
      </c>
      <c r="N82" s="732" t="s">
        <v>82</v>
      </c>
      <c r="O82" s="722" t="s">
        <v>325</v>
      </c>
      <c r="P82" s="731" t="s">
        <v>82</v>
      </c>
      <c r="Q82" s="722" t="s">
        <v>325</v>
      </c>
      <c r="R82" s="731" t="s">
        <v>82</v>
      </c>
      <c r="S82" s="722" t="s">
        <v>325</v>
      </c>
      <c r="T82" s="731" t="s">
        <v>82</v>
      </c>
      <c r="U82" s="722" t="s">
        <v>325</v>
      </c>
      <c r="V82" s="731" t="s">
        <v>82</v>
      </c>
      <c r="W82" s="722" t="s">
        <v>325</v>
      </c>
      <c r="X82" s="731" t="s">
        <v>82</v>
      </c>
    </row>
    <row r="83" spans="2:24" x14ac:dyDescent="0.2">
      <c r="B83" s="723" t="s">
        <v>92</v>
      </c>
      <c r="C83" s="724">
        <v>67.429000000000002</v>
      </c>
      <c r="D83" s="733">
        <v>18.55</v>
      </c>
      <c r="E83" s="724">
        <v>57.585000000000001</v>
      </c>
      <c r="F83" s="733">
        <v>18.010000000000002</v>
      </c>
      <c r="G83" s="724">
        <v>42.152000000000001</v>
      </c>
      <c r="H83" s="733">
        <v>15.32</v>
      </c>
      <c r="I83" s="724">
        <v>70.442999999999998</v>
      </c>
      <c r="J83" s="733">
        <v>19.45</v>
      </c>
      <c r="K83" s="724">
        <v>80.106999999999999</v>
      </c>
      <c r="L83" s="733">
        <v>22.38</v>
      </c>
      <c r="M83" s="724">
        <v>47.362000000000002</v>
      </c>
      <c r="N83" s="733">
        <v>24.58</v>
      </c>
      <c r="O83" s="724">
        <v>67.798000000000002</v>
      </c>
      <c r="P83" s="733">
        <v>26.98</v>
      </c>
      <c r="Q83" s="724">
        <v>42.78</v>
      </c>
      <c r="R83" s="733">
        <v>30.35</v>
      </c>
      <c r="S83" s="724">
        <v>60.563000000000002</v>
      </c>
      <c r="T83" s="733">
        <v>35.53</v>
      </c>
      <c r="U83" s="724">
        <v>51.89</v>
      </c>
      <c r="V83" s="733">
        <v>40.020000000000003</v>
      </c>
      <c r="W83" s="724">
        <v>26.802</v>
      </c>
      <c r="X83" s="734">
        <v>17.53</v>
      </c>
    </row>
    <row r="84" spans="2:24" x14ac:dyDescent="0.2">
      <c r="B84" s="726" t="s">
        <v>84</v>
      </c>
      <c r="C84" s="727">
        <v>0.123</v>
      </c>
      <c r="D84" s="735">
        <v>109.04</v>
      </c>
      <c r="E84" s="727">
        <v>0.108</v>
      </c>
      <c r="F84" s="735">
        <v>109.04</v>
      </c>
      <c r="G84" s="727">
        <v>0.104</v>
      </c>
      <c r="H84" s="735">
        <v>109.04</v>
      </c>
      <c r="I84" s="727">
        <v>0.10199999999999999</v>
      </c>
      <c r="J84" s="735">
        <v>109.04</v>
      </c>
      <c r="K84" s="727">
        <v>0.61699999999999999</v>
      </c>
      <c r="L84" s="735">
        <v>46.67</v>
      </c>
      <c r="M84" s="727">
        <v>0.71</v>
      </c>
      <c r="N84" s="735">
        <v>41.08</v>
      </c>
      <c r="O84" s="727">
        <v>0.82399999999999995</v>
      </c>
      <c r="P84" s="735">
        <v>36.85</v>
      </c>
      <c r="Q84" s="727">
        <v>0.86499999999999999</v>
      </c>
      <c r="R84" s="735">
        <v>35.5</v>
      </c>
      <c r="S84" s="727">
        <v>1.198</v>
      </c>
      <c r="T84" s="735">
        <v>28.28</v>
      </c>
      <c r="U84" s="727">
        <v>1.6</v>
      </c>
      <c r="V84" s="735">
        <v>21.83</v>
      </c>
      <c r="W84" s="727">
        <v>1.8620000000000001</v>
      </c>
      <c r="X84" s="736">
        <v>19.53</v>
      </c>
    </row>
    <row r="85" spans="2:24" x14ac:dyDescent="0.2">
      <c r="B85" s="726" t="s">
        <v>85</v>
      </c>
      <c r="C85" s="727">
        <v>15.38</v>
      </c>
      <c r="D85" s="735">
        <v>20.91</v>
      </c>
      <c r="E85" s="727">
        <v>12.335000000000001</v>
      </c>
      <c r="F85" s="735">
        <v>18.8</v>
      </c>
      <c r="G85" s="727">
        <v>12.510999999999999</v>
      </c>
      <c r="H85" s="735">
        <v>18.399999999999999</v>
      </c>
      <c r="I85" s="727">
        <v>38.884999999999998</v>
      </c>
      <c r="J85" s="735">
        <v>31.99</v>
      </c>
      <c r="K85" s="727">
        <v>36.414999999999999</v>
      </c>
      <c r="L85" s="735">
        <v>29.28</v>
      </c>
      <c r="M85" s="727">
        <v>23.128</v>
      </c>
      <c r="N85" s="735">
        <v>40.340000000000003</v>
      </c>
      <c r="O85" s="727">
        <v>13.401999999999999</v>
      </c>
      <c r="P85" s="735">
        <v>37.82</v>
      </c>
      <c r="Q85" s="727">
        <v>14.541</v>
      </c>
      <c r="R85" s="735">
        <v>47.24</v>
      </c>
      <c r="S85" s="727">
        <v>15.12</v>
      </c>
      <c r="T85" s="735">
        <v>65.95</v>
      </c>
      <c r="U85" s="727">
        <v>13.849</v>
      </c>
      <c r="V85" s="735">
        <v>65.05</v>
      </c>
      <c r="W85" s="727">
        <v>6.4240000000000004</v>
      </c>
      <c r="X85" s="736">
        <v>16.559999999999999</v>
      </c>
    </row>
    <row r="86" spans="2:24" x14ac:dyDescent="0.2">
      <c r="B86" s="726" t="s">
        <v>86</v>
      </c>
      <c r="C86" s="727">
        <v>18.969000000000001</v>
      </c>
      <c r="D86" s="735">
        <v>50.03</v>
      </c>
      <c r="E86" s="727">
        <v>6.9379999999999997</v>
      </c>
      <c r="F86" s="735">
        <v>42.59</v>
      </c>
      <c r="G86" s="727">
        <v>3.6779999999999999</v>
      </c>
      <c r="H86" s="735">
        <v>51.5</v>
      </c>
      <c r="I86" s="727">
        <v>6.5839999999999996</v>
      </c>
      <c r="J86" s="735">
        <v>43.39</v>
      </c>
      <c r="K86" s="727">
        <v>14.473000000000001</v>
      </c>
      <c r="L86" s="735">
        <v>88.9</v>
      </c>
      <c r="M86" s="727">
        <v>1.8979999999999999</v>
      </c>
      <c r="N86" s="735">
        <v>69.38</v>
      </c>
      <c r="O86" s="727">
        <v>8.8360000000000003</v>
      </c>
      <c r="P86" s="735">
        <v>65.790000000000006</v>
      </c>
      <c r="Q86" s="727">
        <v>10.555999999999999</v>
      </c>
      <c r="R86" s="735">
        <v>93.69</v>
      </c>
      <c r="S86" s="727">
        <v>0.3</v>
      </c>
      <c r="T86" s="735">
        <v>71.790000000000006</v>
      </c>
      <c r="U86" s="727">
        <v>0.313</v>
      </c>
      <c r="V86" s="735">
        <v>63.63</v>
      </c>
      <c r="W86" s="727">
        <v>1.7330000000000001</v>
      </c>
      <c r="X86" s="736">
        <v>90.71</v>
      </c>
    </row>
    <row r="87" spans="2:24" x14ac:dyDescent="0.2">
      <c r="B87" s="726" t="s">
        <v>87</v>
      </c>
      <c r="C87" s="727">
        <v>10.256</v>
      </c>
      <c r="D87" s="735">
        <v>29.23</v>
      </c>
      <c r="E87" s="727">
        <v>16.401</v>
      </c>
      <c r="F87" s="735">
        <v>34.42</v>
      </c>
      <c r="G87" s="727">
        <v>12.487</v>
      </c>
      <c r="H87" s="735">
        <v>28.37</v>
      </c>
      <c r="I87" s="727">
        <v>17.59</v>
      </c>
      <c r="J87" s="735">
        <v>30.1</v>
      </c>
      <c r="K87" s="727">
        <v>18.875</v>
      </c>
      <c r="L87" s="735">
        <v>38.79</v>
      </c>
      <c r="M87" s="727">
        <v>15.255000000000001</v>
      </c>
      <c r="N87" s="735">
        <v>37.9</v>
      </c>
      <c r="O87" s="727">
        <v>29.277999999999999</v>
      </c>
      <c r="P87" s="735">
        <v>49.48</v>
      </c>
      <c r="Q87" s="727">
        <v>8.4659999999999993</v>
      </c>
      <c r="R87" s="735">
        <v>32.340000000000003</v>
      </c>
      <c r="S87" s="727">
        <v>26.129000000000001</v>
      </c>
      <c r="T87" s="735">
        <v>59.75</v>
      </c>
      <c r="U87" s="727">
        <v>27.021999999999998</v>
      </c>
      <c r="V87" s="735">
        <v>69.290000000000006</v>
      </c>
      <c r="W87" s="727">
        <v>8.3179999999999996</v>
      </c>
      <c r="X87" s="736">
        <v>42.46</v>
      </c>
    </row>
    <row r="88" spans="2:24" x14ac:dyDescent="0.2">
      <c r="B88" s="726" t="s">
        <v>88</v>
      </c>
      <c r="C88" s="727">
        <v>14.403</v>
      </c>
      <c r="D88" s="735">
        <v>35.93</v>
      </c>
      <c r="E88" s="727">
        <v>7.7460000000000004</v>
      </c>
      <c r="F88" s="735">
        <v>37.79</v>
      </c>
      <c r="G88" s="727">
        <v>7.6509999999999998</v>
      </c>
      <c r="H88" s="735">
        <v>31.29</v>
      </c>
      <c r="I88" s="727">
        <v>4.4669999999999996</v>
      </c>
      <c r="J88" s="735">
        <v>35.85</v>
      </c>
      <c r="K88" s="727">
        <v>6.774</v>
      </c>
      <c r="L88" s="735">
        <v>36</v>
      </c>
      <c r="M88" s="727">
        <v>2.2890000000000001</v>
      </c>
      <c r="N88" s="735">
        <v>35.340000000000003</v>
      </c>
      <c r="O88" s="727">
        <v>1.0029999999999999</v>
      </c>
      <c r="P88" s="735">
        <v>30.55</v>
      </c>
      <c r="Q88" s="727">
        <v>1.024</v>
      </c>
      <c r="R88" s="735">
        <v>29.9</v>
      </c>
      <c r="S88" s="727">
        <v>1.238</v>
      </c>
      <c r="T88" s="735">
        <v>25.53</v>
      </c>
      <c r="U88" s="727">
        <v>1.992</v>
      </c>
      <c r="V88" s="735">
        <v>26.68</v>
      </c>
      <c r="W88" s="727">
        <v>1.034</v>
      </c>
      <c r="X88" s="736">
        <v>28.63</v>
      </c>
    </row>
    <row r="89" spans="2:24" x14ac:dyDescent="0.2">
      <c r="B89" s="726" t="s">
        <v>89</v>
      </c>
      <c r="C89" s="727">
        <v>3.34</v>
      </c>
      <c r="D89" s="735">
        <v>65.39</v>
      </c>
      <c r="E89" s="727">
        <v>6.3449999999999998</v>
      </c>
      <c r="F89" s="735">
        <v>91.13</v>
      </c>
      <c r="G89" s="727">
        <v>1.026</v>
      </c>
      <c r="H89" s="735">
        <v>87.39</v>
      </c>
      <c r="I89" s="727">
        <v>0</v>
      </c>
      <c r="J89" s="735">
        <v>0</v>
      </c>
      <c r="K89" s="727">
        <v>0.20699999999999999</v>
      </c>
      <c r="L89" s="735">
        <v>51.63</v>
      </c>
      <c r="M89" s="727">
        <v>0.97099999999999997</v>
      </c>
      <c r="N89" s="735">
        <v>23.89</v>
      </c>
      <c r="O89" s="727">
        <v>2.4790000000000001</v>
      </c>
      <c r="P89" s="735">
        <v>45.04</v>
      </c>
      <c r="Q89" s="727">
        <v>2.8780000000000001</v>
      </c>
      <c r="R89" s="735">
        <v>39.47</v>
      </c>
      <c r="S89" s="727">
        <v>3.0529999999999999</v>
      </c>
      <c r="T89" s="735">
        <v>37.56</v>
      </c>
      <c r="U89" s="727">
        <v>3.5129999999999999</v>
      </c>
      <c r="V89" s="735">
        <v>33.299999999999997</v>
      </c>
      <c r="W89" s="727">
        <v>3.589</v>
      </c>
      <c r="X89" s="736">
        <v>32.79</v>
      </c>
    </row>
    <row r="90" spans="2:24" x14ac:dyDescent="0.2">
      <c r="B90" s="726" t="s">
        <v>90</v>
      </c>
      <c r="C90" s="727">
        <v>0</v>
      </c>
      <c r="D90" s="735">
        <v>0</v>
      </c>
      <c r="E90" s="727">
        <v>0</v>
      </c>
      <c r="F90" s="735">
        <v>0</v>
      </c>
      <c r="G90" s="727">
        <v>0</v>
      </c>
      <c r="H90" s="735">
        <v>0</v>
      </c>
      <c r="I90" s="727">
        <v>0</v>
      </c>
      <c r="J90" s="735">
        <v>0</v>
      </c>
      <c r="K90" s="727">
        <v>0</v>
      </c>
      <c r="L90" s="735">
        <v>0</v>
      </c>
      <c r="M90" s="727">
        <v>4.0000000000000001E-3</v>
      </c>
      <c r="N90" s="735">
        <v>51.63</v>
      </c>
      <c r="O90" s="727">
        <v>4.0000000000000001E-3</v>
      </c>
      <c r="P90" s="735">
        <v>51.63</v>
      </c>
      <c r="Q90" s="727">
        <v>4.0000000000000001E-3</v>
      </c>
      <c r="R90" s="735">
        <v>51.63</v>
      </c>
      <c r="S90" s="727">
        <v>4.0000000000000001E-3</v>
      </c>
      <c r="T90" s="735">
        <v>51.63</v>
      </c>
      <c r="U90" s="727">
        <v>4.0000000000000001E-3</v>
      </c>
      <c r="V90" s="735">
        <v>51.63</v>
      </c>
      <c r="W90" s="727">
        <v>4.0000000000000001E-3</v>
      </c>
      <c r="X90" s="736">
        <v>51.63</v>
      </c>
    </row>
    <row r="91" spans="2:24" x14ac:dyDescent="0.2">
      <c r="B91" s="726" t="s">
        <v>91</v>
      </c>
      <c r="C91" s="727">
        <v>4.9580000000000002</v>
      </c>
      <c r="D91" s="735">
        <v>61.9</v>
      </c>
      <c r="E91" s="727">
        <v>7.71</v>
      </c>
      <c r="F91" s="735">
        <v>60.82</v>
      </c>
      <c r="G91" s="727">
        <v>4.6950000000000003</v>
      </c>
      <c r="H91" s="735">
        <v>59.11</v>
      </c>
      <c r="I91" s="727">
        <v>2.8149999999999999</v>
      </c>
      <c r="J91" s="735">
        <v>83.28</v>
      </c>
      <c r="K91" s="727">
        <v>2.746</v>
      </c>
      <c r="L91" s="735">
        <v>85.16</v>
      </c>
      <c r="M91" s="727">
        <v>3.1070000000000002</v>
      </c>
      <c r="N91" s="735">
        <v>74.69</v>
      </c>
      <c r="O91" s="727">
        <v>11.972</v>
      </c>
      <c r="P91" s="735">
        <v>67.34</v>
      </c>
      <c r="Q91" s="727">
        <v>4.4459999999999997</v>
      </c>
      <c r="R91" s="735">
        <v>47.18</v>
      </c>
      <c r="S91" s="727">
        <v>13.521000000000001</v>
      </c>
      <c r="T91" s="735">
        <v>77.099999999999994</v>
      </c>
      <c r="U91" s="727">
        <v>3.5960000000000001</v>
      </c>
      <c r="V91" s="735">
        <v>23.26</v>
      </c>
      <c r="W91" s="727">
        <v>3.8380000000000001</v>
      </c>
      <c r="X91" s="736">
        <v>22.18</v>
      </c>
    </row>
    <row r="92" spans="2:24" x14ac:dyDescent="0.2">
      <c r="B92" s="745"/>
      <c r="C92" s="746"/>
      <c r="D92" s="751"/>
      <c r="E92" s="746"/>
      <c r="F92" s="751"/>
      <c r="G92" s="746"/>
      <c r="H92" s="751"/>
      <c r="I92" s="746"/>
      <c r="J92" s="751"/>
      <c r="K92" s="746"/>
      <c r="L92" s="751"/>
      <c r="M92" s="746"/>
      <c r="N92" s="751"/>
      <c r="O92" s="746"/>
      <c r="P92" s="751"/>
      <c r="Q92" s="746"/>
      <c r="R92" s="751"/>
      <c r="S92" s="746"/>
      <c r="T92" s="751"/>
      <c r="U92" s="746"/>
      <c r="V92" s="751"/>
      <c r="W92" s="746"/>
      <c r="X92" s="752"/>
    </row>
    <row r="93" spans="2:24" x14ac:dyDescent="0.2">
      <c r="B93" s="745"/>
      <c r="C93" s="746"/>
      <c r="D93" s="751"/>
      <c r="E93" s="746"/>
      <c r="F93" s="751"/>
      <c r="G93" s="746"/>
      <c r="H93" s="751"/>
      <c r="I93" s="746"/>
      <c r="J93" s="751"/>
      <c r="K93" s="746"/>
      <c r="L93" s="751"/>
      <c r="M93" s="746"/>
      <c r="N93" s="751"/>
      <c r="O93" s="746"/>
      <c r="P93" s="751"/>
      <c r="Q93" s="746"/>
      <c r="R93" s="751"/>
      <c r="S93" s="746"/>
      <c r="T93" s="751"/>
      <c r="U93" s="746"/>
      <c r="V93" s="751"/>
      <c r="W93" s="746"/>
      <c r="X93" s="752"/>
    </row>
    <row r="94" spans="2:24" ht="13.5" thickBot="1" x14ac:dyDescent="0.25">
      <c r="B94" s="748"/>
      <c r="C94" s="749"/>
      <c r="D94" s="753"/>
      <c r="E94" s="749"/>
      <c r="F94" s="753"/>
      <c r="G94" s="749"/>
      <c r="H94" s="753"/>
      <c r="I94" s="749"/>
      <c r="J94" s="753"/>
      <c r="K94" s="749"/>
      <c r="L94" s="753"/>
      <c r="M94" s="749"/>
      <c r="N94" s="753"/>
      <c r="O94" s="749"/>
      <c r="P94" s="753"/>
      <c r="Q94" s="749"/>
      <c r="R94" s="753"/>
      <c r="S94" s="749"/>
      <c r="T94" s="753"/>
      <c r="U94" s="749"/>
      <c r="V94" s="753"/>
      <c r="W94" s="749"/>
      <c r="X94" s="754"/>
    </row>
    <row r="97" spans="2:14" x14ac:dyDescent="0.2">
      <c r="B97" s="790" t="s">
        <v>745</v>
      </c>
      <c r="C97" s="720" t="s">
        <v>331</v>
      </c>
      <c r="D97" s="720" t="s">
        <v>222</v>
      </c>
      <c r="E97" s="720" t="s">
        <v>225</v>
      </c>
      <c r="F97" s="720" t="s">
        <v>226</v>
      </c>
      <c r="G97" s="720" t="s">
        <v>227</v>
      </c>
      <c r="H97" s="720" t="s">
        <v>228</v>
      </c>
      <c r="I97" s="720" t="s">
        <v>332</v>
      </c>
      <c r="J97" s="720" t="s">
        <v>333</v>
      </c>
      <c r="K97" s="720" t="s">
        <v>231</v>
      </c>
      <c r="L97" s="720" t="s">
        <v>232</v>
      </c>
      <c r="M97" s="720" t="s">
        <v>233</v>
      </c>
      <c r="N97" s="739"/>
    </row>
    <row r="98" spans="2:14" x14ac:dyDescent="0.2">
      <c r="B98" s="791"/>
      <c r="C98" s="719" t="s">
        <v>308</v>
      </c>
      <c r="D98" s="719" t="s">
        <v>308</v>
      </c>
      <c r="E98" s="719" t="s">
        <v>308</v>
      </c>
      <c r="F98" s="719" t="s">
        <v>308</v>
      </c>
      <c r="G98" s="719" t="s">
        <v>308</v>
      </c>
      <c r="H98" s="719" t="s">
        <v>308</v>
      </c>
      <c r="I98" s="719" t="s">
        <v>308</v>
      </c>
      <c r="J98" s="719" t="s">
        <v>308</v>
      </c>
      <c r="K98" s="719" t="s">
        <v>308</v>
      </c>
      <c r="L98" s="719" t="s">
        <v>308</v>
      </c>
      <c r="M98" s="721" t="s">
        <v>308</v>
      </c>
      <c r="N98" s="740"/>
    </row>
    <row r="99" spans="2:14" ht="41.25" thickBot="1" x14ac:dyDescent="0.25">
      <c r="B99" s="792"/>
      <c r="C99" s="722" t="s">
        <v>325</v>
      </c>
      <c r="D99" s="722" t="s">
        <v>325</v>
      </c>
      <c r="E99" s="722" t="s">
        <v>325</v>
      </c>
      <c r="F99" s="722" t="s">
        <v>325</v>
      </c>
      <c r="G99" s="722" t="s">
        <v>325</v>
      </c>
      <c r="H99" s="722" t="s">
        <v>325</v>
      </c>
      <c r="I99" s="722" t="s">
        <v>325</v>
      </c>
      <c r="J99" s="722" t="s">
        <v>325</v>
      </c>
      <c r="K99" s="722" t="s">
        <v>325</v>
      </c>
      <c r="L99" s="722" t="s">
        <v>325</v>
      </c>
      <c r="M99" s="722" t="s">
        <v>325</v>
      </c>
      <c r="N99" s="741"/>
    </row>
    <row r="100" spans="2:14" x14ac:dyDescent="0.2">
      <c r="B100" s="755" t="s">
        <v>92</v>
      </c>
      <c r="C100" s="756">
        <f t="shared" ref="C100:C108" si="17">C83</f>
        <v>67.429000000000002</v>
      </c>
      <c r="D100" s="756">
        <f t="shared" ref="D100:D108" si="18">E83</f>
        <v>57.585000000000001</v>
      </c>
      <c r="E100" s="756">
        <f t="shared" ref="E100:E108" si="19">G83</f>
        <v>42.152000000000001</v>
      </c>
      <c r="F100" s="756">
        <f t="shared" ref="F100:F108" si="20">I83</f>
        <v>70.442999999999998</v>
      </c>
      <c r="G100" s="756">
        <f t="shared" ref="G100:G108" si="21">K83</f>
        <v>80.106999999999999</v>
      </c>
      <c r="H100" s="756">
        <f t="shared" ref="H100:H108" si="22">M83</f>
        <v>47.362000000000002</v>
      </c>
      <c r="I100" s="756">
        <f t="shared" ref="I100:I108" si="23">O83</f>
        <v>67.798000000000002</v>
      </c>
      <c r="J100" s="756">
        <f t="shared" ref="J100:J108" si="24">Q83</f>
        <v>42.78</v>
      </c>
      <c r="K100" s="756">
        <f t="shared" ref="K100:K108" si="25">S83</f>
        <v>60.563000000000002</v>
      </c>
      <c r="L100" s="756">
        <f t="shared" ref="L100:L108" si="26">U83</f>
        <v>51.89</v>
      </c>
      <c r="M100" s="757">
        <f t="shared" ref="M100:M108" si="27">W83</f>
        <v>26.802</v>
      </c>
      <c r="N100" s="724"/>
    </row>
    <row r="101" spans="2:14" x14ac:dyDescent="0.2">
      <c r="B101" s="745" t="s">
        <v>84</v>
      </c>
      <c r="C101" s="746">
        <f t="shared" si="17"/>
        <v>0.123</v>
      </c>
      <c r="D101" s="746">
        <f t="shared" si="18"/>
        <v>0.108</v>
      </c>
      <c r="E101" s="746">
        <f t="shared" si="19"/>
        <v>0.104</v>
      </c>
      <c r="F101" s="746">
        <f t="shared" si="20"/>
        <v>0.10199999999999999</v>
      </c>
      <c r="G101" s="746">
        <f t="shared" si="21"/>
        <v>0.61699999999999999</v>
      </c>
      <c r="H101" s="746">
        <f t="shared" si="22"/>
        <v>0.71</v>
      </c>
      <c r="I101" s="746">
        <f t="shared" si="23"/>
        <v>0.82399999999999995</v>
      </c>
      <c r="J101" s="746">
        <f t="shared" si="24"/>
        <v>0.86499999999999999</v>
      </c>
      <c r="K101" s="746">
        <f t="shared" si="25"/>
        <v>1.198</v>
      </c>
      <c r="L101" s="746">
        <f t="shared" si="26"/>
        <v>1.6</v>
      </c>
      <c r="M101" s="747">
        <f t="shared" si="27"/>
        <v>1.8620000000000001</v>
      </c>
      <c r="N101" s="727"/>
    </row>
    <row r="102" spans="2:14" x14ac:dyDescent="0.2">
      <c r="B102" s="745" t="s">
        <v>85</v>
      </c>
      <c r="C102" s="746">
        <f t="shared" si="17"/>
        <v>15.38</v>
      </c>
      <c r="D102" s="746">
        <f t="shared" si="18"/>
        <v>12.335000000000001</v>
      </c>
      <c r="E102" s="746">
        <f t="shared" si="19"/>
        <v>12.510999999999999</v>
      </c>
      <c r="F102" s="746">
        <f t="shared" si="20"/>
        <v>38.884999999999998</v>
      </c>
      <c r="G102" s="746">
        <f t="shared" si="21"/>
        <v>36.414999999999999</v>
      </c>
      <c r="H102" s="746">
        <f t="shared" si="22"/>
        <v>23.128</v>
      </c>
      <c r="I102" s="746">
        <f t="shared" si="23"/>
        <v>13.401999999999999</v>
      </c>
      <c r="J102" s="746">
        <f t="shared" si="24"/>
        <v>14.541</v>
      </c>
      <c r="K102" s="746">
        <f t="shared" si="25"/>
        <v>15.12</v>
      </c>
      <c r="L102" s="746">
        <f t="shared" si="26"/>
        <v>13.849</v>
      </c>
      <c r="M102" s="747">
        <f t="shared" si="27"/>
        <v>6.4240000000000004</v>
      </c>
      <c r="N102" s="727"/>
    </row>
    <row r="103" spans="2:14" x14ac:dyDescent="0.2">
      <c r="B103" s="745" t="s">
        <v>86</v>
      </c>
      <c r="C103" s="746">
        <f t="shared" si="17"/>
        <v>18.969000000000001</v>
      </c>
      <c r="D103" s="746">
        <f t="shared" si="18"/>
        <v>6.9379999999999997</v>
      </c>
      <c r="E103" s="746">
        <f t="shared" si="19"/>
        <v>3.6779999999999999</v>
      </c>
      <c r="F103" s="746">
        <f t="shared" si="20"/>
        <v>6.5839999999999996</v>
      </c>
      <c r="G103" s="746">
        <f t="shared" si="21"/>
        <v>14.473000000000001</v>
      </c>
      <c r="H103" s="746">
        <f t="shared" si="22"/>
        <v>1.8979999999999999</v>
      </c>
      <c r="I103" s="746">
        <f t="shared" si="23"/>
        <v>8.8360000000000003</v>
      </c>
      <c r="J103" s="746">
        <f t="shared" si="24"/>
        <v>10.555999999999999</v>
      </c>
      <c r="K103" s="746">
        <f t="shared" si="25"/>
        <v>0.3</v>
      </c>
      <c r="L103" s="746">
        <f t="shared" si="26"/>
        <v>0.313</v>
      </c>
      <c r="M103" s="747">
        <f t="shared" si="27"/>
        <v>1.7330000000000001</v>
      </c>
      <c r="N103" s="727"/>
    </row>
    <row r="104" spans="2:14" x14ac:dyDescent="0.2">
      <c r="B104" s="745" t="s">
        <v>87</v>
      </c>
      <c r="C104" s="746">
        <f t="shared" si="17"/>
        <v>10.256</v>
      </c>
      <c r="D104" s="746">
        <f t="shared" si="18"/>
        <v>16.401</v>
      </c>
      <c r="E104" s="746">
        <f t="shared" si="19"/>
        <v>12.487</v>
      </c>
      <c r="F104" s="746">
        <f t="shared" si="20"/>
        <v>17.59</v>
      </c>
      <c r="G104" s="746">
        <f t="shared" si="21"/>
        <v>18.875</v>
      </c>
      <c r="H104" s="746">
        <f t="shared" si="22"/>
        <v>15.255000000000001</v>
      </c>
      <c r="I104" s="746">
        <f t="shared" si="23"/>
        <v>29.277999999999999</v>
      </c>
      <c r="J104" s="746">
        <f t="shared" si="24"/>
        <v>8.4659999999999993</v>
      </c>
      <c r="K104" s="746">
        <f t="shared" si="25"/>
        <v>26.129000000000001</v>
      </c>
      <c r="L104" s="746">
        <f t="shared" si="26"/>
        <v>27.021999999999998</v>
      </c>
      <c r="M104" s="747">
        <f t="shared" si="27"/>
        <v>8.3179999999999996</v>
      </c>
      <c r="N104" s="727"/>
    </row>
    <row r="105" spans="2:14" x14ac:dyDescent="0.2">
      <c r="B105" s="745" t="s">
        <v>88</v>
      </c>
      <c r="C105" s="746">
        <f t="shared" si="17"/>
        <v>14.403</v>
      </c>
      <c r="D105" s="746">
        <f t="shared" si="18"/>
        <v>7.7460000000000004</v>
      </c>
      <c r="E105" s="746">
        <f t="shared" si="19"/>
        <v>7.6509999999999998</v>
      </c>
      <c r="F105" s="746">
        <f t="shared" si="20"/>
        <v>4.4669999999999996</v>
      </c>
      <c r="G105" s="746">
        <f t="shared" si="21"/>
        <v>6.774</v>
      </c>
      <c r="H105" s="746">
        <f t="shared" si="22"/>
        <v>2.2890000000000001</v>
      </c>
      <c r="I105" s="746">
        <f t="shared" si="23"/>
        <v>1.0029999999999999</v>
      </c>
      <c r="J105" s="746">
        <f t="shared" si="24"/>
        <v>1.024</v>
      </c>
      <c r="K105" s="746">
        <f t="shared" si="25"/>
        <v>1.238</v>
      </c>
      <c r="L105" s="746">
        <f t="shared" si="26"/>
        <v>1.992</v>
      </c>
      <c r="M105" s="747">
        <f t="shared" si="27"/>
        <v>1.034</v>
      </c>
      <c r="N105" s="727"/>
    </row>
    <row r="106" spans="2:14" x14ac:dyDescent="0.2">
      <c r="B106" s="745" t="s">
        <v>89</v>
      </c>
      <c r="C106" s="746">
        <f t="shared" si="17"/>
        <v>3.34</v>
      </c>
      <c r="D106" s="746">
        <f t="shared" si="18"/>
        <v>6.3449999999999998</v>
      </c>
      <c r="E106" s="746">
        <f t="shared" si="19"/>
        <v>1.026</v>
      </c>
      <c r="F106" s="746">
        <f t="shared" si="20"/>
        <v>0</v>
      </c>
      <c r="G106" s="746">
        <f t="shared" si="21"/>
        <v>0.20699999999999999</v>
      </c>
      <c r="H106" s="746">
        <f t="shared" si="22"/>
        <v>0.97099999999999997</v>
      </c>
      <c r="I106" s="746">
        <f t="shared" si="23"/>
        <v>2.4790000000000001</v>
      </c>
      <c r="J106" s="746">
        <f t="shared" si="24"/>
        <v>2.8780000000000001</v>
      </c>
      <c r="K106" s="746">
        <f t="shared" si="25"/>
        <v>3.0529999999999999</v>
      </c>
      <c r="L106" s="746">
        <f t="shared" si="26"/>
        <v>3.5129999999999999</v>
      </c>
      <c r="M106" s="747">
        <f t="shared" si="27"/>
        <v>3.589</v>
      </c>
      <c r="N106" s="727"/>
    </row>
    <row r="107" spans="2:14" x14ac:dyDescent="0.2">
      <c r="B107" s="745" t="s">
        <v>90</v>
      </c>
      <c r="C107" s="746">
        <f t="shared" si="17"/>
        <v>0</v>
      </c>
      <c r="D107" s="746">
        <f t="shared" si="18"/>
        <v>0</v>
      </c>
      <c r="E107" s="746">
        <f t="shared" si="19"/>
        <v>0</v>
      </c>
      <c r="F107" s="746">
        <f t="shared" si="20"/>
        <v>0</v>
      </c>
      <c r="G107" s="746">
        <f t="shared" si="21"/>
        <v>0</v>
      </c>
      <c r="H107" s="746">
        <f t="shared" si="22"/>
        <v>4.0000000000000001E-3</v>
      </c>
      <c r="I107" s="746">
        <f t="shared" si="23"/>
        <v>4.0000000000000001E-3</v>
      </c>
      <c r="J107" s="746">
        <f t="shared" si="24"/>
        <v>4.0000000000000001E-3</v>
      </c>
      <c r="K107" s="746">
        <f t="shared" si="25"/>
        <v>4.0000000000000001E-3</v>
      </c>
      <c r="L107" s="746">
        <f t="shared" si="26"/>
        <v>4.0000000000000001E-3</v>
      </c>
      <c r="M107" s="747">
        <f t="shared" si="27"/>
        <v>4.0000000000000001E-3</v>
      </c>
      <c r="N107" s="727"/>
    </row>
    <row r="108" spans="2:14" x14ac:dyDescent="0.2">
      <c r="B108" s="745" t="s">
        <v>91</v>
      </c>
      <c r="C108" s="746">
        <f t="shared" si="17"/>
        <v>4.9580000000000002</v>
      </c>
      <c r="D108" s="746">
        <f t="shared" si="18"/>
        <v>7.71</v>
      </c>
      <c r="E108" s="746">
        <f t="shared" si="19"/>
        <v>4.6950000000000003</v>
      </c>
      <c r="F108" s="746">
        <f t="shared" si="20"/>
        <v>2.8149999999999999</v>
      </c>
      <c r="G108" s="746">
        <f t="shared" si="21"/>
        <v>2.746</v>
      </c>
      <c r="H108" s="746">
        <f t="shared" si="22"/>
        <v>3.1070000000000002</v>
      </c>
      <c r="I108" s="746">
        <f t="shared" si="23"/>
        <v>11.972</v>
      </c>
      <c r="J108" s="746">
        <f t="shared" si="24"/>
        <v>4.4459999999999997</v>
      </c>
      <c r="K108" s="746">
        <f t="shared" si="25"/>
        <v>13.521000000000001</v>
      </c>
      <c r="L108" s="746">
        <f t="shared" si="26"/>
        <v>3.5960000000000001</v>
      </c>
      <c r="M108" s="747">
        <f t="shared" si="27"/>
        <v>3.8380000000000001</v>
      </c>
      <c r="N108" s="727"/>
    </row>
    <row r="109" spans="2:14" x14ac:dyDescent="0.2">
      <c r="B109" s="745"/>
      <c r="C109" s="746">
        <f t="shared" ref="C109:C111" si="28">C92</f>
        <v>0</v>
      </c>
      <c r="D109" s="746">
        <f t="shared" ref="D109:D111" si="29">E92</f>
        <v>0</v>
      </c>
      <c r="E109" s="746">
        <f t="shared" ref="E109:E111" si="30">G92</f>
        <v>0</v>
      </c>
      <c r="F109" s="746">
        <f t="shared" ref="F109:F111" si="31">I92</f>
        <v>0</v>
      </c>
      <c r="G109" s="746">
        <f t="shared" ref="G109:G111" si="32">K92</f>
        <v>0</v>
      </c>
      <c r="H109" s="746">
        <f t="shared" ref="H109:H111" si="33">M92</f>
        <v>0</v>
      </c>
      <c r="I109" s="746">
        <f t="shared" ref="I109:I111" si="34">O92</f>
        <v>0</v>
      </c>
      <c r="J109" s="746">
        <f t="shared" ref="J109:J111" si="35">Q92</f>
        <v>0</v>
      </c>
      <c r="K109" s="746">
        <f t="shared" ref="K109:K111" si="36">S92</f>
        <v>0</v>
      </c>
      <c r="L109" s="746">
        <f t="shared" ref="L109:L111" si="37">U92</f>
        <v>0</v>
      </c>
      <c r="M109" s="747">
        <f t="shared" ref="M109:M111" si="38">W92</f>
        <v>0</v>
      </c>
      <c r="N109" s="727"/>
    </row>
    <row r="110" spans="2:14" x14ac:dyDescent="0.2">
      <c r="B110" s="745"/>
      <c r="C110" s="746">
        <f t="shared" si="28"/>
        <v>0</v>
      </c>
      <c r="D110" s="746">
        <f t="shared" si="29"/>
        <v>0</v>
      </c>
      <c r="E110" s="746">
        <f t="shared" si="30"/>
        <v>0</v>
      </c>
      <c r="F110" s="746">
        <f t="shared" si="31"/>
        <v>0</v>
      </c>
      <c r="G110" s="746">
        <f t="shared" si="32"/>
        <v>0</v>
      </c>
      <c r="H110" s="746">
        <f t="shared" si="33"/>
        <v>0</v>
      </c>
      <c r="I110" s="746">
        <f t="shared" si="34"/>
        <v>0</v>
      </c>
      <c r="J110" s="746">
        <f t="shared" si="35"/>
        <v>0</v>
      </c>
      <c r="K110" s="746">
        <f t="shared" si="36"/>
        <v>0</v>
      </c>
      <c r="L110" s="746">
        <f t="shared" si="37"/>
        <v>0</v>
      </c>
      <c r="M110" s="747">
        <f t="shared" si="38"/>
        <v>0</v>
      </c>
      <c r="N110" s="727"/>
    </row>
    <row r="111" spans="2:14" ht="13.5" thickBot="1" x14ac:dyDescent="0.25">
      <c r="B111" s="748"/>
      <c r="C111" s="749">
        <f t="shared" si="28"/>
        <v>0</v>
      </c>
      <c r="D111" s="749">
        <f t="shared" si="29"/>
        <v>0</v>
      </c>
      <c r="E111" s="749">
        <f t="shared" si="30"/>
        <v>0</v>
      </c>
      <c r="F111" s="749">
        <f t="shared" si="31"/>
        <v>0</v>
      </c>
      <c r="G111" s="749">
        <f t="shared" si="32"/>
        <v>0</v>
      </c>
      <c r="H111" s="749">
        <f t="shared" si="33"/>
        <v>0</v>
      </c>
      <c r="I111" s="749">
        <f t="shared" si="34"/>
        <v>0</v>
      </c>
      <c r="J111" s="749">
        <f t="shared" si="35"/>
        <v>0</v>
      </c>
      <c r="K111" s="749">
        <f t="shared" si="36"/>
        <v>0</v>
      </c>
      <c r="L111" s="749">
        <f t="shared" si="37"/>
        <v>0</v>
      </c>
      <c r="M111" s="750">
        <f t="shared" si="38"/>
        <v>0</v>
      </c>
      <c r="N111" s="727"/>
    </row>
    <row r="114" spans="2:14" x14ac:dyDescent="0.2">
      <c r="B114" s="790" t="s">
        <v>745</v>
      </c>
      <c r="C114" s="720" t="s">
        <v>331</v>
      </c>
      <c r="D114" s="720" t="s">
        <v>222</v>
      </c>
      <c r="E114" s="720" t="s">
        <v>225</v>
      </c>
      <c r="F114" s="720" t="s">
        <v>226</v>
      </c>
      <c r="G114" s="720" t="s">
        <v>227</v>
      </c>
      <c r="H114" s="720" t="s">
        <v>228</v>
      </c>
      <c r="I114" s="720" t="s">
        <v>332</v>
      </c>
      <c r="J114" s="720" t="s">
        <v>333</v>
      </c>
      <c r="K114" s="720" t="s">
        <v>231</v>
      </c>
      <c r="L114" s="720" t="s">
        <v>232</v>
      </c>
      <c r="M114" s="720" t="s">
        <v>233</v>
      </c>
      <c r="N114" s="739"/>
    </row>
    <row r="115" spans="2:14" x14ac:dyDescent="0.2">
      <c r="B115" s="791"/>
      <c r="C115" s="719" t="s">
        <v>487</v>
      </c>
      <c r="D115" s="719" t="s">
        <v>487</v>
      </c>
      <c r="E115" s="719" t="s">
        <v>487</v>
      </c>
      <c r="F115" s="719" t="s">
        <v>487</v>
      </c>
      <c r="G115" s="719" t="s">
        <v>487</v>
      </c>
      <c r="H115" s="719" t="s">
        <v>487</v>
      </c>
      <c r="I115" s="719" t="s">
        <v>487</v>
      </c>
      <c r="J115" s="719" t="s">
        <v>487</v>
      </c>
      <c r="K115" s="719" t="s">
        <v>487</v>
      </c>
      <c r="L115" s="719" t="s">
        <v>487</v>
      </c>
      <c r="M115" s="721" t="s">
        <v>487</v>
      </c>
      <c r="N115" s="740"/>
    </row>
    <row r="116" spans="2:14" ht="41.25" thickBot="1" x14ac:dyDescent="0.25">
      <c r="B116" s="792"/>
      <c r="C116" s="722" t="s">
        <v>325</v>
      </c>
      <c r="D116" s="722" t="s">
        <v>325</v>
      </c>
      <c r="E116" s="722" t="s">
        <v>325</v>
      </c>
      <c r="F116" s="722" t="s">
        <v>325</v>
      </c>
      <c r="G116" s="722" t="s">
        <v>325</v>
      </c>
      <c r="H116" s="722" t="s">
        <v>325</v>
      </c>
      <c r="I116" s="722" t="s">
        <v>325</v>
      </c>
      <c r="J116" s="722" t="s">
        <v>325</v>
      </c>
      <c r="K116" s="722" t="s">
        <v>325</v>
      </c>
      <c r="L116" s="722" t="s">
        <v>325</v>
      </c>
      <c r="M116" s="722" t="s">
        <v>325</v>
      </c>
      <c r="N116" s="741"/>
    </row>
    <row r="117" spans="2:14" x14ac:dyDescent="0.2">
      <c r="B117" s="755" t="s">
        <v>92</v>
      </c>
      <c r="C117" s="756">
        <f t="shared" ref="C117:C128" si="39">SUM(C66,C83)</f>
        <v>80.741</v>
      </c>
      <c r="D117" s="756">
        <f t="shared" ref="D117:D128" si="40">SUM(D66,E83)</f>
        <v>73.177000000000007</v>
      </c>
      <c r="E117" s="756">
        <f t="shared" ref="E117:E128" si="41">SUM(E66,G83)</f>
        <v>55.832999999999998</v>
      </c>
      <c r="F117" s="756">
        <f t="shared" ref="F117:F128" si="42">SUM(F66,I83)</f>
        <v>88.933999999999997</v>
      </c>
      <c r="G117" s="756">
        <f t="shared" ref="G117:G128" si="43">SUM(G66,K83)</f>
        <v>99.456000000000003</v>
      </c>
      <c r="H117" s="756">
        <f t="shared" ref="H117:H128" si="44">SUM(H66,M83)</f>
        <v>72.637</v>
      </c>
      <c r="I117" s="756">
        <f t="shared" ref="I117:I128" si="45">SUM(I66,O83)</f>
        <v>90.11</v>
      </c>
      <c r="J117" s="756">
        <f t="shared" ref="J117:J128" si="46">SUM(J66,Q83)</f>
        <v>84.103000000000009</v>
      </c>
      <c r="K117" s="756">
        <f t="shared" ref="K117:K128" si="47">SUM(K66,S83)</f>
        <v>82.328000000000003</v>
      </c>
      <c r="L117" s="756">
        <f t="shared" ref="L117:L128" si="48">SUM(L66,U83)</f>
        <v>109.398</v>
      </c>
      <c r="M117" s="757">
        <f t="shared" ref="M117:M128" si="49">SUM(M66,W83)</f>
        <v>47.730000000000004</v>
      </c>
      <c r="N117" s="724"/>
    </row>
    <row r="118" spans="2:14" x14ac:dyDescent="0.2">
      <c r="B118" s="745" t="s">
        <v>84</v>
      </c>
      <c r="C118" s="746">
        <f t="shared" si="39"/>
        <v>0.13200000000000001</v>
      </c>
      <c r="D118" s="746">
        <f t="shared" si="40"/>
        <v>0.113</v>
      </c>
      <c r="E118" s="746">
        <f t="shared" si="41"/>
        <v>0.109</v>
      </c>
      <c r="F118" s="746">
        <f t="shared" si="42"/>
        <v>0.107</v>
      </c>
      <c r="G118" s="746">
        <f t="shared" si="43"/>
        <v>0.75700000000000001</v>
      </c>
      <c r="H118" s="746">
        <f t="shared" si="44"/>
        <v>0.89900000000000002</v>
      </c>
      <c r="I118" s="746">
        <f t="shared" si="45"/>
        <v>1.0529999999999999</v>
      </c>
      <c r="J118" s="746">
        <f t="shared" si="46"/>
        <v>1.123</v>
      </c>
      <c r="K118" s="746">
        <f t="shared" si="47"/>
        <v>1.4670000000000001</v>
      </c>
      <c r="L118" s="746">
        <f t="shared" si="48"/>
        <v>1.8730000000000002</v>
      </c>
      <c r="M118" s="747">
        <f t="shared" si="49"/>
        <v>2.1360000000000001</v>
      </c>
      <c r="N118" s="727"/>
    </row>
    <row r="119" spans="2:14" x14ac:dyDescent="0.2">
      <c r="B119" s="745" t="s">
        <v>85</v>
      </c>
      <c r="C119" s="746">
        <f t="shared" si="39"/>
        <v>16.576000000000001</v>
      </c>
      <c r="D119" s="746">
        <f t="shared" si="40"/>
        <v>13.585000000000001</v>
      </c>
      <c r="E119" s="746">
        <f t="shared" si="41"/>
        <v>14.875999999999999</v>
      </c>
      <c r="F119" s="746">
        <f t="shared" si="42"/>
        <v>40.158999999999999</v>
      </c>
      <c r="G119" s="746">
        <f t="shared" si="43"/>
        <v>37.853999999999999</v>
      </c>
      <c r="H119" s="746">
        <f t="shared" si="44"/>
        <v>24.628</v>
      </c>
      <c r="I119" s="746">
        <f t="shared" si="45"/>
        <v>14.889999999999999</v>
      </c>
      <c r="J119" s="746">
        <f t="shared" si="46"/>
        <v>17.661000000000001</v>
      </c>
      <c r="K119" s="746">
        <f t="shared" si="47"/>
        <v>19.420999999999999</v>
      </c>
      <c r="L119" s="746">
        <f t="shared" si="48"/>
        <v>35.731999999999999</v>
      </c>
      <c r="M119" s="747">
        <f t="shared" si="49"/>
        <v>12.96</v>
      </c>
      <c r="N119" s="727"/>
    </row>
    <row r="120" spans="2:14" x14ac:dyDescent="0.2">
      <c r="B120" s="745" t="s">
        <v>86</v>
      </c>
      <c r="C120" s="746">
        <f t="shared" si="39"/>
        <v>24.096</v>
      </c>
      <c r="D120" s="746">
        <f t="shared" si="40"/>
        <v>12.46</v>
      </c>
      <c r="E120" s="746">
        <f t="shared" si="41"/>
        <v>9.75</v>
      </c>
      <c r="F120" s="746">
        <f t="shared" si="42"/>
        <v>14.844999999999999</v>
      </c>
      <c r="G120" s="746">
        <f t="shared" si="43"/>
        <v>24.056000000000001</v>
      </c>
      <c r="H120" s="746">
        <f t="shared" si="44"/>
        <v>15.83</v>
      </c>
      <c r="I120" s="746">
        <f t="shared" si="45"/>
        <v>18.963999999999999</v>
      </c>
      <c r="J120" s="746">
        <f t="shared" si="46"/>
        <v>37.366999999999997</v>
      </c>
      <c r="K120" s="746">
        <f t="shared" si="47"/>
        <v>5.9710000000000001</v>
      </c>
      <c r="L120" s="746">
        <f t="shared" si="48"/>
        <v>13.195</v>
      </c>
      <c r="M120" s="747">
        <f t="shared" si="49"/>
        <v>6.5050000000000008</v>
      </c>
      <c r="N120" s="727"/>
    </row>
    <row r="121" spans="2:14" x14ac:dyDescent="0.2">
      <c r="B121" s="745" t="s">
        <v>87</v>
      </c>
      <c r="C121" s="746">
        <f t="shared" si="39"/>
        <v>11.18</v>
      </c>
      <c r="D121" s="746">
        <f t="shared" si="40"/>
        <v>18.798999999999999</v>
      </c>
      <c r="E121" s="746">
        <f t="shared" si="41"/>
        <v>13.582000000000001</v>
      </c>
      <c r="F121" s="746">
        <f t="shared" si="42"/>
        <v>19.448999999999998</v>
      </c>
      <c r="G121" s="746">
        <f t="shared" si="43"/>
        <v>20.489000000000001</v>
      </c>
      <c r="H121" s="746">
        <f t="shared" si="44"/>
        <v>17.124000000000002</v>
      </c>
      <c r="I121" s="746">
        <f t="shared" si="45"/>
        <v>31.160999999999998</v>
      </c>
      <c r="J121" s="746">
        <f t="shared" si="46"/>
        <v>9.6379999999999999</v>
      </c>
      <c r="K121" s="746">
        <f t="shared" si="47"/>
        <v>29.69</v>
      </c>
      <c r="L121" s="746">
        <f t="shared" si="48"/>
        <v>31.170999999999999</v>
      </c>
      <c r="M121" s="747">
        <f t="shared" si="49"/>
        <v>9.331999999999999</v>
      </c>
      <c r="N121" s="727"/>
    </row>
    <row r="122" spans="2:14" x14ac:dyDescent="0.2">
      <c r="B122" s="745" t="s">
        <v>88</v>
      </c>
      <c r="C122" s="746">
        <f t="shared" si="39"/>
        <v>14.816000000000001</v>
      </c>
      <c r="D122" s="746">
        <f t="shared" si="40"/>
        <v>8.3790000000000013</v>
      </c>
      <c r="E122" s="746">
        <f t="shared" si="41"/>
        <v>8.25</v>
      </c>
      <c r="F122" s="746">
        <f t="shared" si="42"/>
        <v>5.7109999999999994</v>
      </c>
      <c r="G122" s="746">
        <f t="shared" si="43"/>
        <v>7.8250000000000002</v>
      </c>
      <c r="H122" s="746">
        <f t="shared" si="44"/>
        <v>3.3170000000000002</v>
      </c>
      <c r="I122" s="746">
        <f t="shared" si="45"/>
        <v>2.839</v>
      </c>
      <c r="J122" s="746">
        <f t="shared" si="46"/>
        <v>3.5979999999999999</v>
      </c>
      <c r="K122" s="746">
        <f t="shared" si="47"/>
        <v>2.5449999999999999</v>
      </c>
      <c r="L122" s="746">
        <f t="shared" si="48"/>
        <v>5.2210000000000001</v>
      </c>
      <c r="M122" s="747">
        <f t="shared" si="49"/>
        <v>2.3719999999999999</v>
      </c>
      <c r="N122" s="727"/>
    </row>
    <row r="123" spans="2:14" x14ac:dyDescent="0.2">
      <c r="B123" s="745" t="s">
        <v>89</v>
      </c>
      <c r="C123" s="746">
        <f t="shared" si="39"/>
        <v>4.9930000000000003</v>
      </c>
      <c r="D123" s="746">
        <f t="shared" si="40"/>
        <v>8.4280000000000008</v>
      </c>
      <c r="E123" s="746">
        <f t="shared" si="41"/>
        <v>2.5869999999999997</v>
      </c>
      <c r="F123" s="746">
        <f t="shared" si="42"/>
        <v>2.6339999999999999</v>
      </c>
      <c r="G123" s="746">
        <f t="shared" si="43"/>
        <v>3.71</v>
      </c>
      <c r="H123" s="746">
        <f t="shared" si="44"/>
        <v>4.3599999999999994</v>
      </c>
      <c r="I123" s="746">
        <f t="shared" si="45"/>
        <v>7.2210000000000001</v>
      </c>
      <c r="J123" s="746">
        <f t="shared" si="46"/>
        <v>7.8860000000000001</v>
      </c>
      <c r="K123" s="746">
        <f t="shared" si="47"/>
        <v>7.26</v>
      </c>
      <c r="L123" s="746">
        <f t="shared" si="48"/>
        <v>9.3209999999999997</v>
      </c>
      <c r="M123" s="747">
        <f t="shared" si="49"/>
        <v>7.54</v>
      </c>
      <c r="N123" s="727"/>
    </row>
    <row r="124" spans="2:14" x14ac:dyDescent="0.2">
      <c r="B124" s="745" t="s">
        <v>90</v>
      </c>
      <c r="C124" s="746">
        <f t="shared" si="39"/>
        <v>0</v>
      </c>
      <c r="D124" s="746">
        <f t="shared" si="40"/>
        <v>0</v>
      </c>
      <c r="E124" s="746">
        <f t="shared" si="41"/>
        <v>0</v>
      </c>
      <c r="F124" s="746">
        <f t="shared" si="42"/>
        <v>0</v>
      </c>
      <c r="G124" s="746">
        <f t="shared" si="43"/>
        <v>0</v>
      </c>
      <c r="H124" s="746">
        <f t="shared" si="44"/>
        <v>5.0000000000000001E-3</v>
      </c>
      <c r="I124" s="746">
        <f t="shared" si="45"/>
        <v>5.0000000000000001E-3</v>
      </c>
      <c r="J124" s="746">
        <f t="shared" si="46"/>
        <v>5.0000000000000001E-3</v>
      </c>
      <c r="K124" s="746">
        <f t="shared" si="47"/>
        <v>5.0000000000000001E-3</v>
      </c>
      <c r="L124" s="746">
        <f t="shared" si="48"/>
        <v>5.0000000000000001E-3</v>
      </c>
      <c r="M124" s="747">
        <f t="shared" si="49"/>
        <v>5.0000000000000001E-3</v>
      </c>
      <c r="N124" s="727"/>
    </row>
    <row r="125" spans="2:14" x14ac:dyDescent="0.2">
      <c r="B125" s="745" t="s">
        <v>91</v>
      </c>
      <c r="C125" s="746">
        <f t="shared" si="39"/>
        <v>8.9489999999999998</v>
      </c>
      <c r="D125" s="746">
        <f t="shared" si="40"/>
        <v>11.411</v>
      </c>
      <c r="E125" s="746">
        <f t="shared" si="41"/>
        <v>6.6790000000000003</v>
      </c>
      <c r="F125" s="746">
        <f t="shared" si="42"/>
        <v>6.0289999999999999</v>
      </c>
      <c r="G125" s="746">
        <f t="shared" si="43"/>
        <v>4.7650000000000006</v>
      </c>
      <c r="H125" s="746">
        <f t="shared" si="44"/>
        <v>6.4740000000000002</v>
      </c>
      <c r="I125" s="746">
        <f t="shared" si="45"/>
        <v>13.975999999999999</v>
      </c>
      <c r="J125" s="746">
        <f t="shared" si="46"/>
        <v>6.8239999999999998</v>
      </c>
      <c r="K125" s="746">
        <f t="shared" si="47"/>
        <v>15.968</v>
      </c>
      <c r="L125" s="746">
        <f t="shared" si="48"/>
        <v>12.88</v>
      </c>
      <c r="M125" s="747">
        <f t="shared" si="49"/>
        <v>6.8789999999999996</v>
      </c>
      <c r="N125" s="727"/>
    </row>
    <row r="126" spans="2:14" x14ac:dyDescent="0.2">
      <c r="B126" s="745"/>
      <c r="C126" s="746">
        <f t="shared" si="39"/>
        <v>0</v>
      </c>
      <c r="D126" s="746">
        <f t="shared" si="40"/>
        <v>0</v>
      </c>
      <c r="E126" s="746">
        <f t="shared" si="41"/>
        <v>0</v>
      </c>
      <c r="F126" s="746">
        <f t="shared" si="42"/>
        <v>0</v>
      </c>
      <c r="G126" s="746">
        <f t="shared" si="43"/>
        <v>0</v>
      </c>
      <c r="H126" s="746">
        <f t="shared" si="44"/>
        <v>0</v>
      </c>
      <c r="I126" s="746">
        <f t="shared" si="45"/>
        <v>0</v>
      </c>
      <c r="J126" s="746">
        <f t="shared" si="46"/>
        <v>0</v>
      </c>
      <c r="K126" s="746">
        <f t="shared" si="47"/>
        <v>0</v>
      </c>
      <c r="L126" s="746">
        <f t="shared" si="48"/>
        <v>0</v>
      </c>
      <c r="M126" s="747">
        <f t="shared" si="49"/>
        <v>0</v>
      </c>
      <c r="N126" s="727"/>
    </row>
    <row r="127" spans="2:14" x14ac:dyDescent="0.2">
      <c r="B127" s="745"/>
      <c r="C127" s="746">
        <f t="shared" si="39"/>
        <v>0</v>
      </c>
      <c r="D127" s="746">
        <f t="shared" si="40"/>
        <v>0</v>
      </c>
      <c r="E127" s="746">
        <f t="shared" si="41"/>
        <v>0</v>
      </c>
      <c r="F127" s="746">
        <f t="shared" si="42"/>
        <v>0</v>
      </c>
      <c r="G127" s="746">
        <f t="shared" si="43"/>
        <v>0</v>
      </c>
      <c r="H127" s="746">
        <f t="shared" si="44"/>
        <v>0</v>
      </c>
      <c r="I127" s="746">
        <f t="shared" si="45"/>
        <v>0</v>
      </c>
      <c r="J127" s="746">
        <f t="shared" si="46"/>
        <v>0</v>
      </c>
      <c r="K127" s="746">
        <f t="shared" si="47"/>
        <v>0</v>
      </c>
      <c r="L127" s="746">
        <f t="shared" si="48"/>
        <v>0</v>
      </c>
      <c r="M127" s="747">
        <f t="shared" si="49"/>
        <v>0</v>
      </c>
      <c r="N127" s="727"/>
    </row>
    <row r="128" spans="2:14" ht="13.5" thickBot="1" x14ac:dyDescent="0.25">
      <c r="B128" s="748"/>
      <c r="C128" s="749">
        <f t="shared" si="39"/>
        <v>0</v>
      </c>
      <c r="D128" s="749">
        <f t="shared" si="40"/>
        <v>0</v>
      </c>
      <c r="E128" s="749">
        <f t="shared" si="41"/>
        <v>0</v>
      </c>
      <c r="F128" s="749">
        <f t="shared" si="42"/>
        <v>0</v>
      </c>
      <c r="G128" s="749">
        <f t="shared" si="43"/>
        <v>0</v>
      </c>
      <c r="H128" s="749">
        <f t="shared" si="44"/>
        <v>0</v>
      </c>
      <c r="I128" s="749">
        <f t="shared" si="45"/>
        <v>0</v>
      </c>
      <c r="J128" s="749">
        <f t="shared" si="46"/>
        <v>0</v>
      </c>
      <c r="K128" s="749">
        <f t="shared" si="47"/>
        <v>0</v>
      </c>
      <c r="L128" s="749">
        <f t="shared" si="48"/>
        <v>0</v>
      </c>
      <c r="M128" s="750">
        <f t="shared" si="49"/>
        <v>0</v>
      </c>
      <c r="N128" s="727"/>
    </row>
    <row r="130" spans="1:13" x14ac:dyDescent="0.2">
      <c r="A130" s="275"/>
    </row>
    <row r="131" spans="1:13" x14ac:dyDescent="0.2">
      <c r="B131" s="790" t="s">
        <v>745</v>
      </c>
      <c r="C131" s="720" t="s">
        <v>331</v>
      </c>
      <c r="D131" s="720" t="s">
        <v>222</v>
      </c>
      <c r="E131" s="720" t="s">
        <v>225</v>
      </c>
      <c r="F131" s="720" t="s">
        <v>226</v>
      </c>
      <c r="G131" s="720" t="s">
        <v>227</v>
      </c>
      <c r="H131" s="720" t="s">
        <v>228</v>
      </c>
      <c r="I131" s="720" t="s">
        <v>332</v>
      </c>
      <c r="J131" s="720" t="s">
        <v>333</v>
      </c>
      <c r="K131" s="720" t="s">
        <v>231</v>
      </c>
      <c r="L131" s="720" t="s">
        <v>232</v>
      </c>
      <c r="M131" s="742" t="s">
        <v>233</v>
      </c>
    </row>
    <row r="132" spans="1:13" x14ac:dyDescent="0.2">
      <c r="B132" s="791"/>
      <c r="C132" s="719" t="s">
        <v>78</v>
      </c>
      <c r="D132" s="719" t="s">
        <v>78</v>
      </c>
      <c r="E132" s="719" t="s">
        <v>78</v>
      </c>
      <c r="F132" s="719" t="s">
        <v>78</v>
      </c>
      <c r="G132" s="719" t="s">
        <v>78</v>
      </c>
      <c r="H132" s="719" t="s">
        <v>78</v>
      </c>
      <c r="I132" s="719" t="s">
        <v>78</v>
      </c>
      <c r="J132" s="719" t="s">
        <v>78</v>
      </c>
      <c r="K132" s="719" t="s">
        <v>78</v>
      </c>
      <c r="L132" s="719" t="s">
        <v>78</v>
      </c>
      <c r="M132" s="743" t="s">
        <v>78</v>
      </c>
    </row>
    <row r="133" spans="1:13" ht="41.25" thickBot="1" x14ac:dyDescent="0.25">
      <c r="B133" s="792"/>
      <c r="C133" s="722" t="s">
        <v>325</v>
      </c>
      <c r="D133" s="722" t="s">
        <v>325</v>
      </c>
      <c r="E133" s="722" t="s">
        <v>325</v>
      </c>
      <c r="F133" s="722" t="s">
        <v>325</v>
      </c>
      <c r="G133" s="722" t="s">
        <v>325</v>
      </c>
      <c r="H133" s="722" t="s">
        <v>325</v>
      </c>
      <c r="I133" s="722" t="s">
        <v>325</v>
      </c>
      <c r="J133" s="722" t="s">
        <v>325</v>
      </c>
      <c r="K133" s="722" t="s">
        <v>325</v>
      </c>
      <c r="L133" s="722" t="s">
        <v>325</v>
      </c>
      <c r="M133" s="744" t="s">
        <v>325</v>
      </c>
    </row>
    <row r="134" spans="1:13" x14ac:dyDescent="0.2">
      <c r="B134" s="758" t="s">
        <v>214</v>
      </c>
      <c r="C134" s="727">
        <v>2.7320000000000002</v>
      </c>
      <c r="D134" s="727">
        <v>2.734</v>
      </c>
      <c r="E134" s="727">
        <v>2.839</v>
      </c>
      <c r="F134" s="727">
        <v>2.7909999999999999</v>
      </c>
      <c r="G134" s="727">
        <v>2.5630000000000002</v>
      </c>
      <c r="H134" s="727">
        <v>3.3370000000000002</v>
      </c>
      <c r="I134" s="727">
        <v>3.6190000000000002</v>
      </c>
      <c r="J134" s="727">
        <v>3.3620000000000001</v>
      </c>
      <c r="K134" s="727">
        <v>3.1030000000000002</v>
      </c>
      <c r="L134" s="727">
        <v>3.673</v>
      </c>
      <c r="M134" s="728">
        <v>3.3039999999999998</v>
      </c>
    </row>
    <row r="135" spans="1:13" x14ac:dyDescent="0.2">
      <c r="B135" s="726" t="s">
        <v>215</v>
      </c>
      <c r="C135" s="727">
        <v>1.0209999999999999</v>
      </c>
      <c r="D135" s="727">
        <v>0.96199999999999997</v>
      </c>
      <c r="E135" s="727">
        <v>1.151</v>
      </c>
      <c r="F135" s="727">
        <v>1.2350000000000001</v>
      </c>
      <c r="G135" s="727">
        <v>1.1200000000000001</v>
      </c>
      <c r="H135" s="727">
        <v>1.0720000000000001</v>
      </c>
      <c r="I135" s="727">
        <v>1.1359999999999999</v>
      </c>
      <c r="J135" s="727">
        <v>1.131</v>
      </c>
      <c r="K135" s="727">
        <v>1.0880000000000001</v>
      </c>
      <c r="L135" s="727">
        <v>1.115</v>
      </c>
      <c r="M135" s="728">
        <v>1.075</v>
      </c>
    </row>
    <row r="136" spans="1:13" x14ac:dyDescent="0.2">
      <c r="B136" s="726" t="s">
        <v>216</v>
      </c>
      <c r="C136" s="727">
        <v>1.129</v>
      </c>
      <c r="D136" s="727">
        <v>0.94399999999999995</v>
      </c>
      <c r="E136" s="727">
        <v>1.2370000000000001</v>
      </c>
      <c r="F136" s="727">
        <v>1.4279999999999999</v>
      </c>
      <c r="G136" s="727">
        <v>1.3939999999999999</v>
      </c>
      <c r="H136" s="727">
        <v>1.1930000000000001</v>
      </c>
      <c r="I136" s="727">
        <v>1.296</v>
      </c>
      <c r="J136" s="727">
        <v>1.1639999999999999</v>
      </c>
      <c r="K136" s="727">
        <v>1.206</v>
      </c>
      <c r="L136" s="727">
        <v>1.204</v>
      </c>
      <c r="M136" s="728">
        <v>1.0820000000000001</v>
      </c>
    </row>
    <row r="137" spans="1:13" x14ac:dyDescent="0.2">
      <c r="B137" s="726" t="s">
        <v>217</v>
      </c>
      <c r="C137" s="727">
        <v>4.1749999999999998</v>
      </c>
      <c r="D137" s="727">
        <v>3.0569999999999999</v>
      </c>
      <c r="E137" s="727">
        <v>3.88</v>
      </c>
      <c r="F137" s="727">
        <v>5.2510000000000003</v>
      </c>
      <c r="G137" s="727">
        <v>5.9930000000000003</v>
      </c>
      <c r="H137" s="727">
        <v>4.806</v>
      </c>
      <c r="I137" s="727">
        <v>5.2640000000000002</v>
      </c>
      <c r="J137" s="727">
        <v>4.3090000000000002</v>
      </c>
      <c r="K137" s="727">
        <v>4.5</v>
      </c>
      <c r="L137" s="727">
        <v>4.7779999999999996</v>
      </c>
      <c r="M137" s="728">
        <v>4.1120000000000001</v>
      </c>
    </row>
    <row r="138" spans="1:13" x14ac:dyDescent="0.2">
      <c r="B138" s="726" t="s">
        <v>218</v>
      </c>
      <c r="C138" s="727">
        <v>7.6680000000000001</v>
      </c>
      <c r="D138" s="727">
        <v>4.9489999999999998</v>
      </c>
      <c r="E138" s="727">
        <v>5.5289999999999999</v>
      </c>
      <c r="F138" s="727">
        <v>7.2720000000000002</v>
      </c>
      <c r="G138" s="727">
        <v>7.3920000000000003</v>
      </c>
      <c r="H138" s="727">
        <v>6.1479999999999997</v>
      </c>
      <c r="I138" s="727">
        <v>7.66</v>
      </c>
      <c r="J138" s="727">
        <v>7.12</v>
      </c>
      <c r="K138" s="727">
        <v>7.3579999999999997</v>
      </c>
      <c r="L138" s="727">
        <v>8.0310000000000006</v>
      </c>
      <c r="M138" s="728">
        <v>7.0309999999999997</v>
      </c>
    </row>
    <row r="139" spans="1:13" x14ac:dyDescent="0.2">
      <c r="B139" s="726" t="s">
        <v>219</v>
      </c>
      <c r="C139" s="727">
        <v>5.048</v>
      </c>
      <c r="D139" s="727">
        <v>3.044</v>
      </c>
      <c r="E139" s="727">
        <v>3.302</v>
      </c>
      <c r="F139" s="727">
        <v>3.7069999999999999</v>
      </c>
      <c r="G139" s="727">
        <v>2.746</v>
      </c>
      <c r="H139" s="727">
        <v>2.11</v>
      </c>
      <c r="I139" s="727">
        <v>3.0830000000000002</v>
      </c>
      <c r="J139" s="727">
        <v>3.3730000000000002</v>
      </c>
      <c r="K139" s="727">
        <v>3.7730000000000001</v>
      </c>
      <c r="L139" s="727">
        <v>4.1289999999999996</v>
      </c>
      <c r="M139" s="728">
        <v>3.714</v>
      </c>
    </row>
    <row r="140" spans="1:13" x14ac:dyDescent="0.2">
      <c r="B140" s="726" t="s">
        <v>220</v>
      </c>
      <c r="C140" s="727">
        <v>2.9590000000000001</v>
      </c>
      <c r="D140" s="727">
        <v>1.718</v>
      </c>
      <c r="E140" s="727">
        <v>1.847</v>
      </c>
      <c r="F140" s="727">
        <v>1.9319999999999999</v>
      </c>
      <c r="G140" s="727">
        <v>1.2210000000000001</v>
      </c>
      <c r="H140" s="727">
        <v>0.83</v>
      </c>
      <c r="I140" s="727">
        <v>1.329</v>
      </c>
      <c r="J140" s="727">
        <v>1.5349999999999999</v>
      </c>
      <c r="K140" s="727">
        <v>1.8009999999999999</v>
      </c>
      <c r="L140" s="727">
        <v>1.865</v>
      </c>
      <c r="M140" s="728">
        <v>1.827</v>
      </c>
    </row>
    <row r="141" spans="1:13" x14ac:dyDescent="0.2">
      <c r="B141" s="726" t="s">
        <v>221</v>
      </c>
      <c r="C141" s="727">
        <v>2.423</v>
      </c>
      <c r="D141" s="727">
        <v>1.411</v>
      </c>
      <c r="E141" s="727">
        <v>1.694</v>
      </c>
      <c r="F141" s="727">
        <v>2.3159999999999998</v>
      </c>
      <c r="G141" s="727">
        <v>1.4930000000000001</v>
      </c>
      <c r="H141" s="727">
        <v>0.88600000000000001</v>
      </c>
      <c r="I141" s="727">
        <v>1.2589999999999999</v>
      </c>
      <c r="J141" s="727">
        <v>1.9910000000000001</v>
      </c>
      <c r="K141" s="727">
        <v>2.0089999999999999</v>
      </c>
      <c r="L141" s="727">
        <v>2.5270000000000001</v>
      </c>
      <c r="M141" s="728">
        <v>1.954</v>
      </c>
    </row>
    <row r="142" spans="1:13" ht="13.5" thickBot="1" x14ac:dyDescent="0.25">
      <c r="B142" s="764" t="s">
        <v>80</v>
      </c>
      <c r="C142" s="765">
        <v>27.157</v>
      </c>
      <c r="D142" s="765">
        <v>18.818000000000001</v>
      </c>
      <c r="E142" s="765">
        <v>21.478999999999999</v>
      </c>
      <c r="F142" s="765">
        <v>25.933</v>
      </c>
      <c r="G142" s="765">
        <v>23.922000000000001</v>
      </c>
      <c r="H142" s="765">
        <v>20.381</v>
      </c>
      <c r="I142" s="765">
        <v>24.646000000000001</v>
      </c>
      <c r="J142" s="765">
        <v>23.984000000000002</v>
      </c>
      <c r="K142" s="765">
        <v>24.838000000000001</v>
      </c>
      <c r="L142" s="765">
        <v>27.324000000000002</v>
      </c>
      <c r="M142" s="768">
        <v>24.099</v>
      </c>
    </row>
    <row r="145" spans="2:24" x14ac:dyDescent="0.2">
      <c r="B145" s="790" t="s">
        <v>745</v>
      </c>
      <c r="C145" s="793" t="s">
        <v>331</v>
      </c>
      <c r="D145" s="794"/>
      <c r="E145" s="793" t="s">
        <v>222</v>
      </c>
      <c r="F145" s="794"/>
      <c r="G145" s="793" t="s">
        <v>225</v>
      </c>
      <c r="H145" s="794"/>
      <c r="I145" s="793" t="s">
        <v>226</v>
      </c>
      <c r="J145" s="794"/>
      <c r="K145" s="793" t="s">
        <v>227</v>
      </c>
      <c r="L145" s="794"/>
      <c r="M145" s="793" t="s">
        <v>228</v>
      </c>
      <c r="N145" s="794"/>
      <c r="O145" s="793" t="s">
        <v>332</v>
      </c>
      <c r="P145" s="794"/>
      <c r="Q145" s="793" t="s">
        <v>333</v>
      </c>
      <c r="R145" s="794"/>
      <c r="S145" s="793" t="s">
        <v>231</v>
      </c>
      <c r="T145" s="794"/>
      <c r="U145" s="793" t="s">
        <v>232</v>
      </c>
      <c r="V145" s="794"/>
      <c r="W145" s="793" t="s">
        <v>233</v>
      </c>
      <c r="X145" s="795"/>
    </row>
    <row r="146" spans="2:24" x14ac:dyDescent="0.2">
      <c r="B146" s="791"/>
      <c r="C146" s="796" t="s">
        <v>79</v>
      </c>
      <c r="D146" s="797"/>
      <c r="E146" s="796" t="s">
        <v>79</v>
      </c>
      <c r="F146" s="797"/>
      <c r="G146" s="796" t="s">
        <v>79</v>
      </c>
      <c r="H146" s="797"/>
      <c r="I146" s="796" t="s">
        <v>79</v>
      </c>
      <c r="J146" s="797"/>
      <c r="K146" s="796" t="s">
        <v>79</v>
      </c>
      <c r="L146" s="797"/>
      <c r="M146" s="796" t="s">
        <v>79</v>
      </c>
      <c r="N146" s="797"/>
      <c r="O146" s="796"/>
      <c r="P146" s="797"/>
      <c r="Q146" s="796"/>
      <c r="R146" s="797"/>
      <c r="S146" s="796"/>
      <c r="T146" s="797"/>
      <c r="U146" s="796"/>
      <c r="V146" s="797"/>
      <c r="W146" s="796"/>
      <c r="X146" s="798"/>
    </row>
    <row r="147" spans="2:24" ht="41.25" thickBot="1" x14ac:dyDescent="0.25">
      <c r="B147" s="792"/>
      <c r="C147" s="722" t="s">
        <v>325</v>
      </c>
      <c r="D147" s="731" t="s">
        <v>82</v>
      </c>
      <c r="E147" s="722" t="s">
        <v>325</v>
      </c>
      <c r="F147" s="732" t="s">
        <v>82</v>
      </c>
      <c r="G147" s="722" t="s">
        <v>325</v>
      </c>
      <c r="H147" s="732" t="s">
        <v>82</v>
      </c>
      <c r="I147" s="722" t="s">
        <v>325</v>
      </c>
      <c r="J147" s="732" t="s">
        <v>82</v>
      </c>
      <c r="K147" s="722" t="s">
        <v>325</v>
      </c>
      <c r="L147" s="732" t="s">
        <v>82</v>
      </c>
      <c r="M147" s="722" t="s">
        <v>325</v>
      </c>
      <c r="N147" s="732" t="s">
        <v>82</v>
      </c>
      <c r="O147" s="722" t="s">
        <v>325</v>
      </c>
      <c r="P147" s="731" t="s">
        <v>82</v>
      </c>
      <c r="Q147" s="722" t="s">
        <v>325</v>
      </c>
      <c r="R147" s="731" t="s">
        <v>82</v>
      </c>
      <c r="S147" s="722" t="s">
        <v>325</v>
      </c>
      <c r="T147" s="731" t="s">
        <v>82</v>
      </c>
      <c r="U147" s="722" t="s">
        <v>325</v>
      </c>
      <c r="V147" s="731" t="s">
        <v>82</v>
      </c>
      <c r="W147" s="722" t="s">
        <v>325</v>
      </c>
      <c r="X147" s="731" t="s">
        <v>82</v>
      </c>
    </row>
    <row r="148" spans="2:24" x14ac:dyDescent="0.2">
      <c r="B148" s="758" t="s">
        <v>214</v>
      </c>
      <c r="C148" s="724">
        <v>10.337</v>
      </c>
      <c r="D148" s="733">
        <v>24.47</v>
      </c>
      <c r="E148" s="724">
        <v>6.3819999999999997</v>
      </c>
      <c r="F148" s="733">
        <v>25.35</v>
      </c>
      <c r="G148" s="724">
        <v>4.5140000000000002</v>
      </c>
      <c r="H148" s="733">
        <v>20.91</v>
      </c>
      <c r="I148" s="724">
        <v>3.6190000000000002</v>
      </c>
      <c r="J148" s="733">
        <v>19.38</v>
      </c>
      <c r="K148" s="724">
        <v>4.8339999999999996</v>
      </c>
      <c r="L148" s="733">
        <v>23</v>
      </c>
      <c r="M148" s="724">
        <v>5.702</v>
      </c>
      <c r="N148" s="733">
        <v>22.34</v>
      </c>
      <c r="O148" s="724">
        <v>7.5309999999999997</v>
      </c>
      <c r="P148" s="733">
        <v>21.19</v>
      </c>
      <c r="Q148" s="724">
        <v>7.5620000000000003</v>
      </c>
      <c r="R148" s="733">
        <v>21.92</v>
      </c>
      <c r="S148" s="724">
        <v>8.298</v>
      </c>
      <c r="T148" s="733">
        <v>17.8</v>
      </c>
      <c r="U148" s="724">
        <v>10.548</v>
      </c>
      <c r="V148" s="733">
        <v>15.41</v>
      </c>
      <c r="W148" s="724">
        <v>9.73</v>
      </c>
      <c r="X148" s="734">
        <v>14.15</v>
      </c>
    </row>
    <row r="149" spans="2:24" x14ac:dyDescent="0.2">
      <c r="B149" s="726" t="s">
        <v>215</v>
      </c>
      <c r="C149" s="727">
        <v>4.2460000000000004</v>
      </c>
      <c r="D149" s="735">
        <v>18.940000000000001</v>
      </c>
      <c r="E149" s="727">
        <v>3.2410000000000001</v>
      </c>
      <c r="F149" s="735">
        <v>23.68</v>
      </c>
      <c r="G149" s="727">
        <v>2.17</v>
      </c>
      <c r="H149" s="735">
        <v>24.09</v>
      </c>
      <c r="I149" s="727">
        <v>1.766</v>
      </c>
      <c r="J149" s="735">
        <v>18.93</v>
      </c>
      <c r="K149" s="727">
        <v>1.8540000000000001</v>
      </c>
      <c r="L149" s="735">
        <v>21.71</v>
      </c>
      <c r="M149" s="727">
        <v>1.2290000000000001</v>
      </c>
      <c r="N149" s="735">
        <v>21.81</v>
      </c>
      <c r="O149" s="727">
        <v>1.7070000000000001</v>
      </c>
      <c r="P149" s="735">
        <v>23.19</v>
      </c>
      <c r="Q149" s="727">
        <v>1.895</v>
      </c>
      <c r="R149" s="735">
        <v>20.3</v>
      </c>
      <c r="S149" s="727">
        <v>1.9379999999999999</v>
      </c>
      <c r="T149" s="735">
        <v>19.68</v>
      </c>
      <c r="U149" s="727">
        <v>2.0030000000000001</v>
      </c>
      <c r="V149" s="735">
        <v>18.23</v>
      </c>
      <c r="W149" s="727">
        <v>2.2999999999999998</v>
      </c>
      <c r="X149" s="736">
        <v>16.920000000000002</v>
      </c>
    </row>
    <row r="150" spans="2:24" x14ac:dyDescent="0.2">
      <c r="B150" s="726" t="s">
        <v>216</v>
      </c>
      <c r="C150" s="727">
        <v>4.484</v>
      </c>
      <c r="D150" s="735">
        <v>16.170000000000002</v>
      </c>
      <c r="E150" s="727">
        <v>3.835</v>
      </c>
      <c r="F150" s="735">
        <v>21.28</v>
      </c>
      <c r="G150" s="727">
        <v>2.6890000000000001</v>
      </c>
      <c r="H150" s="735">
        <v>22.85</v>
      </c>
      <c r="I150" s="727">
        <v>2.5529999999999999</v>
      </c>
      <c r="J150" s="735">
        <v>19.600000000000001</v>
      </c>
      <c r="K150" s="727">
        <v>2.419</v>
      </c>
      <c r="L150" s="735">
        <v>20.68</v>
      </c>
      <c r="M150" s="727">
        <v>1.3109999999999999</v>
      </c>
      <c r="N150" s="735">
        <v>22.26</v>
      </c>
      <c r="O150" s="727">
        <v>1.7709999999999999</v>
      </c>
      <c r="P150" s="735">
        <v>23.61</v>
      </c>
      <c r="Q150" s="727">
        <v>1.8109999999999999</v>
      </c>
      <c r="R150" s="735">
        <v>24.63</v>
      </c>
      <c r="S150" s="727">
        <v>1.83</v>
      </c>
      <c r="T150" s="735">
        <v>19.62</v>
      </c>
      <c r="U150" s="727">
        <v>1.952</v>
      </c>
      <c r="V150" s="735">
        <v>20.3</v>
      </c>
      <c r="W150" s="727">
        <v>2.137</v>
      </c>
      <c r="X150" s="736">
        <v>19.989999999999998</v>
      </c>
    </row>
    <row r="151" spans="2:24" x14ac:dyDescent="0.2">
      <c r="B151" s="726" t="s">
        <v>217</v>
      </c>
      <c r="C151" s="727">
        <v>13.651</v>
      </c>
      <c r="D151" s="735">
        <v>14.5</v>
      </c>
      <c r="E151" s="727">
        <v>13.776999999999999</v>
      </c>
      <c r="F151" s="735">
        <v>17.02</v>
      </c>
      <c r="G151" s="727">
        <v>11.262</v>
      </c>
      <c r="H151" s="735">
        <v>19.07</v>
      </c>
      <c r="I151" s="727">
        <v>12.204000000000001</v>
      </c>
      <c r="J151" s="735">
        <v>18.170000000000002</v>
      </c>
      <c r="K151" s="727">
        <v>13.209</v>
      </c>
      <c r="L151" s="735">
        <v>24.16</v>
      </c>
      <c r="M151" s="727">
        <v>6.5049999999999999</v>
      </c>
      <c r="N151" s="735">
        <v>28.06</v>
      </c>
      <c r="O151" s="727">
        <v>7.5650000000000004</v>
      </c>
      <c r="P151" s="735">
        <v>30.19</v>
      </c>
      <c r="Q151" s="727">
        <v>6.6580000000000004</v>
      </c>
      <c r="R151" s="735">
        <v>37</v>
      </c>
      <c r="S151" s="727">
        <v>4.7939999999999996</v>
      </c>
      <c r="T151" s="735">
        <v>22.89</v>
      </c>
      <c r="U151" s="727">
        <v>6.1589999999999998</v>
      </c>
      <c r="V151" s="735">
        <v>27.48</v>
      </c>
      <c r="W151" s="727">
        <v>5.7380000000000004</v>
      </c>
      <c r="X151" s="736">
        <v>22.82</v>
      </c>
    </row>
    <row r="152" spans="2:24" x14ac:dyDescent="0.2">
      <c r="B152" s="726" t="s">
        <v>218</v>
      </c>
      <c r="C152" s="727">
        <v>15.707000000000001</v>
      </c>
      <c r="D152" s="735">
        <v>19.29</v>
      </c>
      <c r="E152" s="727">
        <v>16.965</v>
      </c>
      <c r="F152" s="735">
        <v>22.59</v>
      </c>
      <c r="G152" s="727">
        <v>13.856</v>
      </c>
      <c r="H152" s="735">
        <v>15.76</v>
      </c>
      <c r="I152" s="727">
        <v>24.338999999999999</v>
      </c>
      <c r="J152" s="735">
        <v>18.8</v>
      </c>
      <c r="K152" s="727">
        <v>29.132000000000001</v>
      </c>
      <c r="L152" s="735">
        <v>26.92</v>
      </c>
      <c r="M152" s="727">
        <v>13.613</v>
      </c>
      <c r="N152" s="735">
        <v>27.43</v>
      </c>
      <c r="O152" s="727">
        <v>19.513999999999999</v>
      </c>
      <c r="P152" s="735">
        <v>30.76</v>
      </c>
      <c r="Q152" s="727">
        <v>13.041</v>
      </c>
      <c r="R152" s="735">
        <v>44.76</v>
      </c>
      <c r="S152" s="727">
        <v>10.244</v>
      </c>
      <c r="T152" s="735">
        <v>42.83</v>
      </c>
      <c r="U152" s="727">
        <v>10.112</v>
      </c>
      <c r="V152" s="735">
        <v>58.19</v>
      </c>
      <c r="W152" s="727">
        <v>4.2169999999999996</v>
      </c>
      <c r="X152" s="736">
        <v>28.43</v>
      </c>
    </row>
    <row r="153" spans="2:24" x14ac:dyDescent="0.2">
      <c r="B153" s="726" t="s">
        <v>219</v>
      </c>
      <c r="C153" s="727">
        <v>8.0579999999999998</v>
      </c>
      <c r="D153" s="735">
        <v>29.79</v>
      </c>
      <c r="E153" s="727">
        <v>7.2759999999999998</v>
      </c>
      <c r="F153" s="735">
        <v>29.13</v>
      </c>
      <c r="G153" s="727">
        <v>4.4640000000000004</v>
      </c>
      <c r="H153" s="735">
        <v>20.46</v>
      </c>
      <c r="I153" s="727">
        <v>13.282999999999999</v>
      </c>
      <c r="J153" s="735">
        <v>26.07</v>
      </c>
      <c r="K153" s="727">
        <v>15.644</v>
      </c>
      <c r="L153" s="735">
        <v>25.31</v>
      </c>
      <c r="M153" s="727">
        <v>7.9409999999999998</v>
      </c>
      <c r="N153" s="735">
        <v>30.48</v>
      </c>
      <c r="O153" s="727">
        <v>13.326000000000001</v>
      </c>
      <c r="P153" s="735">
        <v>33.950000000000003</v>
      </c>
      <c r="Q153" s="727">
        <v>6.2869999999999999</v>
      </c>
      <c r="R153" s="735">
        <v>40.72</v>
      </c>
      <c r="S153" s="727">
        <v>10.401999999999999</v>
      </c>
      <c r="T153" s="735">
        <v>47.25</v>
      </c>
      <c r="U153" s="727">
        <v>8.0169999999999995</v>
      </c>
      <c r="V153" s="735">
        <v>66.569999999999993</v>
      </c>
      <c r="W153" s="727">
        <v>1.3620000000000001</v>
      </c>
      <c r="X153" s="736">
        <v>63.86</v>
      </c>
    </row>
    <row r="154" spans="2:24" x14ac:dyDescent="0.2">
      <c r="B154" s="726" t="s">
        <v>220</v>
      </c>
      <c r="C154" s="727">
        <v>4.1340000000000003</v>
      </c>
      <c r="D154" s="735">
        <v>35.54</v>
      </c>
      <c r="E154" s="727">
        <v>3.2149999999999999</v>
      </c>
      <c r="F154" s="735">
        <v>33.28</v>
      </c>
      <c r="G154" s="727">
        <v>1.8089999999999999</v>
      </c>
      <c r="H154" s="735">
        <v>27.77</v>
      </c>
      <c r="I154" s="727">
        <v>6.7960000000000003</v>
      </c>
      <c r="J154" s="735">
        <v>32.369999999999997</v>
      </c>
      <c r="K154" s="727">
        <v>6.8659999999999997</v>
      </c>
      <c r="L154" s="735">
        <v>24.99</v>
      </c>
      <c r="M154" s="727">
        <v>4.101</v>
      </c>
      <c r="N154" s="735">
        <v>30.95</v>
      </c>
      <c r="O154" s="727">
        <v>7.6989999999999998</v>
      </c>
      <c r="P154" s="735">
        <v>36.049999999999997</v>
      </c>
      <c r="Q154" s="727">
        <v>2.5910000000000002</v>
      </c>
      <c r="R154" s="735">
        <v>38.630000000000003</v>
      </c>
      <c r="S154" s="727">
        <v>6.673</v>
      </c>
      <c r="T154" s="735">
        <v>48.96</v>
      </c>
      <c r="U154" s="727">
        <v>5.0330000000000004</v>
      </c>
      <c r="V154" s="735">
        <v>67.13</v>
      </c>
      <c r="W154" s="727">
        <v>0.70899999999999996</v>
      </c>
      <c r="X154" s="736">
        <v>76.89</v>
      </c>
    </row>
    <row r="155" spans="2:24" x14ac:dyDescent="0.2">
      <c r="B155" s="726" t="s">
        <v>221</v>
      </c>
      <c r="C155" s="727">
        <v>6.8129999999999997</v>
      </c>
      <c r="D155" s="735">
        <v>62.54</v>
      </c>
      <c r="E155" s="727">
        <v>2.8919999999999999</v>
      </c>
      <c r="F155" s="735">
        <v>47.48</v>
      </c>
      <c r="G155" s="727">
        <v>1.389</v>
      </c>
      <c r="H155" s="735">
        <v>34.130000000000003</v>
      </c>
      <c r="I155" s="727">
        <v>5.883</v>
      </c>
      <c r="J155" s="735">
        <v>39.950000000000003</v>
      </c>
      <c r="K155" s="727">
        <v>6.149</v>
      </c>
      <c r="L155" s="735">
        <v>35.49</v>
      </c>
      <c r="M155" s="727">
        <v>6.96</v>
      </c>
      <c r="N155" s="735">
        <v>60.26</v>
      </c>
      <c r="O155" s="727">
        <v>8.6839999999999993</v>
      </c>
      <c r="P155" s="735">
        <v>42.68</v>
      </c>
      <c r="Q155" s="727">
        <v>2.9350000000000001</v>
      </c>
      <c r="R155" s="735">
        <v>43.86</v>
      </c>
      <c r="S155" s="727">
        <v>16.382999999999999</v>
      </c>
      <c r="T155" s="735">
        <v>49.87</v>
      </c>
      <c r="U155" s="727">
        <v>8.0660000000000007</v>
      </c>
      <c r="V155" s="735">
        <v>63.88</v>
      </c>
      <c r="W155" s="727">
        <v>0.60899999999999999</v>
      </c>
      <c r="X155" s="736">
        <v>74.37</v>
      </c>
    </row>
    <row r="156" spans="2:24" ht="13.5" thickBot="1" x14ac:dyDescent="0.25">
      <c r="B156" s="764" t="s">
        <v>80</v>
      </c>
      <c r="C156" s="765">
        <v>67.429000000000002</v>
      </c>
      <c r="D156" s="766">
        <v>18.55</v>
      </c>
      <c r="E156" s="765">
        <v>57.585000000000001</v>
      </c>
      <c r="F156" s="766">
        <v>18.010000000000002</v>
      </c>
      <c r="G156" s="765">
        <v>42.152000000000001</v>
      </c>
      <c r="H156" s="766">
        <v>15.32</v>
      </c>
      <c r="I156" s="765">
        <v>70.442999999999998</v>
      </c>
      <c r="J156" s="766">
        <v>19.45</v>
      </c>
      <c r="K156" s="765">
        <v>80.106999999999999</v>
      </c>
      <c r="L156" s="766">
        <v>22.38</v>
      </c>
      <c r="M156" s="765">
        <v>47.362000000000002</v>
      </c>
      <c r="N156" s="766">
        <v>24.58</v>
      </c>
      <c r="O156" s="765">
        <v>67.798000000000002</v>
      </c>
      <c r="P156" s="766">
        <v>26.98</v>
      </c>
      <c r="Q156" s="765">
        <v>42.78</v>
      </c>
      <c r="R156" s="766">
        <v>30.35</v>
      </c>
      <c r="S156" s="765">
        <v>60.563000000000002</v>
      </c>
      <c r="T156" s="766">
        <v>35.53</v>
      </c>
      <c r="U156" s="765">
        <v>51.89</v>
      </c>
      <c r="V156" s="766">
        <v>40.020000000000003</v>
      </c>
      <c r="W156" s="765">
        <v>26.802</v>
      </c>
      <c r="X156" s="767">
        <v>17.53</v>
      </c>
    </row>
    <row r="159" spans="2:24" x14ac:dyDescent="0.2">
      <c r="B159" s="790" t="s">
        <v>745</v>
      </c>
      <c r="C159" s="720" t="s">
        <v>331</v>
      </c>
      <c r="D159" s="720" t="s">
        <v>222</v>
      </c>
      <c r="E159" s="720" t="s">
        <v>225</v>
      </c>
      <c r="F159" s="720" t="s">
        <v>226</v>
      </c>
      <c r="G159" s="720" t="s">
        <v>227</v>
      </c>
      <c r="H159" s="720" t="s">
        <v>228</v>
      </c>
      <c r="I159" s="720" t="s">
        <v>332</v>
      </c>
      <c r="J159" s="720" t="s">
        <v>333</v>
      </c>
      <c r="K159" s="720" t="s">
        <v>231</v>
      </c>
      <c r="L159" s="720" t="s">
        <v>232</v>
      </c>
      <c r="M159" s="720" t="s">
        <v>233</v>
      </c>
      <c r="N159" s="739"/>
    </row>
    <row r="160" spans="2:24" x14ac:dyDescent="0.2">
      <c r="B160" s="791"/>
      <c r="C160" s="719" t="s">
        <v>308</v>
      </c>
      <c r="D160" s="719" t="s">
        <v>308</v>
      </c>
      <c r="E160" s="719" t="s">
        <v>308</v>
      </c>
      <c r="F160" s="719" t="s">
        <v>308</v>
      </c>
      <c r="G160" s="719" t="s">
        <v>308</v>
      </c>
      <c r="H160" s="719" t="s">
        <v>308</v>
      </c>
      <c r="I160" s="719" t="s">
        <v>308</v>
      </c>
      <c r="J160" s="719" t="s">
        <v>308</v>
      </c>
      <c r="K160" s="719" t="s">
        <v>308</v>
      </c>
      <c r="L160" s="719" t="s">
        <v>308</v>
      </c>
      <c r="M160" s="721" t="s">
        <v>308</v>
      </c>
      <c r="N160" s="740"/>
    </row>
    <row r="161" spans="2:14" ht="41.25" thickBot="1" x14ac:dyDescent="0.25">
      <c r="B161" s="792"/>
      <c r="C161" s="722" t="s">
        <v>325</v>
      </c>
      <c r="D161" s="722" t="s">
        <v>325</v>
      </c>
      <c r="E161" s="722" t="s">
        <v>325</v>
      </c>
      <c r="F161" s="722" t="s">
        <v>325</v>
      </c>
      <c r="G161" s="722" t="s">
        <v>325</v>
      </c>
      <c r="H161" s="722" t="s">
        <v>325</v>
      </c>
      <c r="I161" s="722" t="s">
        <v>325</v>
      </c>
      <c r="J161" s="722" t="s">
        <v>325</v>
      </c>
      <c r="K161" s="722" t="s">
        <v>325</v>
      </c>
      <c r="L161" s="722" t="s">
        <v>325</v>
      </c>
      <c r="M161" s="722" t="s">
        <v>325</v>
      </c>
      <c r="N161" s="741"/>
    </row>
    <row r="162" spans="2:14" x14ac:dyDescent="0.2">
      <c r="B162" s="760" t="s">
        <v>214</v>
      </c>
      <c r="C162" s="746">
        <f t="shared" ref="C162:C169" si="50">C148</f>
        <v>10.337</v>
      </c>
      <c r="D162" s="746">
        <f t="shared" ref="D162:D169" si="51">E148</f>
        <v>6.3819999999999997</v>
      </c>
      <c r="E162" s="746">
        <f t="shared" ref="E162:E169" si="52">G148</f>
        <v>4.5140000000000002</v>
      </c>
      <c r="F162" s="746">
        <f t="shared" ref="F162:F169" si="53">I148</f>
        <v>3.6190000000000002</v>
      </c>
      <c r="G162" s="746">
        <f t="shared" ref="G162:G169" si="54">K148</f>
        <v>4.8339999999999996</v>
      </c>
      <c r="H162" s="746">
        <f t="shared" ref="H162:H170" si="55">M148</f>
        <v>5.702</v>
      </c>
      <c r="I162" s="746">
        <f t="shared" ref="I162:I169" si="56">O148</f>
        <v>7.5309999999999997</v>
      </c>
      <c r="J162" s="746">
        <f t="shared" ref="J162:J169" si="57">Q148</f>
        <v>7.5620000000000003</v>
      </c>
      <c r="K162" s="746">
        <f t="shared" ref="K162:K169" si="58">S148</f>
        <v>8.298</v>
      </c>
      <c r="L162" s="746">
        <f t="shared" ref="L162:L169" si="59">U148</f>
        <v>10.548</v>
      </c>
      <c r="M162" s="747">
        <f t="shared" ref="M162:M169" si="60">W148</f>
        <v>9.73</v>
      </c>
      <c r="N162" s="724"/>
    </row>
    <row r="163" spans="2:14" x14ac:dyDescent="0.2">
      <c r="B163" s="745" t="s">
        <v>215</v>
      </c>
      <c r="C163" s="746">
        <f t="shared" si="50"/>
        <v>4.2460000000000004</v>
      </c>
      <c r="D163" s="746">
        <f t="shared" si="51"/>
        <v>3.2410000000000001</v>
      </c>
      <c r="E163" s="746">
        <f t="shared" si="52"/>
        <v>2.17</v>
      </c>
      <c r="F163" s="746">
        <f t="shared" si="53"/>
        <v>1.766</v>
      </c>
      <c r="G163" s="746">
        <f t="shared" si="54"/>
        <v>1.8540000000000001</v>
      </c>
      <c r="H163" s="746">
        <f t="shared" si="55"/>
        <v>1.2290000000000001</v>
      </c>
      <c r="I163" s="746">
        <f t="shared" si="56"/>
        <v>1.7070000000000001</v>
      </c>
      <c r="J163" s="746">
        <f t="shared" si="57"/>
        <v>1.895</v>
      </c>
      <c r="K163" s="746">
        <f t="shared" si="58"/>
        <v>1.9379999999999999</v>
      </c>
      <c r="L163" s="746">
        <f t="shared" si="59"/>
        <v>2.0030000000000001</v>
      </c>
      <c r="M163" s="747">
        <f t="shared" si="60"/>
        <v>2.2999999999999998</v>
      </c>
      <c r="N163" s="727"/>
    </row>
    <row r="164" spans="2:14" x14ac:dyDescent="0.2">
      <c r="B164" s="745" t="s">
        <v>216</v>
      </c>
      <c r="C164" s="746">
        <f t="shared" si="50"/>
        <v>4.484</v>
      </c>
      <c r="D164" s="746">
        <f t="shared" si="51"/>
        <v>3.835</v>
      </c>
      <c r="E164" s="746">
        <f t="shared" si="52"/>
        <v>2.6890000000000001</v>
      </c>
      <c r="F164" s="746">
        <f t="shared" si="53"/>
        <v>2.5529999999999999</v>
      </c>
      <c r="G164" s="746">
        <f t="shared" si="54"/>
        <v>2.419</v>
      </c>
      <c r="H164" s="746">
        <f t="shared" si="55"/>
        <v>1.3109999999999999</v>
      </c>
      <c r="I164" s="746">
        <f t="shared" si="56"/>
        <v>1.7709999999999999</v>
      </c>
      <c r="J164" s="746">
        <f t="shared" si="57"/>
        <v>1.8109999999999999</v>
      </c>
      <c r="K164" s="746">
        <f t="shared" si="58"/>
        <v>1.83</v>
      </c>
      <c r="L164" s="746">
        <f t="shared" si="59"/>
        <v>1.952</v>
      </c>
      <c r="M164" s="747">
        <f t="shared" si="60"/>
        <v>2.137</v>
      </c>
      <c r="N164" s="727"/>
    </row>
    <row r="165" spans="2:14" x14ac:dyDescent="0.2">
      <c r="B165" s="745" t="s">
        <v>217</v>
      </c>
      <c r="C165" s="746">
        <f t="shared" si="50"/>
        <v>13.651</v>
      </c>
      <c r="D165" s="746">
        <f t="shared" si="51"/>
        <v>13.776999999999999</v>
      </c>
      <c r="E165" s="746">
        <f t="shared" si="52"/>
        <v>11.262</v>
      </c>
      <c r="F165" s="746">
        <f t="shared" si="53"/>
        <v>12.204000000000001</v>
      </c>
      <c r="G165" s="746">
        <f t="shared" si="54"/>
        <v>13.209</v>
      </c>
      <c r="H165" s="746">
        <f t="shared" si="55"/>
        <v>6.5049999999999999</v>
      </c>
      <c r="I165" s="746">
        <f t="shared" si="56"/>
        <v>7.5650000000000004</v>
      </c>
      <c r="J165" s="746">
        <f t="shared" si="57"/>
        <v>6.6580000000000004</v>
      </c>
      <c r="K165" s="746">
        <f t="shared" si="58"/>
        <v>4.7939999999999996</v>
      </c>
      <c r="L165" s="746">
        <f t="shared" si="59"/>
        <v>6.1589999999999998</v>
      </c>
      <c r="M165" s="747">
        <f t="shared" si="60"/>
        <v>5.7380000000000004</v>
      </c>
      <c r="N165" s="727"/>
    </row>
    <row r="166" spans="2:14" x14ac:dyDescent="0.2">
      <c r="B166" s="745" t="s">
        <v>218</v>
      </c>
      <c r="C166" s="746">
        <f t="shared" si="50"/>
        <v>15.707000000000001</v>
      </c>
      <c r="D166" s="746">
        <f t="shared" si="51"/>
        <v>16.965</v>
      </c>
      <c r="E166" s="746">
        <f t="shared" si="52"/>
        <v>13.856</v>
      </c>
      <c r="F166" s="746">
        <f t="shared" si="53"/>
        <v>24.338999999999999</v>
      </c>
      <c r="G166" s="746">
        <f t="shared" si="54"/>
        <v>29.132000000000001</v>
      </c>
      <c r="H166" s="746">
        <f t="shared" si="55"/>
        <v>13.613</v>
      </c>
      <c r="I166" s="746">
        <f t="shared" si="56"/>
        <v>19.513999999999999</v>
      </c>
      <c r="J166" s="746">
        <f t="shared" si="57"/>
        <v>13.041</v>
      </c>
      <c r="K166" s="746">
        <f t="shared" si="58"/>
        <v>10.244</v>
      </c>
      <c r="L166" s="746">
        <f t="shared" si="59"/>
        <v>10.112</v>
      </c>
      <c r="M166" s="747">
        <f t="shared" si="60"/>
        <v>4.2169999999999996</v>
      </c>
      <c r="N166" s="727"/>
    </row>
    <row r="167" spans="2:14" x14ac:dyDescent="0.2">
      <c r="B167" s="745" t="s">
        <v>219</v>
      </c>
      <c r="C167" s="746">
        <f t="shared" si="50"/>
        <v>8.0579999999999998</v>
      </c>
      <c r="D167" s="746">
        <f t="shared" si="51"/>
        <v>7.2759999999999998</v>
      </c>
      <c r="E167" s="746">
        <f t="shared" si="52"/>
        <v>4.4640000000000004</v>
      </c>
      <c r="F167" s="746">
        <f t="shared" si="53"/>
        <v>13.282999999999999</v>
      </c>
      <c r="G167" s="746">
        <f t="shared" si="54"/>
        <v>15.644</v>
      </c>
      <c r="H167" s="746">
        <f t="shared" si="55"/>
        <v>7.9409999999999998</v>
      </c>
      <c r="I167" s="746">
        <f t="shared" si="56"/>
        <v>13.326000000000001</v>
      </c>
      <c r="J167" s="746">
        <f t="shared" si="57"/>
        <v>6.2869999999999999</v>
      </c>
      <c r="K167" s="746">
        <f t="shared" si="58"/>
        <v>10.401999999999999</v>
      </c>
      <c r="L167" s="746">
        <f t="shared" si="59"/>
        <v>8.0169999999999995</v>
      </c>
      <c r="M167" s="747">
        <f t="shared" si="60"/>
        <v>1.3620000000000001</v>
      </c>
      <c r="N167" s="727"/>
    </row>
    <row r="168" spans="2:14" x14ac:dyDescent="0.2">
      <c r="B168" s="745" t="s">
        <v>220</v>
      </c>
      <c r="C168" s="746">
        <f t="shared" si="50"/>
        <v>4.1340000000000003</v>
      </c>
      <c r="D168" s="746">
        <f t="shared" si="51"/>
        <v>3.2149999999999999</v>
      </c>
      <c r="E168" s="746">
        <f t="shared" si="52"/>
        <v>1.8089999999999999</v>
      </c>
      <c r="F168" s="746">
        <f t="shared" si="53"/>
        <v>6.7960000000000003</v>
      </c>
      <c r="G168" s="746">
        <f t="shared" si="54"/>
        <v>6.8659999999999997</v>
      </c>
      <c r="H168" s="746">
        <f t="shared" si="55"/>
        <v>4.101</v>
      </c>
      <c r="I168" s="746">
        <f t="shared" si="56"/>
        <v>7.6989999999999998</v>
      </c>
      <c r="J168" s="746">
        <f t="shared" si="57"/>
        <v>2.5910000000000002</v>
      </c>
      <c r="K168" s="746">
        <f t="shared" si="58"/>
        <v>6.673</v>
      </c>
      <c r="L168" s="746">
        <f t="shared" si="59"/>
        <v>5.0330000000000004</v>
      </c>
      <c r="M168" s="747">
        <f t="shared" si="60"/>
        <v>0.70899999999999996</v>
      </c>
      <c r="N168" s="727"/>
    </row>
    <row r="169" spans="2:14" x14ac:dyDescent="0.2">
      <c r="B169" s="745" t="s">
        <v>221</v>
      </c>
      <c r="C169" s="746">
        <f t="shared" si="50"/>
        <v>6.8129999999999997</v>
      </c>
      <c r="D169" s="746">
        <f t="shared" si="51"/>
        <v>2.8919999999999999</v>
      </c>
      <c r="E169" s="746">
        <f t="shared" si="52"/>
        <v>1.389</v>
      </c>
      <c r="F169" s="746">
        <f t="shared" si="53"/>
        <v>5.883</v>
      </c>
      <c r="G169" s="746">
        <f t="shared" si="54"/>
        <v>6.149</v>
      </c>
      <c r="H169" s="746">
        <f t="shared" si="55"/>
        <v>6.96</v>
      </c>
      <c r="I169" s="746">
        <f t="shared" si="56"/>
        <v>8.6839999999999993</v>
      </c>
      <c r="J169" s="746">
        <f t="shared" si="57"/>
        <v>2.9350000000000001</v>
      </c>
      <c r="K169" s="746">
        <f t="shared" si="58"/>
        <v>16.382999999999999</v>
      </c>
      <c r="L169" s="746">
        <f t="shared" si="59"/>
        <v>8.0660000000000007</v>
      </c>
      <c r="M169" s="747">
        <f t="shared" si="60"/>
        <v>0.60899999999999999</v>
      </c>
      <c r="N169" s="727"/>
    </row>
    <row r="170" spans="2:14" ht="13.5" thickBot="1" x14ac:dyDescent="0.25">
      <c r="B170" s="761" t="s">
        <v>80</v>
      </c>
      <c r="C170" s="762">
        <f t="shared" ref="C170" si="61">C156</f>
        <v>67.429000000000002</v>
      </c>
      <c r="D170" s="762">
        <f t="shared" ref="D170" si="62">E156</f>
        <v>57.585000000000001</v>
      </c>
      <c r="E170" s="762">
        <f t="shared" ref="E170" si="63">G156</f>
        <v>42.152000000000001</v>
      </c>
      <c r="F170" s="762">
        <f t="shared" ref="F170" si="64">I156</f>
        <v>70.442999999999998</v>
      </c>
      <c r="G170" s="762">
        <f t="shared" ref="G170" si="65">K156</f>
        <v>80.106999999999999</v>
      </c>
      <c r="H170" s="762">
        <f t="shared" si="55"/>
        <v>47.362000000000002</v>
      </c>
      <c r="I170" s="762">
        <f t="shared" ref="I170" si="66">O156</f>
        <v>67.798000000000002</v>
      </c>
      <c r="J170" s="762">
        <f t="shared" ref="J170" si="67">Q156</f>
        <v>42.78</v>
      </c>
      <c r="K170" s="762">
        <f t="shared" ref="K170" si="68">S156</f>
        <v>60.563000000000002</v>
      </c>
      <c r="L170" s="762">
        <f t="shared" ref="L170" si="69">U156</f>
        <v>51.89</v>
      </c>
      <c r="M170" s="763">
        <f t="shared" ref="M170" si="70">W156</f>
        <v>26.802</v>
      </c>
      <c r="N170" s="727"/>
    </row>
    <row r="173" spans="2:14" x14ac:dyDescent="0.2">
      <c r="B173" s="790" t="s">
        <v>745</v>
      </c>
      <c r="C173" s="720" t="s">
        <v>331</v>
      </c>
      <c r="D173" s="720" t="s">
        <v>222</v>
      </c>
      <c r="E173" s="720" t="s">
        <v>225</v>
      </c>
      <c r="F173" s="720" t="s">
        <v>226</v>
      </c>
      <c r="G173" s="720" t="s">
        <v>227</v>
      </c>
      <c r="H173" s="720" t="s">
        <v>228</v>
      </c>
      <c r="I173" s="720" t="s">
        <v>332</v>
      </c>
      <c r="J173" s="720" t="s">
        <v>333</v>
      </c>
      <c r="K173" s="720" t="s">
        <v>231</v>
      </c>
      <c r="L173" s="720" t="s">
        <v>232</v>
      </c>
      <c r="M173" s="720" t="s">
        <v>233</v>
      </c>
      <c r="N173" s="739"/>
    </row>
    <row r="174" spans="2:14" x14ac:dyDescent="0.2">
      <c r="B174" s="791"/>
      <c r="C174" s="719" t="s">
        <v>487</v>
      </c>
      <c r="D174" s="719" t="s">
        <v>487</v>
      </c>
      <c r="E174" s="719" t="s">
        <v>487</v>
      </c>
      <c r="F174" s="719" t="s">
        <v>487</v>
      </c>
      <c r="G174" s="719" t="s">
        <v>487</v>
      </c>
      <c r="H174" s="719" t="s">
        <v>487</v>
      </c>
      <c r="I174" s="719" t="s">
        <v>487</v>
      </c>
      <c r="J174" s="719" t="s">
        <v>487</v>
      </c>
      <c r="K174" s="719" t="s">
        <v>487</v>
      </c>
      <c r="L174" s="719" t="s">
        <v>487</v>
      </c>
      <c r="M174" s="721" t="s">
        <v>487</v>
      </c>
      <c r="N174" s="740"/>
    </row>
    <row r="175" spans="2:14" ht="41.25" thickBot="1" x14ac:dyDescent="0.25">
      <c r="B175" s="792"/>
      <c r="C175" s="722" t="s">
        <v>325</v>
      </c>
      <c r="D175" s="722" t="s">
        <v>325</v>
      </c>
      <c r="E175" s="722" t="s">
        <v>325</v>
      </c>
      <c r="F175" s="722" t="s">
        <v>325</v>
      </c>
      <c r="G175" s="722" t="s">
        <v>325</v>
      </c>
      <c r="H175" s="722" t="s">
        <v>325</v>
      </c>
      <c r="I175" s="722" t="s">
        <v>325</v>
      </c>
      <c r="J175" s="722" t="s">
        <v>325</v>
      </c>
      <c r="K175" s="722" t="s">
        <v>325</v>
      </c>
      <c r="L175" s="722" t="s">
        <v>325</v>
      </c>
      <c r="M175" s="722" t="s">
        <v>325</v>
      </c>
      <c r="N175" s="741"/>
    </row>
    <row r="176" spans="2:14" x14ac:dyDescent="0.2">
      <c r="B176" s="760" t="s">
        <v>214</v>
      </c>
      <c r="C176" s="746">
        <f t="shared" ref="C176:C184" si="71">SUM(C134,C148)</f>
        <v>13.068999999999999</v>
      </c>
      <c r="D176" s="746">
        <f t="shared" ref="D176:D184" si="72">SUM(D134,E148)</f>
        <v>9.1159999999999997</v>
      </c>
      <c r="E176" s="746">
        <f t="shared" ref="E176:E184" si="73">SUM(E134,G148)</f>
        <v>7.3529999999999998</v>
      </c>
      <c r="F176" s="746">
        <f t="shared" ref="F176:F184" si="74">SUM(F134,I148)</f>
        <v>6.41</v>
      </c>
      <c r="G176" s="746">
        <f t="shared" ref="G176:G184" si="75">SUM(G134,K148)</f>
        <v>7.3970000000000002</v>
      </c>
      <c r="H176" s="746">
        <f t="shared" ref="H176:H184" si="76">SUM(H134,M148)</f>
        <v>9.0389999999999997</v>
      </c>
      <c r="I176" s="746">
        <f t="shared" ref="I176:I184" si="77">SUM(I134,O148)</f>
        <v>11.15</v>
      </c>
      <c r="J176" s="746">
        <f t="shared" ref="J176:J184" si="78">SUM(J134,Q148)</f>
        <v>10.923999999999999</v>
      </c>
      <c r="K176" s="746">
        <f t="shared" ref="K176:K184" si="79">SUM(K134,S148)</f>
        <v>11.401</v>
      </c>
      <c r="L176" s="746">
        <f t="shared" ref="L176:L184" si="80">SUM(L134,U148)</f>
        <v>14.221</v>
      </c>
      <c r="M176" s="747">
        <f t="shared" ref="M176:M184" si="81">SUM(M134,W148)</f>
        <v>13.034000000000001</v>
      </c>
      <c r="N176" s="724"/>
    </row>
    <row r="177" spans="2:14" x14ac:dyDescent="0.2">
      <c r="B177" s="745" t="s">
        <v>215</v>
      </c>
      <c r="C177" s="746">
        <f t="shared" si="71"/>
        <v>5.2670000000000003</v>
      </c>
      <c r="D177" s="746">
        <f t="shared" si="72"/>
        <v>4.2030000000000003</v>
      </c>
      <c r="E177" s="746">
        <f t="shared" si="73"/>
        <v>3.3209999999999997</v>
      </c>
      <c r="F177" s="746">
        <f t="shared" si="74"/>
        <v>3.0010000000000003</v>
      </c>
      <c r="G177" s="746">
        <f t="shared" si="75"/>
        <v>2.9740000000000002</v>
      </c>
      <c r="H177" s="746">
        <f t="shared" si="76"/>
        <v>2.3010000000000002</v>
      </c>
      <c r="I177" s="746">
        <f t="shared" si="77"/>
        <v>2.843</v>
      </c>
      <c r="J177" s="746">
        <f t="shared" si="78"/>
        <v>3.0259999999999998</v>
      </c>
      <c r="K177" s="746">
        <f t="shared" si="79"/>
        <v>3.0259999999999998</v>
      </c>
      <c r="L177" s="746">
        <f t="shared" si="80"/>
        <v>3.1180000000000003</v>
      </c>
      <c r="M177" s="747">
        <f t="shared" si="81"/>
        <v>3.375</v>
      </c>
      <c r="N177" s="727"/>
    </row>
    <row r="178" spans="2:14" x14ac:dyDescent="0.2">
      <c r="B178" s="745" t="s">
        <v>216</v>
      </c>
      <c r="C178" s="746">
        <f t="shared" si="71"/>
        <v>5.6129999999999995</v>
      </c>
      <c r="D178" s="746">
        <f t="shared" si="72"/>
        <v>4.7789999999999999</v>
      </c>
      <c r="E178" s="746">
        <f t="shared" si="73"/>
        <v>3.9260000000000002</v>
      </c>
      <c r="F178" s="746">
        <f t="shared" si="74"/>
        <v>3.9809999999999999</v>
      </c>
      <c r="G178" s="746">
        <f t="shared" si="75"/>
        <v>3.8129999999999997</v>
      </c>
      <c r="H178" s="746">
        <f t="shared" si="76"/>
        <v>2.504</v>
      </c>
      <c r="I178" s="746">
        <f t="shared" si="77"/>
        <v>3.0670000000000002</v>
      </c>
      <c r="J178" s="746">
        <f t="shared" si="78"/>
        <v>2.9749999999999996</v>
      </c>
      <c r="K178" s="746">
        <f t="shared" si="79"/>
        <v>3.036</v>
      </c>
      <c r="L178" s="746">
        <f t="shared" si="80"/>
        <v>3.1559999999999997</v>
      </c>
      <c r="M178" s="747">
        <f t="shared" si="81"/>
        <v>3.2190000000000003</v>
      </c>
      <c r="N178" s="727"/>
    </row>
    <row r="179" spans="2:14" x14ac:dyDescent="0.2">
      <c r="B179" s="745" t="s">
        <v>217</v>
      </c>
      <c r="C179" s="746">
        <f t="shared" si="71"/>
        <v>17.826000000000001</v>
      </c>
      <c r="D179" s="746">
        <f t="shared" si="72"/>
        <v>16.834</v>
      </c>
      <c r="E179" s="746">
        <f t="shared" si="73"/>
        <v>15.141999999999999</v>
      </c>
      <c r="F179" s="746">
        <f t="shared" si="74"/>
        <v>17.455000000000002</v>
      </c>
      <c r="G179" s="746">
        <f t="shared" si="75"/>
        <v>19.201999999999998</v>
      </c>
      <c r="H179" s="746">
        <f t="shared" si="76"/>
        <v>11.311</v>
      </c>
      <c r="I179" s="746">
        <f t="shared" si="77"/>
        <v>12.829000000000001</v>
      </c>
      <c r="J179" s="746">
        <f t="shared" si="78"/>
        <v>10.967000000000001</v>
      </c>
      <c r="K179" s="746">
        <f t="shared" si="79"/>
        <v>9.2940000000000005</v>
      </c>
      <c r="L179" s="746">
        <f t="shared" si="80"/>
        <v>10.936999999999999</v>
      </c>
      <c r="M179" s="747">
        <f t="shared" si="81"/>
        <v>9.8500000000000014</v>
      </c>
      <c r="N179" s="727"/>
    </row>
    <row r="180" spans="2:14" x14ac:dyDescent="0.2">
      <c r="B180" s="745" t="s">
        <v>218</v>
      </c>
      <c r="C180" s="746">
        <f t="shared" si="71"/>
        <v>23.375</v>
      </c>
      <c r="D180" s="746">
        <f t="shared" si="72"/>
        <v>21.914000000000001</v>
      </c>
      <c r="E180" s="746">
        <f t="shared" si="73"/>
        <v>19.384999999999998</v>
      </c>
      <c r="F180" s="746">
        <f t="shared" si="74"/>
        <v>31.610999999999997</v>
      </c>
      <c r="G180" s="746">
        <f t="shared" si="75"/>
        <v>36.524000000000001</v>
      </c>
      <c r="H180" s="746">
        <f t="shared" si="76"/>
        <v>19.760999999999999</v>
      </c>
      <c r="I180" s="746">
        <f t="shared" si="77"/>
        <v>27.173999999999999</v>
      </c>
      <c r="J180" s="746">
        <f t="shared" si="78"/>
        <v>20.161000000000001</v>
      </c>
      <c r="K180" s="746">
        <f t="shared" si="79"/>
        <v>17.602</v>
      </c>
      <c r="L180" s="746">
        <f t="shared" si="80"/>
        <v>18.143000000000001</v>
      </c>
      <c r="M180" s="747">
        <f t="shared" si="81"/>
        <v>11.247999999999999</v>
      </c>
      <c r="N180" s="727"/>
    </row>
    <row r="181" spans="2:14" x14ac:dyDescent="0.2">
      <c r="B181" s="745" t="s">
        <v>219</v>
      </c>
      <c r="C181" s="746">
        <f t="shared" si="71"/>
        <v>13.106</v>
      </c>
      <c r="D181" s="746">
        <f t="shared" si="72"/>
        <v>10.32</v>
      </c>
      <c r="E181" s="746">
        <f t="shared" si="73"/>
        <v>7.766</v>
      </c>
      <c r="F181" s="746">
        <f t="shared" si="74"/>
        <v>16.989999999999998</v>
      </c>
      <c r="G181" s="746">
        <f t="shared" si="75"/>
        <v>18.39</v>
      </c>
      <c r="H181" s="746">
        <f t="shared" si="76"/>
        <v>10.051</v>
      </c>
      <c r="I181" s="746">
        <f t="shared" si="77"/>
        <v>16.408999999999999</v>
      </c>
      <c r="J181" s="746">
        <f t="shared" si="78"/>
        <v>9.66</v>
      </c>
      <c r="K181" s="746">
        <f t="shared" si="79"/>
        <v>14.174999999999999</v>
      </c>
      <c r="L181" s="746">
        <f t="shared" si="80"/>
        <v>12.145999999999999</v>
      </c>
      <c r="M181" s="747">
        <f t="shared" si="81"/>
        <v>5.0760000000000005</v>
      </c>
      <c r="N181" s="727"/>
    </row>
    <row r="182" spans="2:14" x14ac:dyDescent="0.2">
      <c r="B182" s="745" t="s">
        <v>220</v>
      </c>
      <c r="C182" s="746">
        <f t="shared" si="71"/>
        <v>7.093</v>
      </c>
      <c r="D182" s="746">
        <f t="shared" si="72"/>
        <v>4.9329999999999998</v>
      </c>
      <c r="E182" s="746">
        <f t="shared" si="73"/>
        <v>3.6559999999999997</v>
      </c>
      <c r="F182" s="746">
        <f t="shared" si="74"/>
        <v>8.7279999999999998</v>
      </c>
      <c r="G182" s="746">
        <f t="shared" si="75"/>
        <v>8.0869999999999997</v>
      </c>
      <c r="H182" s="746">
        <f t="shared" si="76"/>
        <v>4.931</v>
      </c>
      <c r="I182" s="746">
        <f t="shared" si="77"/>
        <v>9.0280000000000005</v>
      </c>
      <c r="J182" s="746">
        <f t="shared" si="78"/>
        <v>4.1260000000000003</v>
      </c>
      <c r="K182" s="746">
        <f t="shared" si="79"/>
        <v>8.4740000000000002</v>
      </c>
      <c r="L182" s="746">
        <f t="shared" si="80"/>
        <v>6.8980000000000006</v>
      </c>
      <c r="M182" s="747">
        <f t="shared" si="81"/>
        <v>2.536</v>
      </c>
      <c r="N182" s="727"/>
    </row>
    <row r="183" spans="2:14" x14ac:dyDescent="0.2">
      <c r="B183" s="745" t="s">
        <v>221</v>
      </c>
      <c r="C183" s="746">
        <f t="shared" si="71"/>
        <v>9.2360000000000007</v>
      </c>
      <c r="D183" s="746">
        <f t="shared" si="72"/>
        <v>4.3029999999999999</v>
      </c>
      <c r="E183" s="746">
        <f t="shared" si="73"/>
        <v>3.0830000000000002</v>
      </c>
      <c r="F183" s="746">
        <f t="shared" si="74"/>
        <v>8.1989999999999998</v>
      </c>
      <c r="G183" s="746">
        <f t="shared" si="75"/>
        <v>7.6420000000000003</v>
      </c>
      <c r="H183" s="746">
        <f t="shared" si="76"/>
        <v>7.8460000000000001</v>
      </c>
      <c r="I183" s="746">
        <f t="shared" si="77"/>
        <v>9.9429999999999996</v>
      </c>
      <c r="J183" s="746">
        <f t="shared" si="78"/>
        <v>4.9260000000000002</v>
      </c>
      <c r="K183" s="746">
        <f t="shared" si="79"/>
        <v>18.391999999999999</v>
      </c>
      <c r="L183" s="746">
        <f t="shared" si="80"/>
        <v>10.593</v>
      </c>
      <c r="M183" s="747">
        <f t="shared" si="81"/>
        <v>2.5629999999999997</v>
      </c>
      <c r="N183" s="727"/>
    </row>
    <row r="184" spans="2:14" ht="13.5" thickBot="1" x14ac:dyDescent="0.25">
      <c r="B184" s="761" t="s">
        <v>80</v>
      </c>
      <c r="C184" s="762">
        <f t="shared" si="71"/>
        <v>94.585999999999999</v>
      </c>
      <c r="D184" s="762">
        <f t="shared" si="72"/>
        <v>76.403000000000006</v>
      </c>
      <c r="E184" s="762">
        <f t="shared" si="73"/>
        <v>63.631</v>
      </c>
      <c r="F184" s="762">
        <f t="shared" si="74"/>
        <v>96.376000000000005</v>
      </c>
      <c r="G184" s="762">
        <f t="shared" si="75"/>
        <v>104.029</v>
      </c>
      <c r="H184" s="762">
        <f t="shared" si="76"/>
        <v>67.742999999999995</v>
      </c>
      <c r="I184" s="762">
        <f t="shared" si="77"/>
        <v>92.444000000000003</v>
      </c>
      <c r="J184" s="762">
        <f t="shared" si="78"/>
        <v>66.76400000000001</v>
      </c>
      <c r="K184" s="762">
        <f t="shared" si="79"/>
        <v>85.40100000000001</v>
      </c>
      <c r="L184" s="762">
        <f t="shared" si="80"/>
        <v>79.213999999999999</v>
      </c>
      <c r="M184" s="763">
        <f t="shared" si="81"/>
        <v>50.900999999999996</v>
      </c>
      <c r="N184" s="727"/>
    </row>
  </sheetData>
  <mergeCells count="64">
    <mergeCell ref="B33:F33"/>
    <mergeCell ref="H33:N33"/>
    <mergeCell ref="P33:T33"/>
    <mergeCell ref="B48:F48"/>
    <mergeCell ref="H48:N48"/>
    <mergeCell ref="P48:T48"/>
    <mergeCell ref="B3:F3"/>
    <mergeCell ref="H3:N3"/>
    <mergeCell ref="P3:T3"/>
    <mergeCell ref="B18:F18"/>
    <mergeCell ref="H18:N18"/>
    <mergeCell ref="P18:T18"/>
    <mergeCell ref="M80:N80"/>
    <mergeCell ref="O80:P80"/>
    <mergeCell ref="Q80:R80"/>
    <mergeCell ref="B63:B65"/>
    <mergeCell ref="B80:B82"/>
    <mergeCell ref="C80:D80"/>
    <mergeCell ref="E80:F80"/>
    <mergeCell ref="G80:H80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B97:B99"/>
    <mergeCell ref="B114:B116"/>
    <mergeCell ref="B131:B133"/>
    <mergeCell ref="B145:B147"/>
    <mergeCell ref="C145:D145"/>
    <mergeCell ref="C146:D146"/>
    <mergeCell ref="E145:F145"/>
    <mergeCell ref="G145:H145"/>
    <mergeCell ref="I145:J145"/>
    <mergeCell ref="K145:L145"/>
    <mergeCell ref="M145:N145"/>
    <mergeCell ref="O145:P145"/>
    <mergeCell ref="Q145:R145"/>
    <mergeCell ref="S145:T145"/>
    <mergeCell ref="U145:V145"/>
    <mergeCell ref="W145:X145"/>
    <mergeCell ref="U146:V146"/>
    <mergeCell ref="W146:X146"/>
    <mergeCell ref="E146:F146"/>
    <mergeCell ref="G146:H146"/>
    <mergeCell ref="I146:J146"/>
    <mergeCell ref="K146:L146"/>
    <mergeCell ref="M146:N146"/>
    <mergeCell ref="B159:B161"/>
    <mergeCell ref="B173:B175"/>
    <mergeCell ref="O146:P146"/>
    <mergeCell ref="Q146:R146"/>
    <mergeCell ref="S146:T14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23" t="s">
        <v>269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4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Lincolnshire and Northamptonshire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3">
        <f>'Section 12 data'!$C$24</f>
        <v>8.5769999999999999E-2</v>
      </c>
      <c r="D8" s="644">
        <f>'Section 12 data'!$D$24</f>
        <v>0.39729999999999999</v>
      </c>
      <c r="E8" s="202">
        <f>'Section 12 data'!$E$24</f>
        <v>40.69</v>
      </c>
      <c r="F8" s="645">
        <f>SUM(C8,D8)</f>
        <v>0.48307</v>
      </c>
    </row>
    <row r="9" spans="2:6" ht="15" customHeight="1" x14ac:dyDescent="0.2">
      <c r="B9" s="95" t="s">
        <v>341</v>
      </c>
      <c r="C9" s="643">
        <f>'Section 12 data'!$C$25</f>
        <v>5.57E-2</v>
      </c>
      <c r="D9" s="644">
        <f>'Section 12 data'!$D$25</f>
        <v>0.81411</v>
      </c>
      <c r="E9" s="202">
        <f>'Section 12 data'!$E$25</f>
        <v>22.23</v>
      </c>
      <c r="F9" s="645">
        <f t="shared" ref="F9:F17" si="0">SUM(C9,D9)</f>
        <v>0.86980999999999997</v>
      </c>
    </row>
    <row r="10" spans="2:6" ht="15" customHeight="1" x14ac:dyDescent="0.2">
      <c r="B10" s="96" t="s">
        <v>342</v>
      </c>
      <c r="C10" s="643">
        <f>'Section 12 data'!$C$26</f>
        <v>8.0680000000000002E-2</v>
      </c>
      <c r="D10" s="644">
        <f>'Section 12 data'!$D$26</f>
        <v>0.76012999999999997</v>
      </c>
      <c r="E10" s="202">
        <f>'Section 12 data'!$E$26</f>
        <v>26.54</v>
      </c>
      <c r="F10" s="645">
        <f t="shared" si="0"/>
        <v>0.84080999999999995</v>
      </c>
    </row>
    <row r="11" spans="2:6" ht="15" customHeight="1" x14ac:dyDescent="0.2">
      <c r="B11" s="94" t="s">
        <v>343</v>
      </c>
      <c r="C11" s="643">
        <f>'Section 12 data'!$C$27</f>
        <v>0.2235</v>
      </c>
      <c r="D11" s="644">
        <f>'Section 12 data'!$D$27</f>
        <v>0.45981</v>
      </c>
      <c r="E11" s="202">
        <f>'Section 12 data'!$E$27</f>
        <v>39.94</v>
      </c>
      <c r="F11" s="645">
        <f t="shared" si="0"/>
        <v>0.68330999999999997</v>
      </c>
    </row>
    <row r="12" spans="2:6" ht="15" customHeight="1" x14ac:dyDescent="0.2">
      <c r="B12" s="94" t="s">
        <v>344</v>
      </c>
      <c r="C12" s="643">
        <f>'Section 12 data'!$C$28</f>
        <v>0.22971</v>
      </c>
      <c r="D12" s="644">
        <f>'Section 12 data'!$D$28</f>
        <v>1.8738599999999999</v>
      </c>
      <c r="E12" s="202">
        <f>'Section 12 data'!$E$28</f>
        <v>26.61</v>
      </c>
      <c r="F12" s="645">
        <f t="shared" si="0"/>
        <v>2.1035699999999999</v>
      </c>
    </row>
    <row r="13" spans="2:6" ht="15" customHeight="1" x14ac:dyDescent="0.2">
      <c r="B13" s="94" t="s">
        <v>345</v>
      </c>
      <c r="C13" s="643">
        <f>'Section 12 data'!$C$29</f>
        <v>0.11109000000000001</v>
      </c>
      <c r="D13" s="644">
        <f>'Section 12 data'!$D$29</f>
        <v>0.95992</v>
      </c>
      <c r="E13" s="202">
        <f>'Section 12 data'!$E$29</f>
        <v>32.369999999999997</v>
      </c>
      <c r="F13" s="645">
        <f t="shared" si="0"/>
        <v>1.07101</v>
      </c>
    </row>
    <row r="14" spans="2:6" ht="15" customHeight="1" x14ac:dyDescent="0.2">
      <c r="B14" s="94" t="s">
        <v>346</v>
      </c>
      <c r="C14" s="643">
        <f>'Section 12 data'!$C$30</f>
        <v>6.7920000000000008E-2</v>
      </c>
      <c r="D14" s="644">
        <f>'Section 12 data'!$D$30</f>
        <v>0.50163000000000002</v>
      </c>
      <c r="E14" s="202">
        <f>'Section 12 data'!$E$30</f>
        <v>53.48</v>
      </c>
      <c r="F14" s="645">
        <f t="shared" si="0"/>
        <v>0.56955</v>
      </c>
    </row>
    <row r="15" spans="2:6" ht="15" customHeight="1" x14ac:dyDescent="0.2">
      <c r="B15" s="94" t="s">
        <v>347</v>
      </c>
      <c r="C15" s="643">
        <f>'Section 12 data'!$C$31</f>
        <v>5.62E-3</v>
      </c>
      <c r="D15" s="644">
        <f>'Section 12 data'!$D$31</f>
        <v>0.34944999999999998</v>
      </c>
      <c r="E15" s="202">
        <f>'Section 12 data'!$E$31</f>
        <v>50.24</v>
      </c>
      <c r="F15" s="645">
        <f t="shared" si="0"/>
        <v>0.35507</v>
      </c>
    </row>
    <row r="16" spans="2:6" ht="15" customHeight="1" x14ac:dyDescent="0.2">
      <c r="B16" s="94" t="s">
        <v>270</v>
      </c>
      <c r="C16" s="643">
        <f>'Section 12 data'!$C$32</f>
        <v>3.9399999999999999E-3</v>
      </c>
      <c r="D16" s="644">
        <f>'Section 12 data'!$D$32</f>
        <v>0.18822999999999998</v>
      </c>
      <c r="E16" s="202">
        <f>'Section 12 data'!$E$32</f>
        <v>96.59</v>
      </c>
      <c r="F16" s="645">
        <f t="shared" si="0"/>
        <v>0.19216999999999998</v>
      </c>
    </row>
    <row r="17" spans="2:6" ht="15" customHeight="1" x14ac:dyDescent="0.2">
      <c r="B17" s="97" t="s">
        <v>80</v>
      </c>
      <c r="C17" s="646">
        <f>'Section 12 data'!$C$8</f>
        <v>0.86394000000000004</v>
      </c>
      <c r="D17" s="646">
        <f>'Section 12 data'!$D$8</f>
        <v>6.3044599999999997</v>
      </c>
      <c r="E17" s="318">
        <f>'Section 12 data'!$E$8</f>
        <v>11.14</v>
      </c>
      <c r="F17" s="646">
        <f t="shared" si="0"/>
        <v>7.1684000000000001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39" t="s">
        <v>267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925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0</v>
      </c>
      <c r="D8" s="636">
        <f>'Section 12 data'!$K$13</f>
        <v>5.7000000000000002E-2</v>
      </c>
      <c r="E8" s="202">
        <f>'Section 12 data'!$L$13</f>
        <v>62.79</v>
      </c>
      <c r="F8" s="631">
        <f>SUM(C8,D8)</f>
        <v>5.7000000000000002E-2</v>
      </c>
    </row>
    <row r="9" spans="2:6" ht="15" customHeight="1" x14ac:dyDescent="0.2">
      <c r="B9" s="82" t="s">
        <v>335</v>
      </c>
      <c r="C9" s="67">
        <f>'Section 12 data'!$J$14</f>
        <v>0.47199999999999998</v>
      </c>
      <c r="D9" s="636">
        <f>'Section 12 data'!$K$14</f>
        <v>48.877000000000002</v>
      </c>
      <c r="E9" s="202">
        <f>'Section 12 data'!$L$14</f>
        <v>26.61</v>
      </c>
      <c r="F9" s="631">
        <f t="shared" ref="F9:F15" si="0">SUM(C9,D9)</f>
        <v>49.349000000000004</v>
      </c>
    </row>
    <row r="10" spans="2:6" ht="15" customHeight="1" x14ac:dyDescent="0.2">
      <c r="B10" s="81" t="s">
        <v>336</v>
      </c>
      <c r="C10" s="67">
        <f>'Section 12 data'!$J$15</f>
        <v>3.0649999999999999</v>
      </c>
      <c r="D10" s="636">
        <f>'Section 12 data'!$K$15</f>
        <v>101.03400000000001</v>
      </c>
      <c r="E10" s="202">
        <f>'Section 12 data'!$L$15</f>
        <v>26.580205039645289</v>
      </c>
      <c r="F10" s="631">
        <f t="shared" si="0"/>
        <v>104.099</v>
      </c>
    </row>
    <row r="11" spans="2:6" ht="15" customHeight="1" x14ac:dyDescent="0.2">
      <c r="B11" s="81" t="s">
        <v>337</v>
      </c>
      <c r="C11" s="67">
        <f>'Section 12 data'!$J$16</f>
        <v>25.683</v>
      </c>
      <c r="D11" s="636">
        <f>'Section 12 data'!$K$16</f>
        <v>497.34800000000001</v>
      </c>
      <c r="E11" s="202">
        <f>'Section 12 data'!$L$16</f>
        <v>27.783241009048432</v>
      </c>
      <c r="F11" s="631">
        <f t="shared" si="0"/>
        <v>523.03100000000006</v>
      </c>
    </row>
    <row r="12" spans="2:6" ht="15" customHeight="1" x14ac:dyDescent="0.2">
      <c r="B12" s="81" t="s">
        <v>338</v>
      </c>
      <c r="C12" s="67">
        <f>'Section 12 data'!$J$17</f>
        <v>69.959000000000003</v>
      </c>
      <c r="D12" s="636">
        <f>'Section 12 data'!$K$17</f>
        <v>702.649</v>
      </c>
      <c r="E12" s="202">
        <f>'Section 12 data'!$L$17</f>
        <v>24.56</v>
      </c>
      <c r="F12" s="631">
        <f t="shared" si="0"/>
        <v>772.60799999999995</v>
      </c>
    </row>
    <row r="13" spans="2:6" ht="15" customHeight="1" x14ac:dyDescent="0.2">
      <c r="B13" s="81" t="s">
        <v>339</v>
      </c>
      <c r="C13" s="67">
        <f>'Section 12 data'!$J$18</f>
        <v>27.274000000000001</v>
      </c>
      <c r="D13" s="636">
        <f>'Section 12 data'!$K$18</f>
        <v>401.10399999999998</v>
      </c>
      <c r="E13" s="202">
        <f>'Section 12 data'!$L$18</f>
        <v>60.97</v>
      </c>
      <c r="F13" s="631">
        <f t="shared" si="0"/>
        <v>428.37799999999999</v>
      </c>
    </row>
    <row r="14" spans="2:6" ht="15" customHeight="1" x14ac:dyDescent="0.2">
      <c r="B14" s="81" t="s">
        <v>268</v>
      </c>
      <c r="C14" s="67">
        <f>'Section 12 data'!$J$19</f>
        <v>3.831</v>
      </c>
      <c r="D14" s="636">
        <f>'Section 12 data'!$K$19</f>
        <v>178.86500000000001</v>
      </c>
      <c r="E14" s="202">
        <f>'Section 12 data'!$L$19</f>
        <v>64.19</v>
      </c>
      <c r="F14" s="631">
        <f t="shared" si="0"/>
        <v>182.696</v>
      </c>
    </row>
    <row r="15" spans="2:6" ht="15" customHeight="1" x14ac:dyDescent="0.2">
      <c r="B15" s="83" t="s">
        <v>80</v>
      </c>
      <c r="C15" s="637">
        <f>'Section 12 data'!$J$8</f>
        <v>130.28399999999999</v>
      </c>
      <c r="D15" s="637">
        <f>'Section 12 data'!$K$8</f>
        <v>1929.934</v>
      </c>
      <c r="E15" s="318">
        <f>'Section 12 data'!$L$8</f>
        <v>16.489999999999998</v>
      </c>
      <c r="F15" s="638">
        <f t="shared" si="0"/>
        <v>2060.2179999999998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42" t="s">
        <v>269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843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7.2999999999999995E-2</v>
      </c>
      <c r="D8" s="85">
        <f>'Section 12 data'!$K$24</f>
        <v>3.7709999999999999</v>
      </c>
      <c r="E8" s="202">
        <f>'Section 12 data'!$L$24</f>
        <v>62.66</v>
      </c>
      <c r="F8" s="631">
        <f>SUM(C8,D8)</f>
        <v>3.8439999999999999</v>
      </c>
    </row>
    <row r="9" spans="2:6" ht="15" customHeight="1" x14ac:dyDescent="0.2">
      <c r="B9" s="79" t="s">
        <v>341</v>
      </c>
      <c r="C9" s="67">
        <f>'Section 12 data'!$J$25</f>
        <v>0.86199999999999999</v>
      </c>
      <c r="D9" s="85">
        <f>'Section 12 data'!$K$25</f>
        <v>21.478000000000002</v>
      </c>
      <c r="E9" s="202">
        <f>'Section 12 data'!$L$25</f>
        <v>35.229999999999997</v>
      </c>
      <c r="F9" s="631">
        <f t="shared" ref="F9:F17" si="0">SUM(C9,D9)</f>
        <v>22.34</v>
      </c>
    </row>
    <row r="10" spans="2:6" ht="15" customHeight="1" x14ac:dyDescent="0.2">
      <c r="B10" s="80" t="s">
        <v>342</v>
      </c>
      <c r="C10" s="67">
        <f>'Section 12 data'!$J$26</f>
        <v>12.394</v>
      </c>
      <c r="D10" s="85">
        <f>'Section 12 data'!$K$26</f>
        <v>56.805999999999997</v>
      </c>
      <c r="E10" s="202">
        <f>'Section 12 data'!$L$26</f>
        <v>26.99</v>
      </c>
      <c r="F10" s="631">
        <f t="shared" si="0"/>
        <v>69.2</v>
      </c>
    </row>
    <row r="11" spans="2:6" ht="15" customHeight="1" x14ac:dyDescent="0.2">
      <c r="B11" s="78" t="s">
        <v>343</v>
      </c>
      <c r="C11" s="67">
        <f>'Section 12 data'!$J$27</f>
        <v>47.366999999999997</v>
      </c>
      <c r="D11" s="85">
        <f>'Section 12 data'!$K$27</f>
        <v>87.057000000000002</v>
      </c>
      <c r="E11" s="202">
        <f>'Section 12 data'!$L$27</f>
        <v>37.07</v>
      </c>
      <c r="F11" s="631">
        <f t="shared" si="0"/>
        <v>134.42400000000001</v>
      </c>
    </row>
    <row r="12" spans="2:6" ht="15" customHeight="1" x14ac:dyDescent="0.2">
      <c r="B12" s="78" t="s">
        <v>344</v>
      </c>
      <c r="C12" s="67">
        <f>'Section 12 data'!$J$28</f>
        <v>43.045000000000002</v>
      </c>
      <c r="D12" s="85">
        <f>'Section 12 data'!$K$28</f>
        <v>619.71900000000005</v>
      </c>
      <c r="E12" s="202">
        <f>'Section 12 data'!$L$28</f>
        <v>24.22</v>
      </c>
      <c r="F12" s="631">
        <f t="shared" si="0"/>
        <v>662.76400000000001</v>
      </c>
    </row>
    <row r="13" spans="2:6" ht="15" customHeight="1" x14ac:dyDescent="0.2">
      <c r="B13" s="78" t="s">
        <v>345</v>
      </c>
      <c r="C13" s="67">
        <f>'Section 12 data'!$J$29</f>
        <v>15.62</v>
      </c>
      <c r="D13" s="85">
        <f>'Section 12 data'!$K$29</f>
        <v>490.923</v>
      </c>
      <c r="E13" s="202">
        <f>'Section 12 data'!$L$29</f>
        <v>33.590000000000003</v>
      </c>
      <c r="F13" s="631">
        <f t="shared" si="0"/>
        <v>506.54300000000001</v>
      </c>
    </row>
    <row r="14" spans="2:6" ht="15" customHeight="1" x14ac:dyDescent="0.2">
      <c r="B14" s="78" t="s">
        <v>346</v>
      </c>
      <c r="C14" s="67">
        <f>'Section 12 data'!$J$30</f>
        <v>9.4529999999999994</v>
      </c>
      <c r="D14" s="85">
        <f>'Section 12 data'!$K$30</f>
        <v>197.483</v>
      </c>
      <c r="E14" s="202">
        <f>'Section 12 data'!$L$30</f>
        <v>48.62</v>
      </c>
      <c r="F14" s="631">
        <f t="shared" si="0"/>
        <v>206.93600000000001</v>
      </c>
    </row>
    <row r="15" spans="2:6" ht="15" customHeight="1" x14ac:dyDescent="0.2">
      <c r="B15" s="78" t="s">
        <v>347</v>
      </c>
      <c r="C15" s="67">
        <f>'Section 12 data'!$J$31</f>
        <v>0.81499999999999995</v>
      </c>
      <c r="D15" s="85">
        <f>'Section 12 data'!$K$31</f>
        <v>219.768</v>
      </c>
      <c r="E15" s="202">
        <f>'Section 12 data'!$L$31</f>
        <v>55.11</v>
      </c>
      <c r="F15" s="631">
        <f t="shared" si="0"/>
        <v>220.583</v>
      </c>
    </row>
    <row r="16" spans="2:6" ht="15" customHeight="1" x14ac:dyDescent="0.2">
      <c r="B16" s="78" t="s">
        <v>270</v>
      </c>
      <c r="C16" s="67">
        <f>'Section 12 data'!$J$32</f>
        <v>0.65600000000000003</v>
      </c>
      <c r="D16" s="85">
        <f>'Section 12 data'!$K$32</f>
        <v>232.929</v>
      </c>
      <c r="E16" s="202">
        <f>'Section 12 data'!$L$32</f>
        <v>96.59</v>
      </c>
      <c r="F16" s="631">
        <f t="shared" si="0"/>
        <v>233.58500000000001</v>
      </c>
    </row>
    <row r="17" spans="2:6" ht="15" customHeight="1" x14ac:dyDescent="0.2">
      <c r="B17" s="86" t="s">
        <v>80</v>
      </c>
      <c r="C17" s="87">
        <f>'Section 12 data'!$J$8</f>
        <v>130.28399999999999</v>
      </c>
      <c r="D17" s="87">
        <f>'Section 12 data'!$K$8</f>
        <v>1929.934</v>
      </c>
      <c r="E17" s="318">
        <f>'Section 12 data'!$L$8</f>
        <v>16.489999999999998</v>
      </c>
      <c r="F17" s="87">
        <f t="shared" si="0"/>
        <v>2060.2179999999998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>
      <selection activeCell="C15" sqref="C15:F15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39" t="s">
        <v>267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925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0</v>
      </c>
      <c r="D8" s="636">
        <f>'Section 12 data'!$R$13</f>
        <v>55.304000000000002</v>
      </c>
      <c r="E8" s="202">
        <f>'Section 12 data'!$S$13</f>
        <v>67.22</v>
      </c>
      <c r="F8" s="631">
        <f>SUM(C8,D8)</f>
        <v>55.304000000000002</v>
      </c>
    </row>
    <row r="9" spans="2:6" ht="15" customHeight="1" x14ac:dyDescent="0.2">
      <c r="B9" s="82" t="s">
        <v>335</v>
      </c>
      <c r="C9" s="67">
        <f>'Section 12 data'!$Q$14</f>
        <v>131.17099999999999</v>
      </c>
      <c r="D9" s="636">
        <f>'Section 12 data'!$R$14</f>
        <v>2506.395</v>
      </c>
      <c r="E9" s="202">
        <f>'Section 12 data'!$S$14</f>
        <v>22.91</v>
      </c>
      <c r="F9" s="631">
        <f t="shared" ref="F9:F15" si="0">SUM(C9,D9)</f>
        <v>2637.5659999999998</v>
      </c>
    </row>
    <row r="10" spans="2:6" ht="15" customHeight="1" x14ac:dyDescent="0.2">
      <c r="B10" s="81" t="s">
        <v>336</v>
      </c>
      <c r="C10" s="67">
        <f>'Section 12 data'!$Q$15</f>
        <v>67.843999999999994</v>
      </c>
      <c r="D10" s="636">
        <f>'Section 12 data'!$R$15</f>
        <v>1072.4659999999999</v>
      </c>
      <c r="E10" s="202">
        <f>'Section 12 data'!$S$15</f>
        <v>24.297680379447474</v>
      </c>
      <c r="F10" s="631">
        <f t="shared" si="0"/>
        <v>1140.31</v>
      </c>
    </row>
    <row r="11" spans="2:6" ht="15" customHeight="1" x14ac:dyDescent="0.2">
      <c r="B11" s="81" t="s">
        <v>337</v>
      </c>
      <c r="C11" s="67">
        <f>'Section 12 data'!$Q$16</f>
        <v>210.76400000000001</v>
      </c>
      <c r="D11" s="636">
        <f>'Section 12 data'!$R$16</f>
        <v>1055.124</v>
      </c>
      <c r="E11" s="202">
        <f>'Section 12 data'!$S$16</f>
        <v>26.010799175609563</v>
      </c>
      <c r="F11" s="631">
        <f t="shared" si="0"/>
        <v>1265.8879999999999</v>
      </c>
    </row>
    <row r="12" spans="2:6" ht="15" customHeight="1" x14ac:dyDescent="0.2">
      <c r="B12" s="81" t="s">
        <v>338</v>
      </c>
      <c r="C12" s="67">
        <f>'Section 12 data'!$Q$17</f>
        <v>386.92599999999999</v>
      </c>
      <c r="D12" s="636">
        <f>'Section 12 data'!$R$17</f>
        <v>854.73400000000004</v>
      </c>
      <c r="E12" s="202">
        <f>'Section 12 data'!$S$17</f>
        <v>24.43</v>
      </c>
      <c r="F12" s="631">
        <f t="shared" si="0"/>
        <v>1241.6600000000001</v>
      </c>
    </row>
    <row r="13" spans="2:6" ht="15" customHeight="1" x14ac:dyDescent="0.2">
      <c r="B13" s="81" t="s">
        <v>339</v>
      </c>
      <c r="C13" s="67">
        <f>'Section 12 data'!$Q$18</f>
        <v>124.48</v>
      </c>
      <c r="D13" s="636">
        <f>'Section 12 data'!$R$18</f>
        <v>206.40799999999999</v>
      </c>
      <c r="E13" s="202">
        <f>'Section 12 data'!$S$18</f>
        <v>50.17</v>
      </c>
      <c r="F13" s="631">
        <f t="shared" si="0"/>
        <v>330.88799999999998</v>
      </c>
    </row>
    <row r="14" spans="2:6" ht="15" customHeight="1" x14ac:dyDescent="0.2">
      <c r="B14" s="81" t="s">
        <v>268</v>
      </c>
      <c r="C14" s="67">
        <f>'Section 12 data'!$Q$19</f>
        <v>18.559000000000001</v>
      </c>
      <c r="D14" s="636">
        <f>'Section 12 data'!$R$19</f>
        <v>51.015999999999998</v>
      </c>
      <c r="E14" s="202">
        <f>'Section 12 data'!$S$19</f>
        <v>63.460000000000008</v>
      </c>
      <c r="F14" s="631">
        <f t="shared" si="0"/>
        <v>69.575000000000003</v>
      </c>
    </row>
    <row r="15" spans="2:6" ht="15" customHeight="1" x14ac:dyDescent="0.2">
      <c r="B15" s="83" t="s">
        <v>80</v>
      </c>
      <c r="C15" s="637">
        <f>'Section 12 data'!$Q$8</f>
        <v>939.745</v>
      </c>
      <c r="D15" s="637">
        <f>'Section 12 data'!$R$8</f>
        <v>5801.4470000000001</v>
      </c>
      <c r="E15" s="318">
        <f>'Section 12 data'!$S$8</f>
        <v>11.84</v>
      </c>
      <c r="F15" s="638">
        <f t="shared" si="0"/>
        <v>6741.192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42" t="s">
        <v>269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843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2">
        <f>'Section 12 data'!$Q$24</f>
        <v>46.67</v>
      </c>
      <c r="D8" s="633">
        <f>'Section 12 data'!$R$24</f>
        <v>555.89099999999996</v>
      </c>
      <c r="E8" s="202">
        <f>'Section 12 data'!$S$24</f>
        <v>62.99</v>
      </c>
      <c r="F8" s="634">
        <f>SUM(C8,D8)</f>
        <v>602.56099999999992</v>
      </c>
    </row>
    <row r="9" spans="2:6" ht="15" customHeight="1" x14ac:dyDescent="0.2">
      <c r="B9" s="79" t="s">
        <v>341</v>
      </c>
      <c r="C9" s="632">
        <f>'Section 12 data'!$Q$25</f>
        <v>114.617</v>
      </c>
      <c r="D9" s="633">
        <f>'Section 12 data'!$R$25</f>
        <v>1958.769</v>
      </c>
      <c r="E9" s="202">
        <f>'Section 12 data'!$S$25</f>
        <v>23.48</v>
      </c>
      <c r="F9" s="634">
        <f t="shared" ref="F9:F17" si="0">SUM(C9,D9)</f>
        <v>2073.386</v>
      </c>
    </row>
    <row r="10" spans="2:6" ht="15" customHeight="1" x14ac:dyDescent="0.2">
      <c r="B10" s="80" t="s">
        <v>342</v>
      </c>
      <c r="C10" s="632">
        <f>'Section 12 data'!$Q$26</f>
        <v>192.56</v>
      </c>
      <c r="D10" s="633">
        <f>'Section 12 data'!$R$26</f>
        <v>969.55799999999999</v>
      </c>
      <c r="E10" s="202">
        <f>'Section 12 data'!$S$26</f>
        <v>24.67</v>
      </c>
      <c r="F10" s="634">
        <f t="shared" si="0"/>
        <v>1162.1179999999999</v>
      </c>
    </row>
    <row r="11" spans="2:6" ht="15" customHeight="1" x14ac:dyDescent="0.2">
      <c r="B11" s="78" t="s">
        <v>343</v>
      </c>
      <c r="C11" s="632">
        <f>'Section 12 data'!$Q$27</f>
        <v>400.52699999999999</v>
      </c>
      <c r="D11" s="633">
        <f>'Section 12 data'!$R$27</f>
        <v>449.82499999999999</v>
      </c>
      <c r="E11" s="202">
        <f>'Section 12 data'!$S$27</f>
        <v>36.42</v>
      </c>
      <c r="F11" s="634">
        <f t="shared" si="0"/>
        <v>850.35199999999998</v>
      </c>
    </row>
    <row r="12" spans="2:6" ht="15" customHeight="1" x14ac:dyDescent="0.2">
      <c r="B12" s="78" t="s">
        <v>344</v>
      </c>
      <c r="C12" s="632">
        <f>'Section 12 data'!$Q$28</f>
        <v>153.22900000000001</v>
      </c>
      <c r="D12" s="633">
        <f>'Section 12 data'!$R$28</f>
        <v>1239.2470000000001</v>
      </c>
      <c r="E12" s="202">
        <f>'Section 12 data'!$S$28</f>
        <v>22.61</v>
      </c>
      <c r="F12" s="634">
        <f t="shared" si="0"/>
        <v>1392.4760000000001</v>
      </c>
    </row>
    <row r="13" spans="2:6" ht="15" customHeight="1" x14ac:dyDescent="0.2">
      <c r="B13" s="78" t="s">
        <v>345</v>
      </c>
      <c r="C13" s="632">
        <f>'Section 12 data'!$Q$29</f>
        <v>25.875</v>
      </c>
      <c r="D13" s="633">
        <f>'Section 12 data'!$R$29</f>
        <v>444.39</v>
      </c>
      <c r="E13" s="202">
        <f>'Section 12 data'!$S$29</f>
        <v>32.33</v>
      </c>
      <c r="F13" s="634">
        <f t="shared" si="0"/>
        <v>470.26499999999999</v>
      </c>
    </row>
    <row r="14" spans="2:6" ht="15" customHeight="1" x14ac:dyDescent="0.2">
      <c r="B14" s="78" t="s">
        <v>346</v>
      </c>
      <c r="C14" s="632">
        <f>'Section 12 data'!$Q$30</f>
        <v>5.79</v>
      </c>
      <c r="D14" s="633">
        <f>'Section 12 data'!$R$30</f>
        <v>97.257999999999996</v>
      </c>
      <c r="E14" s="202">
        <f>'Section 12 data'!$S$30</f>
        <v>48.56</v>
      </c>
      <c r="F14" s="634">
        <f t="shared" si="0"/>
        <v>103.048</v>
      </c>
    </row>
    <row r="15" spans="2:6" ht="15" customHeight="1" x14ac:dyDescent="0.2">
      <c r="B15" s="78" t="s">
        <v>347</v>
      </c>
      <c r="C15" s="632">
        <f>'Section 12 data'!$Q$31</f>
        <v>0.33500000000000002</v>
      </c>
      <c r="D15" s="633">
        <f>'Section 12 data'!$R$31</f>
        <v>59.386000000000003</v>
      </c>
      <c r="E15" s="202">
        <f>'Section 12 data'!$S$31</f>
        <v>56.31</v>
      </c>
      <c r="F15" s="634">
        <f t="shared" si="0"/>
        <v>59.721000000000004</v>
      </c>
    </row>
    <row r="16" spans="2:6" ht="15" customHeight="1" x14ac:dyDescent="0.2">
      <c r="B16" s="78" t="s">
        <v>270</v>
      </c>
      <c r="C16" s="632">
        <f>'Section 12 data'!$Q$32</f>
        <v>0.14199999999999999</v>
      </c>
      <c r="D16" s="633">
        <f>'Section 12 data'!$R$32</f>
        <v>27.123000000000001</v>
      </c>
      <c r="E16" s="202">
        <f>'Section 12 data'!$S$32</f>
        <v>96.59</v>
      </c>
      <c r="F16" s="634">
        <f t="shared" si="0"/>
        <v>27.265000000000001</v>
      </c>
    </row>
    <row r="17" spans="2:6" ht="15" customHeight="1" x14ac:dyDescent="0.2">
      <c r="B17" s="72" t="s">
        <v>80</v>
      </c>
      <c r="C17" s="87">
        <f>'Section 12 data'!$Q$8</f>
        <v>939.745</v>
      </c>
      <c r="D17" s="87">
        <f>'Section 12 data'!$R$8</f>
        <v>5801.4470000000001</v>
      </c>
      <c r="E17" s="318">
        <f>'Section 12 data'!$S$8</f>
        <v>11.84</v>
      </c>
      <c r="F17" s="87">
        <f t="shared" si="0"/>
        <v>6741.192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46" t="s">
        <v>376</v>
      </c>
      <c r="C5" s="914" t="s">
        <v>273</v>
      </c>
      <c r="D5" s="914"/>
      <c r="E5" s="914"/>
      <c r="F5" s="906"/>
      <c r="H5" s="846" t="s">
        <v>376</v>
      </c>
      <c r="I5" s="794" t="s">
        <v>274</v>
      </c>
      <c r="J5" s="865"/>
      <c r="K5" s="865"/>
      <c r="L5" s="793"/>
    </row>
    <row r="6" spans="2:12" ht="45" customHeight="1" x14ac:dyDescent="0.2">
      <c r="B6" s="926"/>
      <c r="C6" s="13" t="s">
        <v>78</v>
      </c>
      <c r="D6" s="927" t="s">
        <v>79</v>
      </c>
      <c r="E6" s="927"/>
      <c r="F6" s="30" t="s">
        <v>275</v>
      </c>
      <c r="H6" s="926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6"/>
      <c r="C7" s="31" t="s">
        <v>81</v>
      </c>
      <c r="D7" s="31" t="s">
        <v>81</v>
      </c>
      <c r="E7" s="12" t="s">
        <v>82</v>
      </c>
      <c r="F7" s="32" t="s">
        <v>81</v>
      </c>
      <c r="H7" s="926"/>
      <c r="I7" s="303" t="s">
        <v>81</v>
      </c>
      <c r="J7" s="36" t="s">
        <v>81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Lincolnshire and Northamptonshire</v>
      </c>
      <c r="C9" s="57">
        <f>'Section 12 data'!$C$8</f>
        <v>0.86394000000000004</v>
      </c>
      <c r="D9" s="57">
        <f>'Section 12 data'!$D$8</f>
        <v>6.3044599999999997</v>
      </c>
      <c r="E9" s="58">
        <f>'Section 12 data'!$E$8</f>
        <v>11.14</v>
      </c>
      <c r="F9" s="76">
        <f>SUM(C9,D9)</f>
        <v>7.1684000000000001</v>
      </c>
      <c r="G9" s="25"/>
      <c r="H9" s="28" t="str">
        <f>Index!$B$4</f>
        <v>Lincolnshire and Northamptonshire</v>
      </c>
      <c r="I9" s="59">
        <f>'Section 12 data'!$G$7</f>
        <v>38.75761</v>
      </c>
      <c r="J9" s="60">
        <f>'Section 12 data'!$G$5</f>
        <v>46.924610000000001</v>
      </c>
      <c r="K9" s="43">
        <f>IF(I9=0,0,100*F9/I9)</f>
        <v>18.495464503616194</v>
      </c>
      <c r="L9" s="61">
        <f>IF(J9=0,0,100*F9/J9)</f>
        <v>15.276418919624479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46" t="s">
        <v>376</v>
      </c>
      <c r="C5" s="914" t="s">
        <v>281</v>
      </c>
      <c r="D5" s="914"/>
      <c r="E5" s="914"/>
      <c r="F5" s="906"/>
      <c r="G5" s="25"/>
      <c r="H5" s="846" t="s">
        <v>376</v>
      </c>
      <c r="I5" s="794" t="s">
        <v>282</v>
      </c>
      <c r="J5" s="865"/>
      <c r="K5" s="865"/>
      <c r="L5" s="793"/>
    </row>
    <row r="6" spans="2:12" ht="45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8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8"/>
      <c r="I7" s="303" t="s">
        <v>325</v>
      </c>
      <c r="J7" s="36" t="s">
        <v>325</v>
      </c>
      <c r="K7" s="304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Lincolnshire and Northamptonshire</v>
      </c>
      <c r="C9" s="67">
        <f>'Section 12 data'!$J$8</f>
        <v>130.28399999999999</v>
      </c>
      <c r="D9" s="67">
        <f>'Section 12 data'!$K$8</f>
        <v>1929.934</v>
      </c>
      <c r="E9" s="58">
        <f>'Section 12 data'!$L$8</f>
        <v>16.489999999999998</v>
      </c>
      <c r="F9" s="77">
        <f>SUM(C9,D9)</f>
        <v>2060.2179999999998</v>
      </c>
      <c r="G9" s="25"/>
      <c r="H9" s="28" t="str">
        <f>Index!$B$4</f>
        <v>Lincolnshire and Northamptonshire</v>
      </c>
      <c r="I9" s="68">
        <f>'Section 12 data'!$N$7</f>
        <v>7404.7919999999995</v>
      </c>
      <c r="J9" s="43">
        <f>'Section 12 data'!$N$5</f>
        <v>9282.0709999999999</v>
      </c>
      <c r="K9" s="43">
        <f>IF(I9=0,0,100*F9/I9)</f>
        <v>27.82276666245318</v>
      </c>
      <c r="L9" s="61">
        <f>IF(J9=0,0,100*F9/J9)</f>
        <v>22.195671634056666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46" t="s">
        <v>380</v>
      </c>
      <c r="C5" s="914" t="s">
        <v>283</v>
      </c>
      <c r="D5" s="914"/>
      <c r="E5" s="914"/>
      <c r="F5" s="906"/>
      <c r="G5" s="25"/>
      <c r="H5" s="846" t="s">
        <v>380</v>
      </c>
      <c r="I5" s="794" t="s">
        <v>284</v>
      </c>
      <c r="J5" s="865"/>
      <c r="K5" s="865"/>
      <c r="L5" s="793"/>
    </row>
    <row r="6" spans="2:12" ht="45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28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8"/>
      <c r="I7" s="303" t="s">
        <v>271</v>
      </c>
      <c r="J7" s="36" t="s">
        <v>271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Lincolnshire and Northamptonshire</v>
      </c>
      <c r="C9" s="67">
        <f>'Section 12 data'!$Q$8</f>
        <v>939.745</v>
      </c>
      <c r="D9" s="67">
        <f>'Section 12 data'!$R$8</f>
        <v>5801.4470000000001</v>
      </c>
      <c r="E9" s="58">
        <f>'Section 12 data'!$S$8</f>
        <v>11.84</v>
      </c>
      <c r="F9" s="77">
        <f>SUM(C9,D9)</f>
        <v>6741.192</v>
      </c>
      <c r="G9" s="25"/>
      <c r="H9" s="28" t="str">
        <f>Index!$B$4</f>
        <v>Lincolnshire and Northamptonshire</v>
      </c>
      <c r="I9" s="68">
        <f>'Section 12 data'!$U$7</f>
        <v>46181.748999999996</v>
      </c>
      <c r="J9" s="43">
        <f>'Section 12 data'!$U$5</f>
        <v>52731.939999999995</v>
      </c>
      <c r="K9" s="43">
        <f>IF(I9=0,0,100*F9/I9)</f>
        <v>14.59709115824089</v>
      </c>
      <c r="L9" s="61">
        <f>IF(J9=0,0,100*F9/J9)</f>
        <v>12.783887715870117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20" t="s">
        <v>267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Lincolnshire and Northamptonshire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7">
        <f>'Section 13 data'!$C$13</f>
        <v>4.394E-2</v>
      </c>
      <c r="D8" s="648">
        <f>'Section 13 data'!$D$13</f>
        <v>0.24262999999999998</v>
      </c>
      <c r="E8" s="202">
        <f>'Section 13 data'!$E$13</f>
        <v>46.61</v>
      </c>
      <c r="F8" s="649">
        <f>SUM(C8,D8)</f>
        <v>0.28656999999999999</v>
      </c>
    </row>
    <row r="9" spans="2:6" ht="15" customHeight="1" x14ac:dyDescent="0.2">
      <c r="B9" s="100" t="s">
        <v>335</v>
      </c>
      <c r="C9" s="647">
        <f>'Section 13 data'!$C$14</f>
        <v>0.20115</v>
      </c>
      <c r="D9" s="648">
        <f>'Section 13 data'!$D$14</f>
        <v>0.87026999999999999</v>
      </c>
      <c r="E9" s="202">
        <f>'Section 13 data'!$E$14</f>
        <v>23.71</v>
      </c>
      <c r="F9" s="649">
        <f t="shared" ref="F9:F15" si="0">SUM(C9,D9)</f>
        <v>1.07142</v>
      </c>
    </row>
    <row r="10" spans="2:6" ht="15" customHeight="1" x14ac:dyDescent="0.2">
      <c r="B10" s="99" t="s">
        <v>336</v>
      </c>
      <c r="C10" s="647">
        <f>'Section 13 data'!$C$15</f>
        <v>0.25295000000000001</v>
      </c>
      <c r="D10" s="648">
        <f>'Section 13 data'!$D$15</f>
        <v>0.70164000000000004</v>
      </c>
      <c r="E10" s="202">
        <f>'Section 13 data'!$E$15</f>
        <v>33.960736997844045</v>
      </c>
      <c r="F10" s="649">
        <f t="shared" si="0"/>
        <v>0.95459000000000005</v>
      </c>
    </row>
    <row r="11" spans="2:6" ht="15" customHeight="1" x14ac:dyDescent="0.2">
      <c r="B11" s="99" t="s">
        <v>337</v>
      </c>
      <c r="C11" s="647">
        <f>'Section 13 data'!$C$16</f>
        <v>0.45921000000000001</v>
      </c>
      <c r="D11" s="648">
        <f>'Section 13 data'!$D$16</f>
        <v>1.10263</v>
      </c>
      <c r="E11" s="202">
        <f>'Section 13 data'!$E$16</f>
        <v>27.109425525439352</v>
      </c>
      <c r="F11" s="649">
        <f t="shared" si="0"/>
        <v>1.5618400000000001</v>
      </c>
    </row>
    <row r="12" spans="2:6" ht="15" customHeight="1" x14ac:dyDescent="0.2">
      <c r="B12" s="99" t="s">
        <v>338</v>
      </c>
      <c r="C12" s="647">
        <f>'Section 13 data'!$C$17</f>
        <v>1.1975499999999999</v>
      </c>
      <c r="D12" s="648">
        <f>'Section 13 data'!$D$17</f>
        <v>0.39338000000000001</v>
      </c>
      <c r="E12" s="202">
        <f>'Section 13 data'!$E$17</f>
        <v>39.07</v>
      </c>
      <c r="F12" s="649">
        <f t="shared" si="0"/>
        <v>1.59093</v>
      </c>
    </row>
    <row r="13" spans="2:6" ht="15" customHeight="1" x14ac:dyDescent="0.2">
      <c r="B13" s="99" t="s">
        <v>339</v>
      </c>
      <c r="C13" s="647">
        <f>'Section 13 data'!$C$18</f>
        <v>0.49118000000000001</v>
      </c>
      <c r="D13" s="648">
        <f>'Section 13 data'!$D$18</f>
        <v>0.53897000000000006</v>
      </c>
      <c r="E13" s="202">
        <f>'Section 13 data'!$E$18</f>
        <v>49.5</v>
      </c>
      <c r="F13" s="649">
        <f t="shared" si="0"/>
        <v>1.0301500000000001</v>
      </c>
    </row>
    <row r="14" spans="2:6" ht="15" customHeight="1" x14ac:dyDescent="0.2">
      <c r="B14" s="99" t="s">
        <v>268</v>
      </c>
      <c r="C14" s="647">
        <f>'Section 13 data'!$C$19</f>
        <v>0.20518999999999996</v>
      </c>
      <c r="D14" s="648">
        <f>'Section 13 data'!$D$19</f>
        <v>0.83079000000000003</v>
      </c>
      <c r="E14" s="202">
        <f>'Section 13 data'!$E$19</f>
        <v>35.989298274984527</v>
      </c>
      <c r="F14" s="649">
        <f t="shared" si="0"/>
        <v>1.0359799999999999</v>
      </c>
    </row>
    <row r="15" spans="2:6" ht="15" customHeight="1" x14ac:dyDescent="0.2">
      <c r="B15" s="101" t="s">
        <v>80</v>
      </c>
      <c r="C15" s="102">
        <f>'Section 13 data'!$C$8</f>
        <v>2.8511700000000002</v>
      </c>
      <c r="D15" s="102">
        <f>'Section 13 data'!$D$8</f>
        <v>4.6802999999999999</v>
      </c>
      <c r="E15" s="318">
        <f>'Section 13 data'!$E$8</f>
        <v>11.86</v>
      </c>
      <c r="F15" s="102">
        <f t="shared" si="0"/>
        <v>7.5314700000000006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topLeftCell="G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5"/>
      <c r="B3" s="799" t="s">
        <v>679</v>
      </c>
      <c r="C3" s="800"/>
      <c r="D3" s="800"/>
      <c r="E3" s="800"/>
      <c r="F3" s="801"/>
      <c r="H3" s="799" t="s">
        <v>679</v>
      </c>
      <c r="I3" s="802"/>
      <c r="J3" s="802"/>
      <c r="K3" s="802"/>
      <c r="L3" s="802"/>
      <c r="M3" s="802"/>
      <c r="N3" s="803"/>
      <c r="P3" s="799" t="s">
        <v>679</v>
      </c>
      <c r="Q3" s="800"/>
      <c r="R3" s="800"/>
      <c r="S3" s="800"/>
      <c r="T3" s="801"/>
    </row>
    <row r="4" spans="1:20" ht="13.5" thickBot="1" x14ac:dyDescent="0.25">
      <c r="A4" s="275"/>
      <c r="B4" s="283" t="s">
        <v>78</v>
      </c>
      <c r="C4" s="284" t="s">
        <v>379</v>
      </c>
      <c r="D4" s="284" t="s">
        <v>482</v>
      </c>
      <c r="E4" s="287" t="s">
        <v>480</v>
      </c>
      <c r="F4" s="285" t="s">
        <v>378</v>
      </c>
      <c r="H4" s="286" t="s">
        <v>308</v>
      </c>
      <c r="I4" s="287" t="s">
        <v>379</v>
      </c>
      <c r="J4" s="284" t="s">
        <v>482</v>
      </c>
      <c r="K4" s="287" t="s">
        <v>82</v>
      </c>
      <c r="L4" s="287" t="s">
        <v>309</v>
      </c>
      <c r="M4" s="287" t="s">
        <v>480</v>
      </c>
      <c r="N4" s="288" t="s">
        <v>378</v>
      </c>
      <c r="P4" s="283" t="s">
        <v>487</v>
      </c>
      <c r="Q4" s="284" t="s">
        <v>379</v>
      </c>
      <c r="R4" s="284" t="s">
        <v>482</v>
      </c>
      <c r="S4" s="287" t="s">
        <v>480</v>
      </c>
      <c r="T4" s="285" t="s">
        <v>378</v>
      </c>
    </row>
    <row r="5" spans="1:20" x14ac:dyDescent="0.2">
      <c r="A5" s="275"/>
      <c r="B5" s="301" t="s">
        <v>105</v>
      </c>
      <c r="C5" s="302">
        <v>2013</v>
      </c>
      <c r="D5" s="291">
        <v>784.07899999999995</v>
      </c>
      <c r="E5" s="331"/>
      <c r="F5" s="339"/>
      <c r="G5" s="323"/>
      <c r="H5" s="301" t="s">
        <v>105</v>
      </c>
      <c r="I5" s="302">
        <v>2013</v>
      </c>
      <c r="J5" s="278">
        <v>6594.6180000000004</v>
      </c>
      <c r="K5" s="278">
        <v>7.51</v>
      </c>
      <c r="L5" s="331">
        <f t="shared" ref="L5:L15" si="0">(K5*J5)/100</f>
        <v>495.2558118</v>
      </c>
      <c r="M5" s="331"/>
      <c r="N5" s="339"/>
      <c r="O5" s="323"/>
      <c r="P5" s="301" t="s">
        <v>105</v>
      </c>
      <c r="Q5" s="302">
        <v>2013</v>
      </c>
      <c r="R5" s="331">
        <f>D5+J5</f>
        <v>7378.6970000000001</v>
      </c>
      <c r="S5" s="331"/>
      <c r="T5" s="339"/>
    </row>
    <row r="6" spans="1:20" x14ac:dyDescent="0.2">
      <c r="A6" s="275"/>
      <c r="B6" s="289"/>
      <c r="C6" s="290">
        <v>2017</v>
      </c>
      <c r="D6" s="281">
        <v>817.73199999999997</v>
      </c>
      <c r="E6" s="332"/>
      <c r="F6" s="340"/>
      <c r="G6" s="323"/>
      <c r="H6" s="335"/>
      <c r="I6" s="290">
        <v>2017</v>
      </c>
      <c r="J6" s="279">
        <v>6568.4520000000002</v>
      </c>
      <c r="K6" s="279">
        <v>6.64</v>
      </c>
      <c r="L6" s="332">
        <f t="shared" si="0"/>
        <v>436.14521280000002</v>
      </c>
      <c r="M6" s="332"/>
      <c r="N6" s="340"/>
      <c r="O6" s="323"/>
      <c r="P6" s="335"/>
      <c r="Q6" s="290">
        <v>2017</v>
      </c>
      <c r="R6" s="332">
        <f t="shared" ref="R6:R15" si="1">D6+J6</f>
        <v>7386.1840000000002</v>
      </c>
      <c r="S6" s="332"/>
      <c r="T6" s="340"/>
    </row>
    <row r="7" spans="1:20" x14ac:dyDescent="0.2">
      <c r="A7" s="275"/>
      <c r="B7" s="289"/>
      <c r="C7" s="290">
        <v>2022</v>
      </c>
      <c r="D7" s="281">
        <v>893.48900000000003</v>
      </c>
      <c r="E7" s="332"/>
      <c r="F7" s="340"/>
      <c r="G7" s="323"/>
      <c r="H7" s="335"/>
      <c r="I7" s="290">
        <v>2022</v>
      </c>
      <c r="J7" s="279">
        <v>6918.6779999999999</v>
      </c>
      <c r="K7" s="279">
        <v>6.73</v>
      </c>
      <c r="L7" s="332">
        <f t="shared" si="0"/>
        <v>465.62702940000003</v>
      </c>
      <c r="M7" s="332"/>
      <c r="N7" s="340"/>
      <c r="O7" s="323"/>
      <c r="P7" s="335"/>
      <c r="Q7" s="290">
        <v>2022</v>
      </c>
      <c r="R7" s="332">
        <f t="shared" si="1"/>
        <v>7812.1669999999995</v>
      </c>
      <c r="S7" s="332"/>
      <c r="T7" s="340"/>
    </row>
    <row r="8" spans="1:20" x14ac:dyDescent="0.2">
      <c r="A8" s="275"/>
      <c r="B8" s="289"/>
      <c r="C8" s="290">
        <v>2027</v>
      </c>
      <c r="D8" s="281">
        <v>932.72400000000005</v>
      </c>
      <c r="E8" s="332"/>
      <c r="F8" s="340"/>
      <c r="G8" s="323"/>
      <c r="H8" s="335"/>
      <c r="I8" s="290">
        <v>2027</v>
      </c>
      <c r="J8" s="279">
        <v>7527.7640000000001</v>
      </c>
      <c r="K8" s="279">
        <v>6.46</v>
      </c>
      <c r="L8" s="332">
        <f t="shared" si="0"/>
        <v>486.2935544</v>
      </c>
      <c r="M8" s="332"/>
      <c r="N8" s="340"/>
      <c r="O8" s="323"/>
      <c r="P8" s="335"/>
      <c r="Q8" s="290">
        <v>2027</v>
      </c>
      <c r="R8" s="332">
        <f t="shared" si="1"/>
        <v>8460.4879999999994</v>
      </c>
      <c r="S8" s="332"/>
      <c r="T8" s="340"/>
    </row>
    <row r="9" spans="1:20" x14ac:dyDescent="0.2">
      <c r="A9" s="275"/>
      <c r="B9" s="289"/>
      <c r="C9" s="290">
        <v>2032</v>
      </c>
      <c r="D9" s="281">
        <v>988.12699999999995</v>
      </c>
      <c r="E9" s="332"/>
      <c r="F9" s="340"/>
      <c r="G9" s="323"/>
      <c r="H9" s="335"/>
      <c r="I9" s="290">
        <v>2032</v>
      </c>
      <c r="J9" s="279">
        <v>8272.5889999999999</v>
      </c>
      <c r="K9" s="279">
        <v>6.06</v>
      </c>
      <c r="L9" s="332">
        <f t="shared" si="0"/>
        <v>501.31889339999992</v>
      </c>
      <c r="M9" s="332"/>
      <c r="N9" s="340"/>
      <c r="O9" s="323"/>
      <c r="P9" s="335"/>
      <c r="Q9" s="290">
        <v>2032</v>
      </c>
      <c r="R9" s="332">
        <f t="shared" si="1"/>
        <v>9260.7160000000003</v>
      </c>
      <c r="S9" s="332"/>
      <c r="T9" s="340"/>
    </row>
    <row r="10" spans="1:20" x14ac:dyDescent="0.2">
      <c r="A10" s="275"/>
      <c r="B10" s="289"/>
      <c r="C10" s="290">
        <v>2037</v>
      </c>
      <c r="D10" s="281">
        <v>1024.047</v>
      </c>
      <c r="E10" s="332"/>
      <c r="F10" s="340"/>
      <c r="G10" s="323"/>
      <c r="H10" s="335"/>
      <c r="I10" s="290">
        <v>2037</v>
      </c>
      <c r="J10" s="279">
        <v>8995.6910000000007</v>
      </c>
      <c r="K10" s="279">
        <v>5.71</v>
      </c>
      <c r="L10" s="332">
        <f t="shared" si="0"/>
        <v>513.65395610000007</v>
      </c>
      <c r="M10" s="332"/>
      <c r="N10" s="340"/>
      <c r="O10" s="323"/>
      <c r="P10" s="335"/>
      <c r="Q10" s="290">
        <v>2037</v>
      </c>
      <c r="R10" s="332">
        <f t="shared" si="1"/>
        <v>10019.738000000001</v>
      </c>
      <c r="S10" s="332"/>
      <c r="T10" s="340"/>
    </row>
    <row r="11" spans="1:20" x14ac:dyDescent="0.2">
      <c r="A11" s="275"/>
      <c r="B11" s="289"/>
      <c r="C11" s="290">
        <v>2042</v>
      </c>
      <c r="D11" s="281">
        <v>1074.4839999999999</v>
      </c>
      <c r="E11" s="332"/>
      <c r="F11" s="340"/>
      <c r="G11" s="323"/>
      <c r="H11" s="335"/>
      <c r="I11" s="290">
        <v>2042</v>
      </c>
      <c r="J11" s="279">
        <v>9604.0540000000001</v>
      </c>
      <c r="K11" s="279">
        <v>5.47</v>
      </c>
      <c r="L11" s="332">
        <f t="shared" si="0"/>
        <v>525.34175379999999</v>
      </c>
      <c r="M11" s="332"/>
      <c r="N11" s="340"/>
      <c r="O11" s="323"/>
      <c r="P11" s="335"/>
      <c r="Q11" s="290">
        <v>2042</v>
      </c>
      <c r="R11" s="332">
        <f t="shared" si="1"/>
        <v>10678.538</v>
      </c>
      <c r="S11" s="332"/>
      <c r="T11" s="340"/>
    </row>
    <row r="12" spans="1:20" x14ac:dyDescent="0.2">
      <c r="A12" s="275"/>
      <c r="B12" s="289"/>
      <c r="C12" s="290">
        <v>2047</v>
      </c>
      <c r="D12" s="281">
        <v>1003.8390000000001</v>
      </c>
      <c r="E12" s="332"/>
      <c r="F12" s="340"/>
      <c r="G12" s="323"/>
      <c r="H12" s="335"/>
      <c r="I12" s="290">
        <v>2047</v>
      </c>
      <c r="J12" s="279">
        <v>10098.674999999999</v>
      </c>
      <c r="K12" s="279">
        <v>5.35</v>
      </c>
      <c r="L12" s="332">
        <f t="shared" si="0"/>
        <v>540.27911249999988</v>
      </c>
      <c r="M12" s="332"/>
      <c r="N12" s="340"/>
      <c r="O12" s="323"/>
      <c r="P12" s="335"/>
      <c r="Q12" s="290">
        <v>2047</v>
      </c>
      <c r="R12" s="332">
        <f t="shared" si="1"/>
        <v>11102.513999999999</v>
      </c>
      <c r="S12" s="332"/>
      <c r="T12" s="340"/>
    </row>
    <row r="13" spans="1:20" x14ac:dyDescent="0.2">
      <c r="A13" s="275"/>
      <c r="B13" s="289"/>
      <c r="C13" s="290">
        <v>2052</v>
      </c>
      <c r="D13" s="281">
        <v>1038.0809999999999</v>
      </c>
      <c r="E13" s="332"/>
      <c r="F13" s="340"/>
      <c r="G13" s="323"/>
      <c r="H13" s="335"/>
      <c r="I13" s="290">
        <v>2052</v>
      </c>
      <c r="J13" s="279">
        <v>10602.958000000001</v>
      </c>
      <c r="K13" s="279">
        <v>5.33</v>
      </c>
      <c r="L13" s="332">
        <f t="shared" si="0"/>
        <v>565.13766140000007</v>
      </c>
      <c r="M13" s="332"/>
      <c r="N13" s="340"/>
      <c r="O13" s="323"/>
      <c r="P13" s="335"/>
      <c r="Q13" s="290">
        <v>2052</v>
      </c>
      <c r="R13" s="332">
        <f t="shared" si="1"/>
        <v>11641.039000000001</v>
      </c>
      <c r="S13" s="332"/>
      <c r="T13" s="340"/>
    </row>
    <row r="14" spans="1:20" x14ac:dyDescent="0.2">
      <c r="A14" s="275"/>
      <c r="B14" s="289"/>
      <c r="C14" s="290">
        <v>2057</v>
      </c>
      <c r="D14" s="281">
        <v>1060.665</v>
      </c>
      <c r="E14" s="332"/>
      <c r="F14" s="340"/>
      <c r="G14" s="323"/>
      <c r="H14" s="335"/>
      <c r="I14" s="290">
        <v>2057</v>
      </c>
      <c r="J14" s="279">
        <v>10996.814</v>
      </c>
      <c r="K14" s="279">
        <v>5.31</v>
      </c>
      <c r="L14" s="332">
        <f t="shared" si="0"/>
        <v>583.93082340000001</v>
      </c>
      <c r="M14" s="332"/>
      <c r="N14" s="340"/>
      <c r="O14" s="323"/>
      <c r="P14" s="335"/>
      <c r="Q14" s="290">
        <v>2057</v>
      </c>
      <c r="R14" s="332">
        <f t="shared" si="1"/>
        <v>12057.478999999999</v>
      </c>
      <c r="S14" s="332"/>
      <c r="T14" s="340"/>
    </row>
    <row r="15" spans="1:20" ht="13.5" thickBot="1" x14ac:dyDescent="0.25">
      <c r="A15" s="275"/>
      <c r="B15" s="294"/>
      <c r="C15" s="295">
        <v>2062</v>
      </c>
      <c r="D15" s="296">
        <v>1080.6110000000001</v>
      </c>
      <c r="E15" s="333"/>
      <c r="F15" s="341"/>
      <c r="G15" s="323"/>
      <c r="H15" s="336"/>
      <c r="I15" s="295">
        <v>2062</v>
      </c>
      <c r="J15" s="337">
        <v>11347.18</v>
      </c>
      <c r="K15" s="337">
        <v>5.34</v>
      </c>
      <c r="L15" s="333">
        <f t="shared" si="0"/>
        <v>605.93941200000006</v>
      </c>
      <c r="M15" s="333"/>
      <c r="N15" s="341"/>
      <c r="O15" s="323"/>
      <c r="P15" s="336"/>
      <c r="Q15" s="295">
        <v>2062</v>
      </c>
      <c r="R15" s="333">
        <f t="shared" si="1"/>
        <v>12427.791000000001</v>
      </c>
      <c r="S15" s="333"/>
      <c r="T15" s="341"/>
    </row>
    <row r="16" spans="1:20" x14ac:dyDescent="0.2">
      <c r="A16" s="275"/>
      <c r="B16" s="299"/>
      <c r="C16" s="300"/>
      <c r="D16" s="281"/>
      <c r="E16" s="281"/>
      <c r="F16" s="276"/>
      <c r="G16" s="323"/>
      <c r="H16" s="338"/>
      <c r="I16" s="300"/>
      <c r="J16" s="281"/>
      <c r="K16" s="281"/>
      <c r="L16" s="281"/>
      <c r="M16" s="281"/>
      <c r="N16" s="276"/>
      <c r="O16" s="323"/>
      <c r="P16" s="338"/>
      <c r="Q16" s="300"/>
      <c r="R16" s="281"/>
      <c r="S16" s="281"/>
      <c r="T16" s="276"/>
    </row>
    <row r="17" spans="1:20" ht="13.5" thickBot="1" x14ac:dyDescent="0.25"/>
    <row r="18" spans="1:20" ht="15" x14ac:dyDescent="0.2">
      <c r="A18" s="275"/>
      <c r="B18" s="799" t="s">
        <v>680</v>
      </c>
      <c r="C18" s="804"/>
      <c r="D18" s="804"/>
      <c r="E18" s="804"/>
      <c r="F18" s="805"/>
      <c r="H18" s="799" t="s">
        <v>680</v>
      </c>
      <c r="I18" s="802"/>
      <c r="J18" s="802"/>
      <c r="K18" s="802"/>
      <c r="L18" s="802"/>
      <c r="M18" s="802"/>
      <c r="N18" s="803"/>
      <c r="P18" s="799" t="s">
        <v>680</v>
      </c>
      <c r="Q18" s="804"/>
      <c r="R18" s="804"/>
      <c r="S18" s="804"/>
      <c r="T18" s="805"/>
    </row>
    <row r="19" spans="1:20" ht="13.5" thickBot="1" x14ac:dyDescent="0.25">
      <c r="A19" s="275"/>
      <c r="B19" s="283" t="s">
        <v>78</v>
      </c>
      <c r="C19" s="284" t="s">
        <v>481</v>
      </c>
      <c r="D19" s="284" t="s">
        <v>377</v>
      </c>
      <c r="E19" s="287" t="s">
        <v>480</v>
      </c>
      <c r="F19" s="285" t="s">
        <v>378</v>
      </c>
      <c r="H19" s="286" t="s">
        <v>308</v>
      </c>
      <c r="I19" s="284" t="s">
        <v>481</v>
      </c>
      <c r="J19" s="284" t="s">
        <v>377</v>
      </c>
      <c r="K19" s="287" t="s">
        <v>82</v>
      </c>
      <c r="L19" s="287" t="s">
        <v>309</v>
      </c>
      <c r="M19" s="287" t="s">
        <v>480</v>
      </c>
      <c r="N19" s="288" t="s">
        <v>378</v>
      </c>
      <c r="P19" s="283" t="s">
        <v>487</v>
      </c>
      <c r="Q19" s="284" t="s">
        <v>481</v>
      </c>
      <c r="R19" s="284" t="s">
        <v>377</v>
      </c>
      <c r="S19" s="287" t="s">
        <v>480</v>
      </c>
      <c r="T19" s="285" t="s">
        <v>378</v>
      </c>
    </row>
    <row r="20" spans="1:20" x14ac:dyDescent="0.2">
      <c r="A20" s="275"/>
      <c r="B20" s="301" t="s">
        <v>105</v>
      </c>
      <c r="C20" s="302" t="s">
        <v>331</v>
      </c>
      <c r="D20" s="291">
        <v>790.28</v>
      </c>
      <c r="E20" s="331">
        <v>4</v>
      </c>
      <c r="F20" s="339">
        <f>D20*E20</f>
        <v>3161.12</v>
      </c>
      <c r="H20" s="301" t="s">
        <v>105</v>
      </c>
      <c r="I20" s="302" t="s">
        <v>331</v>
      </c>
      <c r="J20" s="292">
        <v>6477.61</v>
      </c>
      <c r="K20" s="292">
        <v>6.65</v>
      </c>
      <c r="L20" s="331">
        <f t="shared" ref="L20:L30" si="2">(K20*J20)/100</f>
        <v>430.76106500000003</v>
      </c>
      <c r="M20" s="331">
        <v>4</v>
      </c>
      <c r="N20" s="339">
        <f>J20*M20</f>
        <v>25910.44</v>
      </c>
      <c r="P20" s="301" t="s">
        <v>105</v>
      </c>
      <c r="Q20" s="302" t="s">
        <v>331</v>
      </c>
      <c r="R20" s="331">
        <f>D20+J20</f>
        <v>7267.8899999999994</v>
      </c>
      <c r="S20" s="331">
        <v>4</v>
      </c>
      <c r="T20" s="339">
        <f>R20*S20</f>
        <v>29071.559999999998</v>
      </c>
    </row>
    <row r="21" spans="1:20" x14ac:dyDescent="0.2">
      <c r="A21" s="275"/>
      <c r="B21" s="289"/>
      <c r="C21" s="290" t="s">
        <v>222</v>
      </c>
      <c r="D21" s="281">
        <v>867.15099999999995</v>
      </c>
      <c r="E21" s="332">
        <v>5</v>
      </c>
      <c r="F21" s="340">
        <f t="shared" ref="F21:F30" si="3">D21*E21</f>
        <v>4335.7550000000001</v>
      </c>
      <c r="H21" s="289"/>
      <c r="I21" s="290" t="s">
        <v>222</v>
      </c>
      <c r="J21" s="277">
        <v>6772.88</v>
      </c>
      <c r="K21" s="277">
        <v>6.64</v>
      </c>
      <c r="L21" s="332">
        <f t="shared" si="2"/>
        <v>449.71923199999998</v>
      </c>
      <c r="M21" s="332">
        <v>5</v>
      </c>
      <c r="N21" s="340">
        <f t="shared" ref="N21:N30" si="4">J21*M21</f>
        <v>33864.400000000001</v>
      </c>
      <c r="P21" s="289"/>
      <c r="Q21" s="290" t="s">
        <v>222</v>
      </c>
      <c r="R21" s="332">
        <f t="shared" ref="R21:R30" si="5">D21+J21</f>
        <v>7640.0309999999999</v>
      </c>
      <c r="S21" s="332">
        <v>5</v>
      </c>
      <c r="T21" s="340">
        <f t="shared" ref="T21:T30" si="6">R21*S21</f>
        <v>38200.154999999999</v>
      </c>
    </row>
    <row r="22" spans="1:20" x14ac:dyDescent="0.2">
      <c r="A22" s="275"/>
      <c r="B22" s="289"/>
      <c r="C22" s="290" t="s">
        <v>225</v>
      </c>
      <c r="D22" s="281">
        <v>910.32799999999997</v>
      </c>
      <c r="E22" s="332">
        <v>5</v>
      </c>
      <c r="F22" s="340">
        <f t="shared" si="3"/>
        <v>4551.6399999999994</v>
      </c>
      <c r="H22" s="289"/>
      <c r="I22" s="290" t="s">
        <v>225</v>
      </c>
      <c r="J22" s="277">
        <v>7245.5829999999996</v>
      </c>
      <c r="K22" s="277">
        <v>6.6</v>
      </c>
      <c r="L22" s="332">
        <f t="shared" si="2"/>
        <v>478.20847799999996</v>
      </c>
      <c r="M22" s="332">
        <v>5</v>
      </c>
      <c r="N22" s="340">
        <f t="shared" si="4"/>
        <v>36227.915000000001</v>
      </c>
      <c r="P22" s="289"/>
      <c r="Q22" s="290" t="s">
        <v>225</v>
      </c>
      <c r="R22" s="332">
        <f t="shared" si="5"/>
        <v>8155.9110000000001</v>
      </c>
      <c r="S22" s="332">
        <v>5</v>
      </c>
      <c r="T22" s="340">
        <f t="shared" si="6"/>
        <v>40779.555</v>
      </c>
    </row>
    <row r="23" spans="1:20" x14ac:dyDescent="0.2">
      <c r="A23" s="275"/>
      <c r="B23" s="289"/>
      <c r="C23" s="290" t="s">
        <v>226</v>
      </c>
      <c r="D23" s="281">
        <v>968.03499999999997</v>
      </c>
      <c r="E23" s="332">
        <v>5</v>
      </c>
      <c r="F23" s="340">
        <f t="shared" si="3"/>
        <v>4840.1750000000002</v>
      </c>
      <c r="H23" s="289"/>
      <c r="I23" s="290" t="s">
        <v>226</v>
      </c>
      <c r="J23" s="277">
        <v>7982.5680000000002</v>
      </c>
      <c r="K23" s="277">
        <v>6.19</v>
      </c>
      <c r="L23" s="332">
        <f t="shared" si="2"/>
        <v>494.12095920000007</v>
      </c>
      <c r="M23" s="332">
        <v>5</v>
      </c>
      <c r="N23" s="340">
        <f t="shared" si="4"/>
        <v>39912.840000000004</v>
      </c>
      <c r="P23" s="289"/>
      <c r="Q23" s="290" t="s">
        <v>226</v>
      </c>
      <c r="R23" s="332">
        <f t="shared" si="5"/>
        <v>8950.603000000001</v>
      </c>
      <c r="S23" s="332">
        <v>5</v>
      </c>
      <c r="T23" s="340">
        <f t="shared" si="6"/>
        <v>44753.015000000007</v>
      </c>
    </row>
    <row r="24" spans="1:20" x14ac:dyDescent="0.2">
      <c r="A24" s="275"/>
      <c r="B24" s="289"/>
      <c r="C24" s="290" t="s">
        <v>227</v>
      </c>
      <c r="D24" s="281">
        <v>1003.6660000000001</v>
      </c>
      <c r="E24" s="332">
        <v>5</v>
      </c>
      <c r="F24" s="340">
        <f t="shared" si="3"/>
        <v>5018.33</v>
      </c>
      <c r="H24" s="289"/>
      <c r="I24" s="290" t="s">
        <v>227</v>
      </c>
      <c r="J24" s="277">
        <v>8700.2620000000006</v>
      </c>
      <c r="K24" s="277">
        <v>5.85</v>
      </c>
      <c r="L24" s="332">
        <f t="shared" si="2"/>
        <v>508.96532700000006</v>
      </c>
      <c r="M24" s="332">
        <v>5</v>
      </c>
      <c r="N24" s="340">
        <f t="shared" si="4"/>
        <v>43501.310000000005</v>
      </c>
      <c r="P24" s="289"/>
      <c r="Q24" s="290" t="s">
        <v>227</v>
      </c>
      <c r="R24" s="332">
        <f t="shared" si="5"/>
        <v>9703.9279999999999</v>
      </c>
      <c r="S24" s="332">
        <v>5</v>
      </c>
      <c r="T24" s="340">
        <f t="shared" si="6"/>
        <v>48519.64</v>
      </c>
    </row>
    <row r="25" spans="1:20" x14ac:dyDescent="0.2">
      <c r="A25" s="275"/>
      <c r="B25" s="289"/>
      <c r="C25" s="290" t="s">
        <v>228</v>
      </c>
      <c r="D25" s="281">
        <v>1060.3969999999999</v>
      </c>
      <c r="E25" s="332">
        <v>5</v>
      </c>
      <c r="F25" s="340">
        <f t="shared" si="3"/>
        <v>5301.9849999999997</v>
      </c>
      <c r="H25" s="289"/>
      <c r="I25" s="290" t="s">
        <v>228</v>
      </c>
      <c r="J25" s="277">
        <v>9383.5930000000008</v>
      </c>
      <c r="K25" s="277">
        <v>5.54</v>
      </c>
      <c r="L25" s="332">
        <f t="shared" si="2"/>
        <v>519.85105220000003</v>
      </c>
      <c r="M25" s="332">
        <v>5</v>
      </c>
      <c r="N25" s="340">
        <f t="shared" si="4"/>
        <v>46917.965000000004</v>
      </c>
      <c r="P25" s="289"/>
      <c r="Q25" s="290" t="s">
        <v>228</v>
      </c>
      <c r="R25" s="332">
        <f t="shared" si="5"/>
        <v>10443.990000000002</v>
      </c>
      <c r="S25" s="332">
        <v>5</v>
      </c>
      <c r="T25" s="340">
        <f t="shared" si="6"/>
        <v>52219.950000000012</v>
      </c>
    </row>
    <row r="26" spans="1:20" x14ac:dyDescent="0.2">
      <c r="A26" s="275"/>
      <c r="B26" s="289"/>
      <c r="C26" s="290" t="s">
        <v>332</v>
      </c>
      <c r="D26" s="281">
        <v>1052.402</v>
      </c>
      <c r="E26" s="332">
        <v>5</v>
      </c>
      <c r="F26" s="340">
        <f t="shared" si="3"/>
        <v>5262.01</v>
      </c>
      <c r="H26" s="289"/>
      <c r="I26" s="290" t="s">
        <v>332</v>
      </c>
      <c r="J26" s="277">
        <v>9888.7950000000001</v>
      </c>
      <c r="K26" s="277">
        <v>5.4</v>
      </c>
      <c r="L26" s="332">
        <f t="shared" si="2"/>
        <v>533.99493000000007</v>
      </c>
      <c r="M26" s="332">
        <v>5</v>
      </c>
      <c r="N26" s="340">
        <f t="shared" si="4"/>
        <v>49443.974999999999</v>
      </c>
      <c r="P26" s="289"/>
      <c r="Q26" s="290" t="s">
        <v>332</v>
      </c>
      <c r="R26" s="332">
        <f t="shared" si="5"/>
        <v>10941.197</v>
      </c>
      <c r="S26" s="332">
        <v>5</v>
      </c>
      <c r="T26" s="340">
        <f t="shared" si="6"/>
        <v>54705.985000000001</v>
      </c>
    </row>
    <row r="27" spans="1:20" x14ac:dyDescent="0.2">
      <c r="A27" s="275"/>
      <c r="B27" s="289"/>
      <c r="C27" s="290" t="s">
        <v>333</v>
      </c>
      <c r="D27" s="281">
        <v>1028.394</v>
      </c>
      <c r="E27" s="332">
        <v>5</v>
      </c>
      <c r="F27" s="340">
        <f t="shared" si="3"/>
        <v>5141.97</v>
      </c>
      <c r="H27" s="289"/>
      <c r="I27" s="290" t="s">
        <v>333</v>
      </c>
      <c r="J27" s="277">
        <v>10424.335999999999</v>
      </c>
      <c r="K27" s="277">
        <v>5.26</v>
      </c>
      <c r="L27" s="332">
        <f t="shared" si="2"/>
        <v>548.3200736</v>
      </c>
      <c r="M27" s="332">
        <v>5</v>
      </c>
      <c r="N27" s="340">
        <f t="shared" si="4"/>
        <v>52121.679999999993</v>
      </c>
      <c r="P27" s="289"/>
      <c r="Q27" s="290" t="s">
        <v>333</v>
      </c>
      <c r="R27" s="332">
        <f t="shared" si="5"/>
        <v>11452.73</v>
      </c>
      <c r="S27" s="332">
        <v>5</v>
      </c>
      <c r="T27" s="340">
        <f t="shared" si="6"/>
        <v>57263.649999999994</v>
      </c>
    </row>
    <row r="28" spans="1:20" x14ac:dyDescent="0.2">
      <c r="A28" s="275"/>
      <c r="B28" s="289"/>
      <c r="C28" s="290" t="s">
        <v>231</v>
      </c>
      <c r="D28" s="281">
        <v>1055.0250000000001</v>
      </c>
      <c r="E28" s="332">
        <v>5</v>
      </c>
      <c r="F28" s="340">
        <f t="shared" si="3"/>
        <v>5275.125</v>
      </c>
      <c r="H28" s="289"/>
      <c r="I28" s="290" t="s">
        <v>231</v>
      </c>
      <c r="J28" s="277">
        <v>10872.2</v>
      </c>
      <c r="K28" s="277">
        <v>5.27</v>
      </c>
      <c r="L28" s="332">
        <f t="shared" si="2"/>
        <v>572.96493999999996</v>
      </c>
      <c r="M28" s="332">
        <v>5</v>
      </c>
      <c r="N28" s="340">
        <f t="shared" si="4"/>
        <v>54361</v>
      </c>
      <c r="P28" s="289"/>
      <c r="Q28" s="290" t="s">
        <v>231</v>
      </c>
      <c r="R28" s="332">
        <f t="shared" si="5"/>
        <v>11927.225</v>
      </c>
      <c r="S28" s="332">
        <v>5</v>
      </c>
      <c r="T28" s="340">
        <f t="shared" si="6"/>
        <v>59636.125</v>
      </c>
    </row>
    <row r="29" spans="1:20" x14ac:dyDescent="0.2">
      <c r="A29" s="275"/>
      <c r="B29" s="289"/>
      <c r="C29" s="290" t="s">
        <v>232</v>
      </c>
      <c r="D29" s="281">
        <v>1080.355</v>
      </c>
      <c r="E29" s="332">
        <v>5</v>
      </c>
      <c r="F29" s="340">
        <f t="shared" si="3"/>
        <v>5401.7749999999996</v>
      </c>
      <c r="H29" s="289"/>
      <c r="I29" s="290" t="s">
        <v>232</v>
      </c>
      <c r="J29" s="277">
        <v>11216.954</v>
      </c>
      <c r="K29" s="277">
        <v>5.32</v>
      </c>
      <c r="L29" s="332">
        <f t="shared" si="2"/>
        <v>596.74195280000004</v>
      </c>
      <c r="M29" s="332">
        <v>5</v>
      </c>
      <c r="N29" s="340">
        <f t="shared" si="4"/>
        <v>56084.77</v>
      </c>
      <c r="P29" s="289"/>
      <c r="Q29" s="290" t="s">
        <v>232</v>
      </c>
      <c r="R29" s="332">
        <f t="shared" si="5"/>
        <v>12297.308999999999</v>
      </c>
      <c r="S29" s="332">
        <v>5</v>
      </c>
      <c r="T29" s="340">
        <f t="shared" si="6"/>
        <v>61486.544999999998</v>
      </c>
    </row>
    <row r="30" spans="1:20" ht="13.5" thickBot="1" x14ac:dyDescent="0.25">
      <c r="A30" s="275"/>
      <c r="B30" s="294"/>
      <c r="C30" s="295" t="s">
        <v>233</v>
      </c>
      <c r="D30" s="296">
        <v>1079.68</v>
      </c>
      <c r="E30" s="333">
        <v>5</v>
      </c>
      <c r="F30" s="341">
        <f t="shared" si="3"/>
        <v>5398.4000000000005</v>
      </c>
      <c r="H30" s="294"/>
      <c r="I30" s="295" t="s">
        <v>233</v>
      </c>
      <c r="J30" s="297">
        <v>11494.523999999999</v>
      </c>
      <c r="K30" s="297">
        <v>5.44</v>
      </c>
      <c r="L30" s="333">
        <f t="shared" si="2"/>
        <v>625.3021056</v>
      </c>
      <c r="M30" s="333">
        <v>5</v>
      </c>
      <c r="N30" s="341">
        <f t="shared" si="4"/>
        <v>57472.619999999995</v>
      </c>
      <c r="P30" s="294"/>
      <c r="Q30" s="295" t="s">
        <v>233</v>
      </c>
      <c r="R30" s="333">
        <f t="shared" si="5"/>
        <v>12574.204</v>
      </c>
      <c r="S30" s="333">
        <v>5</v>
      </c>
      <c r="T30" s="341">
        <f t="shared" si="6"/>
        <v>62871.02</v>
      </c>
    </row>
    <row r="31" spans="1:20" x14ac:dyDescent="0.2">
      <c r="A31" s="275"/>
      <c r="B31" s="299"/>
      <c r="C31" s="300"/>
      <c r="D31" s="281"/>
      <c r="E31" s="282"/>
      <c r="F31" s="276"/>
      <c r="H31" s="299"/>
      <c r="I31" s="300"/>
      <c r="J31" s="282"/>
      <c r="K31" s="282"/>
      <c r="L31" s="282"/>
      <c r="M31" s="282"/>
      <c r="N31" s="276"/>
      <c r="P31" s="299"/>
      <c r="Q31" s="300"/>
      <c r="R31" s="281"/>
      <c r="S31" s="282"/>
      <c r="T31" s="276"/>
    </row>
    <row r="32" spans="1:20" ht="13.5" thickBot="1" x14ac:dyDescent="0.25"/>
    <row r="33" spans="1:20" ht="15" x14ac:dyDescent="0.2">
      <c r="A33" s="275"/>
      <c r="B33" s="799" t="s">
        <v>681</v>
      </c>
      <c r="C33" s="800"/>
      <c r="D33" s="800"/>
      <c r="E33" s="800"/>
      <c r="F33" s="801"/>
      <c r="H33" s="799" t="s">
        <v>681</v>
      </c>
      <c r="I33" s="802"/>
      <c r="J33" s="802"/>
      <c r="K33" s="802"/>
      <c r="L33" s="802"/>
      <c r="M33" s="802"/>
      <c r="N33" s="803"/>
      <c r="P33" s="799" t="s">
        <v>681</v>
      </c>
      <c r="Q33" s="800"/>
      <c r="R33" s="800"/>
      <c r="S33" s="800"/>
      <c r="T33" s="801"/>
    </row>
    <row r="34" spans="1:20" ht="13.5" thickBot="1" x14ac:dyDescent="0.25">
      <c r="A34" s="275"/>
      <c r="B34" s="283" t="s">
        <v>78</v>
      </c>
      <c r="C34" s="284" t="s">
        <v>481</v>
      </c>
      <c r="D34" s="284" t="s">
        <v>377</v>
      </c>
      <c r="E34" s="287" t="s">
        <v>480</v>
      </c>
      <c r="F34" s="285" t="s">
        <v>378</v>
      </c>
      <c r="H34" s="286" t="s">
        <v>308</v>
      </c>
      <c r="I34" s="284" t="s">
        <v>481</v>
      </c>
      <c r="J34" s="284" t="s">
        <v>377</v>
      </c>
      <c r="K34" s="287" t="s">
        <v>82</v>
      </c>
      <c r="L34" s="287" t="s">
        <v>309</v>
      </c>
      <c r="M34" s="287" t="s">
        <v>480</v>
      </c>
      <c r="N34" s="288" t="s">
        <v>378</v>
      </c>
      <c r="P34" s="283" t="s">
        <v>487</v>
      </c>
      <c r="Q34" s="284" t="s">
        <v>481</v>
      </c>
      <c r="R34" s="284" t="s">
        <v>377</v>
      </c>
      <c r="S34" s="287" t="s">
        <v>480</v>
      </c>
      <c r="T34" s="285" t="s">
        <v>378</v>
      </c>
    </row>
    <row r="35" spans="1:20" x14ac:dyDescent="0.2">
      <c r="A35" s="275"/>
      <c r="B35" s="301" t="s">
        <v>105</v>
      </c>
      <c r="C35" s="302" t="s">
        <v>331</v>
      </c>
      <c r="D35" s="291">
        <v>19.266999999999999</v>
      </c>
      <c r="E35" s="331">
        <v>4</v>
      </c>
      <c r="F35" s="339">
        <f>D35*E35</f>
        <v>77.067999999999998</v>
      </c>
      <c r="H35" s="301" t="s">
        <v>105</v>
      </c>
      <c r="I35" s="302" t="s">
        <v>331</v>
      </c>
      <c r="J35" s="292">
        <v>167.34100000000001</v>
      </c>
      <c r="K35" s="292">
        <v>5.05</v>
      </c>
      <c r="L35" s="331">
        <f t="shared" ref="L35:L45" si="7">(K35*J35)/100</f>
        <v>8.4507204999999992</v>
      </c>
      <c r="M35" s="331">
        <v>4</v>
      </c>
      <c r="N35" s="339">
        <f>J35*M35</f>
        <v>669.36400000000003</v>
      </c>
      <c r="P35" s="301" t="s">
        <v>105</v>
      </c>
      <c r="Q35" s="302" t="s">
        <v>331</v>
      </c>
      <c r="R35" s="331">
        <f>D35+J35</f>
        <v>186.608</v>
      </c>
      <c r="S35" s="331">
        <v>4</v>
      </c>
      <c r="T35" s="339">
        <f>R35*S35</f>
        <v>746.43200000000002</v>
      </c>
    </row>
    <row r="36" spans="1:20" x14ac:dyDescent="0.2">
      <c r="A36" s="275"/>
      <c r="B36" s="289"/>
      <c r="C36" s="290" t="s">
        <v>222</v>
      </c>
      <c r="D36" s="281">
        <v>19.734000000000002</v>
      </c>
      <c r="E36" s="332">
        <v>5</v>
      </c>
      <c r="F36" s="340">
        <f t="shared" ref="F36:F45" si="8">D36*E36</f>
        <v>98.670000000000016</v>
      </c>
      <c r="H36" s="289"/>
      <c r="I36" s="290" t="s">
        <v>222</v>
      </c>
      <c r="J36" s="277">
        <v>175.40299999999999</v>
      </c>
      <c r="K36" s="277">
        <v>4.6399999999999997</v>
      </c>
      <c r="L36" s="332">
        <f t="shared" si="7"/>
        <v>8.1386991999999978</v>
      </c>
      <c r="M36" s="332">
        <v>5</v>
      </c>
      <c r="N36" s="340">
        <f t="shared" ref="N36:N45" si="9">J36*M36</f>
        <v>877.01499999999999</v>
      </c>
      <c r="P36" s="289"/>
      <c r="Q36" s="290" t="s">
        <v>222</v>
      </c>
      <c r="R36" s="332">
        <f t="shared" ref="R36:R45" si="10">D36+J36</f>
        <v>195.137</v>
      </c>
      <c r="S36" s="332">
        <v>5</v>
      </c>
      <c r="T36" s="340">
        <f t="shared" ref="T36:T45" si="11">R36*S36</f>
        <v>975.68499999999995</v>
      </c>
    </row>
    <row r="37" spans="1:20" x14ac:dyDescent="0.2">
      <c r="A37" s="275"/>
      <c r="B37" s="289"/>
      <c r="C37" s="290" t="s">
        <v>225</v>
      </c>
      <c r="D37" s="281">
        <v>19.068999999999999</v>
      </c>
      <c r="E37" s="332">
        <v>5</v>
      </c>
      <c r="F37" s="340">
        <f t="shared" si="8"/>
        <v>95.344999999999999</v>
      </c>
      <c r="H37" s="289"/>
      <c r="I37" s="290" t="s">
        <v>225</v>
      </c>
      <c r="J37" s="277">
        <v>177.624</v>
      </c>
      <c r="K37" s="277">
        <v>4.5</v>
      </c>
      <c r="L37" s="332">
        <f t="shared" si="7"/>
        <v>7.99308</v>
      </c>
      <c r="M37" s="332">
        <v>5</v>
      </c>
      <c r="N37" s="340">
        <f t="shared" si="9"/>
        <v>888.12</v>
      </c>
      <c r="P37" s="289"/>
      <c r="Q37" s="290" t="s">
        <v>225</v>
      </c>
      <c r="R37" s="332">
        <f t="shared" si="10"/>
        <v>196.69299999999998</v>
      </c>
      <c r="S37" s="332">
        <v>5</v>
      </c>
      <c r="T37" s="340">
        <f t="shared" si="11"/>
        <v>983.46499999999992</v>
      </c>
    </row>
    <row r="38" spans="1:20" x14ac:dyDescent="0.2">
      <c r="A38" s="275"/>
      <c r="B38" s="289"/>
      <c r="C38" s="290" t="s">
        <v>226</v>
      </c>
      <c r="D38" s="281">
        <v>19.085000000000001</v>
      </c>
      <c r="E38" s="332">
        <v>5</v>
      </c>
      <c r="F38" s="340">
        <f t="shared" si="8"/>
        <v>95.425000000000011</v>
      </c>
      <c r="H38" s="289"/>
      <c r="I38" s="290" t="s">
        <v>226</v>
      </c>
      <c r="J38" s="277">
        <v>181.405</v>
      </c>
      <c r="K38" s="277">
        <v>4.55</v>
      </c>
      <c r="L38" s="332">
        <f t="shared" si="7"/>
        <v>8.2539274999999996</v>
      </c>
      <c r="M38" s="332">
        <v>5</v>
      </c>
      <c r="N38" s="340">
        <f t="shared" si="9"/>
        <v>907.02499999999998</v>
      </c>
      <c r="P38" s="289"/>
      <c r="Q38" s="290" t="s">
        <v>226</v>
      </c>
      <c r="R38" s="332">
        <f t="shared" si="10"/>
        <v>200.49</v>
      </c>
      <c r="S38" s="332">
        <v>5</v>
      </c>
      <c r="T38" s="340">
        <f t="shared" si="11"/>
        <v>1002.45</v>
      </c>
    </row>
    <row r="39" spans="1:20" x14ac:dyDescent="0.2">
      <c r="A39" s="275"/>
      <c r="B39" s="289"/>
      <c r="C39" s="290" t="s">
        <v>227</v>
      </c>
      <c r="D39" s="281">
        <v>19.489000000000001</v>
      </c>
      <c r="E39" s="332">
        <v>5</v>
      </c>
      <c r="F39" s="340">
        <f t="shared" si="8"/>
        <v>97.445000000000007</v>
      </c>
      <c r="H39" s="289"/>
      <c r="I39" s="290" t="s">
        <v>227</v>
      </c>
      <c r="J39" s="277">
        <v>180.66800000000001</v>
      </c>
      <c r="K39" s="277">
        <v>4.87</v>
      </c>
      <c r="L39" s="332">
        <f t="shared" si="7"/>
        <v>8.7985316000000005</v>
      </c>
      <c r="M39" s="332">
        <v>5</v>
      </c>
      <c r="N39" s="340">
        <f t="shared" si="9"/>
        <v>903.34</v>
      </c>
      <c r="P39" s="289"/>
      <c r="Q39" s="290" t="s">
        <v>227</v>
      </c>
      <c r="R39" s="332">
        <f t="shared" si="10"/>
        <v>200.15700000000001</v>
      </c>
      <c r="S39" s="332">
        <v>5</v>
      </c>
      <c r="T39" s="340">
        <f t="shared" si="11"/>
        <v>1000.7850000000001</v>
      </c>
    </row>
    <row r="40" spans="1:20" x14ac:dyDescent="0.2">
      <c r="A40" s="275"/>
      <c r="B40" s="289"/>
      <c r="C40" s="290" t="s">
        <v>228</v>
      </c>
      <c r="D40" s="281">
        <v>20.071999999999999</v>
      </c>
      <c r="E40" s="332">
        <v>5</v>
      </c>
      <c r="F40" s="340">
        <f t="shared" si="8"/>
        <v>100.36</v>
      </c>
      <c r="H40" s="289"/>
      <c r="I40" s="290" t="s">
        <v>228</v>
      </c>
      <c r="J40" s="277">
        <v>176.809</v>
      </c>
      <c r="K40" s="277">
        <v>5.42</v>
      </c>
      <c r="L40" s="332">
        <f t="shared" si="7"/>
        <v>9.5830477999999992</v>
      </c>
      <c r="M40" s="332">
        <v>5</v>
      </c>
      <c r="N40" s="340">
        <f t="shared" si="9"/>
        <v>884.04499999999996</v>
      </c>
      <c r="P40" s="289"/>
      <c r="Q40" s="290" t="s">
        <v>228</v>
      </c>
      <c r="R40" s="332">
        <f t="shared" si="10"/>
        <v>196.881</v>
      </c>
      <c r="S40" s="332">
        <v>5</v>
      </c>
      <c r="T40" s="340">
        <f t="shared" si="11"/>
        <v>984.40499999999997</v>
      </c>
    </row>
    <row r="41" spans="1:20" x14ac:dyDescent="0.2">
      <c r="A41" s="275"/>
      <c r="B41" s="289"/>
      <c r="C41" s="290" t="s">
        <v>332</v>
      </c>
      <c r="D41" s="281">
        <v>20.163</v>
      </c>
      <c r="E41" s="332">
        <v>5</v>
      </c>
      <c r="F41" s="340">
        <f t="shared" si="8"/>
        <v>100.815</v>
      </c>
      <c r="H41" s="289"/>
      <c r="I41" s="290" t="s">
        <v>332</v>
      </c>
      <c r="J41" s="277">
        <v>163.54499999999999</v>
      </c>
      <c r="K41" s="277">
        <v>5.92</v>
      </c>
      <c r="L41" s="332">
        <f t="shared" si="7"/>
        <v>9.6818639999999991</v>
      </c>
      <c r="M41" s="332">
        <v>5</v>
      </c>
      <c r="N41" s="340">
        <f t="shared" si="9"/>
        <v>817.72499999999991</v>
      </c>
      <c r="P41" s="289"/>
      <c r="Q41" s="290" t="s">
        <v>332</v>
      </c>
      <c r="R41" s="332">
        <f t="shared" si="10"/>
        <v>183.708</v>
      </c>
      <c r="S41" s="332">
        <v>5</v>
      </c>
      <c r="T41" s="340">
        <f t="shared" si="11"/>
        <v>918.54</v>
      </c>
    </row>
    <row r="42" spans="1:20" x14ac:dyDescent="0.2">
      <c r="A42" s="275"/>
      <c r="B42" s="289"/>
      <c r="C42" s="290" t="s">
        <v>333</v>
      </c>
      <c r="D42" s="281">
        <v>20.475000000000001</v>
      </c>
      <c r="E42" s="332">
        <v>5</v>
      </c>
      <c r="F42" s="340">
        <f t="shared" si="8"/>
        <v>102.375</v>
      </c>
      <c r="H42" s="289"/>
      <c r="I42" s="290" t="s">
        <v>333</v>
      </c>
      <c r="J42" s="277">
        <v>150.66900000000001</v>
      </c>
      <c r="K42" s="277">
        <v>6.1</v>
      </c>
      <c r="L42" s="332">
        <f t="shared" si="7"/>
        <v>9.1908089999999998</v>
      </c>
      <c r="M42" s="332">
        <v>5</v>
      </c>
      <c r="N42" s="340">
        <f t="shared" si="9"/>
        <v>753.34500000000003</v>
      </c>
      <c r="P42" s="289"/>
      <c r="Q42" s="290" t="s">
        <v>333</v>
      </c>
      <c r="R42" s="332">
        <f t="shared" si="10"/>
        <v>171.14400000000001</v>
      </c>
      <c r="S42" s="332">
        <v>5</v>
      </c>
      <c r="T42" s="340">
        <f t="shared" si="11"/>
        <v>855.72</v>
      </c>
    </row>
    <row r="43" spans="1:20" x14ac:dyDescent="0.2">
      <c r="A43" s="275"/>
      <c r="B43" s="289"/>
      <c r="C43" s="290" t="s">
        <v>231</v>
      </c>
      <c r="D43" s="281">
        <v>20.45</v>
      </c>
      <c r="E43" s="332">
        <v>5</v>
      </c>
      <c r="F43" s="340">
        <f t="shared" si="8"/>
        <v>102.25</v>
      </c>
      <c r="H43" s="289"/>
      <c r="I43" s="290" t="s">
        <v>231</v>
      </c>
      <c r="J43" s="277">
        <v>137.81100000000001</v>
      </c>
      <c r="K43" s="277">
        <v>5.6</v>
      </c>
      <c r="L43" s="332">
        <f t="shared" si="7"/>
        <v>7.7174159999999992</v>
      </c>
      <c r="M43" s="332">
        <v>5</v>
      </c>
      <c r="N43" s="340">
        <f t="shared" si="9"/>
        <v>689.05500000000006</v>
      </c>
      <c r="P43" s="289"/>
      <c r="Q43" s="290" t="s">
        <v>231</v>
      </c>
      <c r="R43" s="332">
        <f t="shared" si="10"/>
        <v>158.261</v>
      </c>
      <c r="S43" s="332">
        <v>5</v>
      </c>
      <c r="T43" s="340">
        <f t="shared" si="11"/>
        <v>791.30499999999995</v>
      </c>
    </row>
    <row r="44" spans="1:20" x14ac:dyDescent="0.2">
      <c r="A44" s="275"/>
      <c r="B44" s="289"/>
      <c r="C44" s="290" t="s">
        <v>232</v>
      </c>
      <c r="D44" s="281">
        <v>20.228999999999999</v>
      </c>
      <c r="E44" s="332">
        <v>5</v>
      </c>
      <c r="F44" s="340">
        <f t="shared" si="8"/>
        <v>101.145</v>
      </c>
      <c r="H44" s="289"/>
      <c r="I44" s="290" t="s">
        <v>232</v>
      </c>
      <c r="J44" s="277">
        <v>122.56399999999999</v>
      </c>
      <c r="K44" s="277">
        <v>5.19</v>
      </c>
      <c r="L44" s="332">
        <f t="shared" si="7"/>
        <v>6.3610715999999998</v>
      </c>
      <c r="M44" s="332">
        <v>5</v>
      </c>
      <c r="N44" s="340">
        <f t="shared" si="9"/>
        <v>612.81999999999994</v>
      </c>
      <c r="P44" s="289"/>
      <c r="Q44" s="290" t="s">
        <v>232</v>
      </c>
      <c r="R44" s="332">
        <f t="shared" si="10"/>
        <v>142.79300000000001</v>
      </c>
      <c r="S44" s="332">
        <v>5</v>
      </c>
      <c r="T44" s="340">
        <f t="shared" si="11"/>
        <v>713.96500000000003</v>
      </c>
    </row>
    <row r="45" spans="1:20" ht="13.5" thickBot="1" x14ac:dyDescent="0.25">
      <c r="A45" s="275"/>
      <c r="B45" s="294"/>
      <c r="C45" s="295" t="s">
        <v>233</v>
      </c>
      <c r="D45" s="296">
        <v>19.617999999999999</v>
      </c>
      <c r="E45" s="333">
        <v>5</v>
      </c>
      <c r="F45" s="341">
        <f t="shared" si="8"/>
        <v>98.089999999999989</v>
      </c>
      <c r="H45" s="294"/>
      <c r="I45" s="295" t="s">
        <v>233</v>
      </c>
      <c r="J45" s="297">
        <v>111.873</v>
      </c>
      <c r="K45" s="297">
        <v>4.92</v>
      </c>
      <c r="L45" s="333">
        <f t="shared" si="7"/>
        <v>5.5041516000000001</v>
      </c>
      <c r="M45" s="333">
        <v>5</v>
      </c>
      <c r="N45" s="341">
        <f t="shared" si="9"/>
        <v>559.36500000000001</v>
      </c>
      <c r="P45" s="294"/>
      <c r="Q45" s="295" t="s">
        <v>233</v>
      </c>
      <c r="R45" s="333">
        <f t="shared" si="10"/>
        <v>131.49100000000001</v>
      </c>
      <c r="S45" s="333">
        <v>5</v>
      </c>
      <c r="T45" s="341">
        <f t="shared" si="11"/>
        <v>657.45500000000004</v>
      </c>
    </row>
    <row r="47" spans="1:20" ht="13.5" thickBot="1" x14ac:dyDescent="0.25"/>
    <row r="48" spans="1:20" ht="15" x14ac:dyDescent="0.2">
      <c r="A48" s="275"/>
      <c r="B48" s="799" t="s">
        <v>682</v>
      </c>
      <c r="C48" s="800"/>
      <c r="D48" s="800"/>
      <c r="E48" s="800"/>
      <c r="F48" s="801"/>
      <c r="H48" s="799" t="s">
        <v>682</v>
      </c>
      <c r="I48" s="802"/>
      <c r="J48" s="802"/>
      <c r="K48" s="802"/>
      <c r="L48" s="802"/>
      <c r="M48" s="802"/>
      <c r="N48" s="803"/>
      <c r="P48" s="799" t="s">
        <v>682</v>
      </c>
      <c r="Q48" s="800"/>
      <c r="R48" s="800"/>
      <c r="S48" s="800"/>
      <c r="T48" s="801"/>
    </row>
    <row r="49" spans="1:20" ht="13.5" thickBot="1" x14ac:dyDescent="0.25">
      <c r="A49" s="275"/>
      <c r="B49" s="283" t="s">
        <v>78</v>
      </c>
      <c r="C49" s="284" t="s">
        <v>481</v>
      </c>
      <c r="D49" s="284" t="s">
        <v>377</v>
      </c>
      <c r="E49" s="287" t="s">
        <v>480</v>
      </c>
      <c r="F49" s="285" t="s">
        <v>378</v>
      </c>
      <c r="H49" s="286" t="s">
        <v>308</v>
      </c>
      <c r="I49" s="284" t="s">
        <v>481</v>
      </c>
      <c r="J49" s="284" t="s">
        <v>377</v>
      </c>
      <c r="K49" s="287" t="s">
        <v>82</v>
      </c>
      <c r="L49" s="287" t="s">
        <v>309</v>
      </c>
      <c r="M49" s="287" t="s">
        <v>480</v>
      </c>
      <c r="N49" s="288" t="s">
        <v>378</v>
      </c>
      <c r="P49" s="283" t="s">
        <v>487</v>
      </c>
      <c r="Q49" s="284" t="s">
        <v>481</v>
      </c>
      <c r="R49" s="284" t="s">
        <v>377</v>
      </c>
      <c r="S49" s="287" t="s">
        <v>480</v>
      </c>
      <c r="T49" s="285" t="s">
        <v>378</v>
      </c>
    </row>
    <row r="50" spans="1:20" x14ac:dyDescent="0.2">
      <c r="A50" s="275"/>
      <c r="B50" s="301" t="s">
        <v>105</v>
      </c>
      <c r="C50" s="302" t="s">
        <v>331</v>
      </c>
      <c r="D50" s="291">
        <v>10.935</v>
      </c>
      <c r="E50" s="331">
        <v>4</v>
      </c>
      <c r="F50" s="339">
        <f>D50*E50</f>
        <v>43.74</v>
      </c>
      <c r="H50" s="301" t="s">
        <v>105</v>
      </c>
      <c r="I50" s="302" t="s">
        <v>331</v>
      </c>
      <c r="J50" s="292">
        <v>173.88300000000001</v>
      </c>
      <c r="K50" s="292">
        <v>37.08</v>
      </c>
      <c r="L50" s="331">
        <f t="shared" ref="L50:L60" si="12">(K50*J50)/100</f>
        <v>64.475816399999999</v>
      </c>
      <c r="M50" s="331">
        <v>4</v>
      </c>
      <c r="N50" s="339">
        <f>J50*M50</f>
        <v>695.53200000000004</v>
      </c>
      <c r="P50" s="301" t="s">
        <v>105</v>
      </c>
      <c r="Q50" s="302" t="s">
        <v>331</v>
      </c>
      <c r="R50" s="331">
        <f>D50+J50</f>
        <v>184.81800000000001</v>
      </c>
      <c r="S50" s="331">
        <v>4</v>
      </c>
      <c r="T50" s="339">
        <f>R50*S50</f>
        <v>739.27200000000005</v>
      </c>
    </row>
    <row r="51" spans="1:20" x14ac:dyDescent="0.2">
      <c r="A51" s="275"/>
      <c r="B51" s="289"/>
      <c r="C51" s="290" t="s">
        <v>222</v>
      </c>
      <c r="D51" s="281">
        <v>4.5830000000000002</v>
      </c>
      <c r="E51" s="332">
        <v>5</v>
      </c>
      <c r="F51" s="340">
        <f t="shared" ref="F51:F60" si="13">D51*E51</f>
        <v>22.914999999999999</v>
      </c>
      <c r="H51" s="289"/>
      <c r="I51" s="290" t="s">
        <v>222</v>
      </c>
      <c r="J51" s="277">
        <v>105.358</v>
      </c>
      <c r="K51" s="277">
        <v>21.07</v>
      </c>
      <c r="L51" s="332">
        <f t="shared" si="12"/>
        <v>22.198930600000004</v>
      </c>
      <c r="M51" s="332">
        <v>5</v>
      </c>
      <c r="N51" s="340">
        <f t="shared" ref="N51:N60" si="14">J51*M51</f>
        <v>526.79</v>
      </c>
      <c r="P51" s="289"/>
      <c r="Q51" s="290" t="s">
        <v>222</v>
      </c>
      <c r="R51" s="332">
        <f t="shared" ref="R51:R60" si="15">D51+J51</f>
        <v>109.941</v>
      </c>
      <c r="S51" s="332">
        <v>5</v>
      </c>
      <c r="T51" s="340">
        <f t="shared" ref="T51:T60" si="16">R51*S51</f>
        <v>549.70500000000004</v>
      </c>
    </row>
    <row r="52" spans="1:20" x14ac:dyDescent="0.2">
      <c r="A52" s="275"/>
      <c r="B52" s="289"/>
      <c r="C52" s="290" t="s">
        <v>225</v>
      </c>
      <c r="D52" s="281">
        <v>11.222</v>
      </c>
      <c r="E52" s="332">
        <v>5</v>
      </c>
      <c r="F52" s="340">
        <f t="shared" si="13"/>
        <v>56.11</v>
      </c>
      <c r="H52" s="289"/>
      <c r="I52" s="290" t="s">
        <v>225</v>
      </c>
      <c r="J52" s="277">
        <v>55.807000000000002</v>
      </c>
      <c r="K52" s="277">
        <v>25.54</v>
      </c>
      <c r="L52" s="332">
        <f t="shared" si="12"/>
        <v>14.2531078</v>
      </c>
      <c r="M52" s="332">
        <v>5</v>
      </c>
      <c r="N52" s="340">
        <f t="shared" si="14"/>
        <v>279.03500000000003</v>
      </c>
      <c r="P52" s="289"/>
      <c r="Q52" s="290" t="s">
        <v>225</v>
      </c>
      <c r="R52" s="332">
        <f t="shared" si="15"/>
        <v>67.028999999999996</v>
      </c>
      <c r="S52" s="332">
        <v>5</v>
      </c>
      <c r="T52" s="340">
        <f t="shared" si="16"/>
        <v>335.14499999999998</v>
      </c>
    </row>
    <row r="53" spans="1:20" x14ac:dyDescent="0.2">
      <c r="A53" s="275"/>
      <c r="B53" s="289"/>
      <c r="C53" s="290" t="s">
        <v>226</v>
      </c>
      <c r="D53" s="281">
        <v>8.0039999999999996</v>
      </c>
      <c r="E53" s="332">
        <v>5</v>
      </c>
      <c r="F53" s="340">
        <f t="shared" si="13"/>
        <v>40.019999999999996</v>
      </c>
      <c r="H53" s="289"/>
      <c r="I53" s="290" t="s">
        <v>226</v>
      </c>
      <c r="J53" s="277">
        <v>32.44</v>
      </c>
      <c r="K53" s="277">
        <v>22.84</v>
      </c>
      <c r="L53" s="332">
        <f t="shared" si="12"/>
        <v>7.4092959999999994</v>
      </c>
      <c r="M53" s="332">
        <v>5</v>
      </c>
      <c r="N53" s="340">
        <f t="shared" si="14"/>
        <v>162.19999999999999</v>
      </c>
      <c r="P53" s="289"/>
      <c r="Q53" s="290" t="s">
        <v>226</v>
      </c>
      <c r="R53" s="332">
        <f t="shared" si="15"/>
        <v>40.443999999999996</v>
      </c>
      <c r="S53" s="332">
        <v>5</v>
      </c>
      <c r="T53" s="340">
        <f t="shared" si="16"/>
        <v>202.21999999999997</v>
      </c>
    </row>
    <row r="54" spans="1:20" x14ac:dyDescent="0.2">
      <c r="A54" s="275"/>
      <c r="B54" s="289"/>
      <c r="C54" s="290" t="s">
        <v>227</v>
      </c>
      <c r="D54" s="281">
        <v>12.305</v>
      </c>
      <c r="E54" s="332">
        <v>5</v>
      </c>
      <c r="F54" s="340">
        <f t="shared" si="13"/>
        <v>61.524999999999999</v>
      </c>
      <c r="H54" s="289"/>
      <c r="I54" s="290" t="s">
        <v>227</v>
      </c>
      <c r="J54" s="277">
        <v>36.048000000000002</v>
      </c>
      <c r="K54" s="277">
        <v>19.64</v>
      </c>
      <c r="L54" s="332">
        <f t="shared" si="12"/>
        <v>7.0798272000000004</v>
      </c>
      <c r="M54" s="332">
        <v>5</v>
      </c>
      <c r="N54" s="340">
        <f t="shared" si="14"/>
        <v>180.24</v>
      </c>
      <c r="P54" s="289"/>
      <c r="Q54" s="290" t="s">
        <v>227</v>
      </c>
      <c r="R54" s="332">
        <f t="shared" si="15"/>
        <v>48.353000000000002</v>
      </c>
      <c r="S54" s="332">
        <v>5</v>
      </c>
      <c r="T54" s="340">
        <f t="shared" si="16"/>
        <v>241.76500000000001</v>
      </c>
    </row>
    <row r="55" spans="1:20" x14ac:dyDescent="0.2">
      <c r="A55" s="275"/>
      <c r="B55" s="289"/>
      <c r="C55" s="290" t="s">
        <v>228</v>
      </c>
      <c r="D55" s="281">
        <v>9.9849999999999994</v>
      </c>
      <c r="E55" s="332">
        <v>5</v>
      </c>
      <c r="F55" s="340">
        <f t="shared" si="13"/>
        <v>49.924999999999997</v>
      </c>
      <c r="H55" s="289"/>
      <c r="I55" s="290" t="s">
        <v>228</v>
      </c>
      <c r="J55" s="277">
        <v>55.136000000000003</v>
      </c>
      <c r="K55" s="277">
        <v>20.329999999999998</v>
      </c>
      <c r="L55" s="332">
        <f t="shared" si="12"/>
        <v>11.209148800000001</v>
      </c>
      <c r="M55" s="332">
        <v>5</v>
      </c>
      <c r="N55" s="340">
        <f t="shared" si="14"/>
        <v>275.68</v>
      </c>
      <c r="P55" s="289"/>
      <c r="Q55" s="290" t="s">
        <v>228</v>
      </c>
      <c r="R55" s="332">
        <f t="shared" si="15"/>
        <v>65.121000000000009</v>
      </c>
      <c r="S55" s="332">
        <v>5</v>
      </c>
      <c r="T55" s="340">
        <f t="shared" si="16"/>
        <v>325.60500000000002</v>
      </c>
    </row>
    <row r="56" spans="1:20" x14ac:dyDescent="0.2">
      <c r="A56" s="275"/>
      <c r="B56" s="289"/>
      <c r="C56" s="290" t="s">
        <v>332</v>
      </c>
      <c r="D56" s="281">
        <v>34.292000000000002</v>
      </c>
      <c r="E56" s="332">
        <v>5</v>
      </c>
      <c r="F56" s="340">
        <f t="shared" si="13"/>
        <v>171.46</v>
      </c>
      <c r="H56" s="289"/>
      <c r="I56" s="290" t="s">
        <v>332</v>
      </c>
      <c r="J56" s="277">
        <v>64.620999999999995</v>
      </c>
      <c r="K56" s="277">
        <v>20.93</v>
      </c>
      <c r="L56" s="332">
        <f t="shared" si="12"/>
        <v>13.525175299999999</v>
      </c>
      <c r="M56" s="332">
        <v>5</v>
      </c>
      <c r="N56" s="340">
        <f t="shared" si="14"/>
        <v>323.10499999999996</v>
      </c>
      <c r="P56" s="289"/>
      <c r="Q56" s="290" t="s">
        <v>332</v>
      </c>
      <c r="R56" s="332">
        <f t="shared" si="15"/>
        <v>98.912999999999997</v>
      </c>
      <c r="S56" s="332">
        <v>5</v>
      </c>
      <c r="T56" s="340">
        <f t="shared" si="16"/>
        <v>494.565</v>
      </c>
    </row>
    <row r="57" spans="1:20" x14ac:dyDescent="0.2">
      <c r="A57" s="275"/>
      <c r="B57" s="289"/>
      <c r="C57" s="290" t="s">
        <v>333</v>
      </c>
      <c r="D57" s="281">
        <v>13.627000000000001</v>
      </c>
      <c r="E57" s="332">
        <v>5</v>
      </c>
      <c r="F57" s="340">
        <f t="shared" si="13"/>
        <v>68.135000000000005</v>
      </c>
      <c r="H57" s="289"/>
      <c r="I57" s="290" t="s">
        <v>333</v>
      </c>
      <c r="J57" s="277">
        <v>49.813000000000002</v>
      </c>
      <c r="K57" s="277">
        <v>33.53</v>
      </c>
      <c r="L57" s="332">
        <f t="shared" si="12"/>
        <v>16.702298900000002</v>
      </c>
      <c r="M57" s="332">
        <v>5</v>
      </c>
      <c r="N57" s="340">
        <f t="shared" si="14"/>
        <v>249.065</v>
      </c>
      <c r="P57" s="289"/>
      <c r="Q57" s="290" t="s">
        <v>333</v>
      </c>
      <c r="R57" s="332">
        <f t="shared" si="15"/>
        <v>63.440000000000005</v>
      </c>
      <c r="S57" s="332">
        <v>5</v>
      </c>
      <c r="T57" s="340">
        <f t="shared" si="16"/>
        <v>317.20000000000005</v>
      </c>
    </row>
    <row r="58" spans="1:20" x14ac:dyDescent="0.2">
      <c r="A58" s="275"/>
      <c r="B58" s="289"/>
      <c r="C58" s="290" t="s">
        <v>231</v>
      </c>
      <c r="D58" s="281">
        <v>15.933</v>
      </c>
      <c r="E58" s="332">
        <v>5</v>
      </c>
      <c r="F58" s="340">
        <f t="shared" si="13"/>
        <v>79.664999999999992</v>
      </c>
      <c r="H58" s="289"/>
      <c r="I58" s="290" t="s">
        <v>231</v>
      </c>
      <c r="J58" s="277">
        <v>59.04</v>
      </c>
      <c r="K58" s="277">
        <v>25.71</v>
      </c>
      <c r="L58" s="332">
        <f t="shared" si="12"/>
        <v>15.179183999999999</v>
      </c>
      <c r="M58" s="332">
        <v>5</v>
      </c>
      <c r="N58" s="340">
        <f t="shared" si="14"/>
        <v>295.2</v>
      </c>
      <c r="P58" s="289"/>
      <c r="Q58" s="290" t="s">
        <v>231</v>
      </c>
      <c r="R58" s="332">
        <f t="shared" si="15"/>
        <v>74.972999999999999</v>
      </c>
      <c r="S58" s="332">
        <v>5</v>
      </c>
      <c r="T58" s="340">
        <f t="shared" si="16"/>
        <v>374.86500000000001</v>
      </c>
    </row>
    <row r="59" spans="1:20" x14ac:dyDescent="0.2">
      <c r="A59" s="275"/>
      <c r="B59" s="289"/>
      <c r="C59" s="290" t="s">
        <v>232</v>
      </c>
      <c r="D59" s="281">
        <v>16.239000000000001</v>
      </c>
      <c r="E59" s="332">
        <v>5</v>
      </c>
      <c r="F59" s="340">
        <f t="shared" si="13"/>
        <v>81.195000000000007</v>
      </c>
      <c r="H59" s="289"/>
      <c r="I59" s="290" t="s">
        <v>232</v>
      </c>
      <c r="J59" s="277">
        <v>52.491</v>
      </c>
      <c r="K59" s="277">
        <v>19.190000000000001</v>
      </c>
      <c r="L59" s="332">
        <f t="shared" si="12"/>
        <v>10.073022900000002</v>
      </c>
      <c r="M59" s="332">
        <v>5</v>
      </c>
      <c r="N59" s="340">
        <f t="shared" si="14"/>
        <v>262.45499999999998</v>
      </c>
      <c r="P59" s="289"/>
      <c r="Q59" s="290" t="s">
        <v>232</v>
      </c>
      <c r="R59" s="332">
        <f t="shared" si="15"/>
        <v>68.73</v>
      </c>
      <c r="S59" s="332">
        <v>5</v>
      </c>
      <c r="T59" s="340">
        <f t="shared" si="16"/>
        <v>343.65000000000003</v>
      </c>
    </row>
    <row r="60" spans="1:20" ht="13.5" thickBot="1" x14ac:dyDescent="0.25">
      <c r="A60" s="275"/>
      <c r="B60" s="294"/>
      <c r="C60" s="295" t="s">
        <v>233</v>
      </c>
      <c r="D60" s="296">
        <v>22.648</v>
      </c>
      <c r="E60" s="333">
        <v>5</v>
      </c>
      <c r="F60" s="341">
        <f t="shared" si="13"/>
        <v>113.24</v>
      </c>
      <c r="H60" s="294"/>
      <c r="I60" s="295" t="s">
        <v>233</v>
      </c>
      <c r="J60" s="297">
        <v>62.95</v>
      </c>
      <c r="K60" s="297">
        <v>23.77</v>
      </c>
      <c r="L60" s="333">
        <f t="shared" si="12"/>
        <v>14.963215</v>
      </c>
      <c r="M60" s="333">
        <v>5</v>
      </c>
      <c r="N60" s="341">
        <f t="shared" si="14"/>
        <v>314.75</v>
      </c>
      <c r="P60" s="294"/>
      <c r="Q60" s="295" t="s">
        <v>233</v>
      </c>
      <c r="R60" s="333">
        <f t="shared" si="15"/>
        <v>85.597999999999999</v>
      </c>
      <c r="S60" s="333">
        <v>5</v>
      </c>
      <c r="T60" s="341">
        <f t="shared" si="16"/>
        <v>427.99</v>
      </c>
    </row>
    <row r="61" spans="1:20" x14ac:dyDescent="0.2">
      <c r="A61" s="275"/>
      <c r="B61" s="299"/>
      <c r="C61" s="300"/>
      <c r="D61" s="281"/>
      <c r="E61" s="282"/>
      <c r="F61" s="276"/>
      <c r="H61" s="299"/>
      <c r="I61" s="300"/>
      <c r="J61" s="282"/>
      <c r="K61" s="282"/>
      <c r="L61" s="282"/>
      <c r="M61" s="282"/>
      <c r="N61" s="276"/>
      <c r="P61" s="299"/>
      <c r="Q61" s="300"/>
      <c r="R61" s="281"/>
      <c r="S61" s="282"/>
      <c r="T61" s="276"/>
    </row>
    <row r="62" spans="1:20" x14ac:dyDescent="0.2">
      <c r="A62" s="275"/>
    </row>
    <row r="63" spans="1:20" x14ac:dyDescent="0.2">
      <c r="B63" s="790" t="s">
        <v>745</v>
      </c>
      <c r="C63" s="720" t="s">
        <v>331</v>
      </c>
      <c r="D63" s="720" t="s">
        <v>222</v>
      </c>
      <c r="E63" s="720" t="s">
        <v>225</v>
      </c>
      <c r="F63" s="720" t="s">
        <v>226</v>
      </c>
      <c r="G63" s="720" t="s">
        <v>227</v>
      </c>
      <c r="H63" s="720" t="s">
        <v>228</v>
      </c>
      <c r="I63" s="720" t="s">
        <v>332</v>
      </c>
      <c r="J63" s="720" t="s">
        <v>333</v>
      </c>
      <c r="K63" s="720" t="s">
        <v>231</v>
      </c>
      <c r="L63" s="720" t="s">
        <v>232</v>
      </c>
      <c r="M63" s="742" t="s">
        <v>233</v>
      </c>
    </row>
    <row r="64" spans="1:20" x14ac:dyDescent="0.2">
      <c r="B64" s="791"/>
      <c r="C64" s="719" t="s">
        <v>78</v>
      </c>
      <c r="D64" s="719" t="s">
        <v>78</v>
      </c>
      <c r="E64" s="719" t="s">
        <v>78</v>
      </c>
      <c r="F64" s="719" t="s">
        <v>78</v>
      </c>
      <c r="G64" s="719" t="s">
        <v>78</v>
      </c>
      <c r="H64" s="719" t="s">
        <v>78</v>
      </c>
      <c r="I64" s="719" t="s">
        <v>78</v>
      </c>
      <c r="J64" s="719" t="s">
        <v>78</v>
      </c>
      <c r="K64" s="719" t="s">
        <v>78</v>
      </c>
      <c r="L64" s="719" t="s">
        <v>78</v>
      </c>
      <c r="M64" s="743" t="s">
        <v>78</v>
      </c>
    </row>
    <row r="65" spans="2:24" ht="41.25" thickBot="1" x14ac:dyDescent="0.25">
      <c r="B65" s="792"/>
      <c r="C65" s="722" t="s">
        <v>325</v>
      </c>
      <c r="D65" s="722" t="s">
        <v>325</v>
      </c>
      <c r="E65" s="722" t="s">
        <v>325</v>
      </c>
      <c r="F65" s="722" t="s">
        <v>325</v>
      </c>
      <c r="G65" s="722" t="s">
        <v>325</v>
      </c>
      <c r="H65" s="722" t="s">
        <v>325</v>
      </c>
      <c r="I65" s="722" t="s">
        <v>325</v>
      </c>
      <c r="J65" s="722" t="s">
        <v>325</v>
      </c>
      <c r="K65" s="722" t="s">
        <v>325</v>
      </c>
      <c r="L65" s="722" t="s">
        <v>325</v>
      </c>
      <c r="M65" s="744" t="s">
        <v>325</v>
      </c>
    </row>
    <row r="66" spans="2:24" ht="25.5" x14ac:dyDescent="0.2">
      <c r="B66" s="723" t="s">
        <v>105</v>
      </c>
      <c r="C66" s="724">
        <v>10.935</v>
      </c>
      <c r="D66" s="724">
        <v>4.5830000000000002</v>
      </c>
      <c r="E66" s="724">
        <v>11.222</v>
      </c>
      <c r="F66" s="724">
        <v>8.0039999999999996</v>
      </c>
      <c r="G66" s="724">
        <v>12.305</v>
      </c>
      <c r="H66" s="724">
        <v>9.9849999999999994</v>
      </c>
      <c r="I66" s="724">
        <v>34.292000000000002</v>
      </c>
      <c r="J66" s="724">
        <v>13.627000000000001</v>
      </c>
      <c r="K66" s="724">
        <v>15.933</v>
      </c>
      <c r="L66" s="724">
        <v>16.239000000000001</v>
      </c>
      <c r="M66" s="725">
        <v>22.648</v>
      </c>
    </row>
    <row r="67" spans="2:24" x14ac:dyDescent="0.2">
      <c r="B67" s="726" t="s">
        <v>94</v>
      </c>
      <c r="C67" s="727">
        <v>6.1470000000000002</v>
      </c>
      <c r="D67" s="727">
        <v>2.7989999999999999</v>
      </c>
      <c r="E67" s="727">
        <v>6.0890000000000004</v>
      </c>
      <c r="F67" s="727">
        <v>4.4160000000000004</v>
      </c>
      <c r="G67" s="727">
        <v>6.4320000000000004</v>
      </c>
      <c r="H67" s="727">
        <v>5.202</v>
      </c>
      <c r="I67" s="727">
        <v>15.257999999999999</v>
      </c>
      <c r="J67" s="727">
        <v>6.4340000000000002</v>
      </c>
      <c r="K67" s="727">
        <v>8.9120000000000008</v>
      </c>
      <c r="L67" s="727">
        <v>8.9039999999999999</v>
      </c>
      <c r="M67" s="728">
        <v>15.648</v>
      </c>
    </row>
    <row r="68" spans="2:24" x14ac:dyDescent="0.2">
      <c r="B68" s="726" t="s">
        <v>95</v>
      </c>
      <c r="C68" s="727">
        <v>0.57699999999999996</v>
      </c>
      <c r="D68" s="727">
        <v>0.36899999999999999</v>
      </c>
      <c r="E68" s="727">
        <v>0.57799999999999996</v>
      </c>
      <c r="F68" s="727">
        <v>0.63400000000000001</v>
      </c>
      <c r="G68" s="727">
        <v>0.61199999999999999</v>
      </c>
      <c r="H68" s="727">
        <v>0.90300000000000002</v>
      </c>
      <c r="I68" s="727">
        <v>0.87</v>
      </c>
      <c r="J68" s="727">
        <v>1.135</v>
      </c>
      <c r="K68" s="727">
        <v>0.67200000000000004</v>
      </c>
      <c r="L68" s="727">
        <v>0.64100000000000001</v>
      </c>
      <c r="M68" s="728">
        <v>0.86499999999999999</v>
      </c>
    </row>
    <row r="69" spans="2:24" x14ac:dyDescent="0.2">
      <c r="B69" s="726" t="s">
        <v>96</v>
      </c>
      <c r="C69" s="727">
        <v>4.2999999999999997E-2</v>
      </c>
      <c r="D69" s="727">
        <v>1.9E-2</v>
      </c>
      <c r="E69" s="727">
        <v>3.7999999999999999E-2</v>
      </c>
      <c r="F69" s="727">
        <v>4.3999999999999997E-2</v>
      </c>
      <c r="G69" s="727">
        <v>0.08</v>
      </c>
      <c r="H69" s="727">
        <v>9.7000000000000003E-2</v>
      </c>
      <c r="I69" s="727">
        <v>7.4999999999999997E-2</v>
      </c>
      <c r="J69" s="727">
        <v>0.104</v>
      </c>
      <c r="K69" s="727">
        <v>8.8999999999999996E-2</v>
      </c>
      <c r="L69" s="727">
        <v>0.152</v>
      </c>
      <c r="M69" s="728">
        <v>4.7E-2</v>
      </c>
    </row>
    <row r="70" spans="2:24" x14ac:dyDescent="0.2">
      <c r="B70" s="726" t="s">
        <v>97</v>
      </c>
      <c r="C70" s="727">
        <v>1.8520000000000001</v>
      </c>
      <c r="D70" s="727">
        <v>0.55000000000000004</v>
      </c>
      <c r="E70" s="727">
        <v>1.7210000000000001</v>
      </c>
      <c r="F70" s="727">
        <v>1.6639999999999999</v>
      </c>
      <c r="G70" s="727">
        <v>2.4569999999999999</v>
      </c>
      <c r="H70" s="727">
        <v>1.9590000000000001</v>
      </c>
      <c r="I70" s="727">
        <v>12.317</v>
      </c>
      <c r="J70" s="727">
        <v>2.657</v>
      </c>
      <c r="K70" s="727">
        <v>2.7959999999999998</v>
      </c>
      <c r="L70" s="727">
        <v>2.573</v>
      </c>
      <c r="M70" s="728">
        <v>2.0979999999999999</v>
      </c>
    </row>
    <row r="71" spans="2:24" x14ac:dyDescent="0.2">
      <c r="B71" s="726" t="s">
        <v>98</v>
      </c>
      <c r="C71" s="727">
        <v>0.54300000000000004</v>
      </c>
      <c r="D71" s="727">
        <v>0.374</v>
      </c>
      <c r="E71" s="727">
        <v>1.034</v>
      </c>
      <c r="F71" s="727">
        <v>0.52500000000000002</v>
      </c>
      <c r="G71" s="727">
        <v>0.89400000000000002</v>
      </c>
      <c r="H71" s="727">
        <v>1.0549999999999999</v>
      </c>
      <c r="I71" s="727">
        <v>1.5669999999999999</v>
      </c>
      <c r="J71" s="727">
        <v>0.95299999999999996</v>
      </c>
      <c r="K71" s="727">
        <v>0.97799999999999998</v>
      </c>
      <c r="L71" s="727">
        <v>1.502</v>
      </c>
      <c r="M71" s="728">
        <v>1.278</v>
      </c>
    </row>
    <row r="72" spans="2:24" x14ac:dyDescent="0.2">
      <c r="B72" s="726" t="s">
        <v>99</v>
      </c>
      <c r="C72" s="727">
        <v>2E-3</v>
      </c>
      <c r="D72" s="727">
        <v>1E-3</v>
      </c>
      <c r="E72" s="727">
        <v>4.0000000000000001E-3</v>
      </c>
      <c r="F72" s="727">
        <v>3.0000000000000001E-3</v>
      </c>
      <c r="G72" s="727">
        <v>4.0000000000000001E-3</v>
      </c>
      <c r="H72" s="727">
        <v>3.0000000000000001E-3</v>
      </c>
      <c r="I72" s="727">
        <v>4.0000000000000001E-3</v>
      </c>
      <c r="J72" s="727">
        <v>3.0000000000000001E-3</v>
      </c>
      <c r="K72" s="727">
        <v>4.0000000000000001E-3</v>
      </c>
      <c r="L72" s="727">
        <v>3.0000000000000001E-3</v>
      </c>
      <c r="M72" s="728">
        <v>4.0000000000000001E-3</v>
      </c>
    </row>
    <row r="73" spans="2:24" x14ac:dyDescent="0.2">
      <c r="B73" s="726" t="s">
        <v>100</v>
      </c>
      <c r="C73" s="727">
        <v>4.0000000000000001E-3</v>
      </c>
      <c r="D73" s="727">
        <v>5.0000000000000001E-3</v>
      </c>
      <c r="E73" s="727">
        <v>3.7999999999999999E-2</v>
      </c>
      <c r="F73" s="727">
        <v>2E-3</v>
      </c>
      <c r="G73" s="727">
        <v>5.0000000000000001E-3</v>
      </c>
      <c r="H73" s="727">
        <v>3.0000000000000001E-3</v>
      </c>
      <c r="I73" s="727">
        <v>3.1E-2</v>
      </c>
      <c r="J73" s="727">
        <v>2.4E-2</v>
      </c>
      <c r="K73" s="727">
        <v>3.2000000000000001E-2</v>
      </c>
      <c r="L73" s="727">
        <v>3.2000000000000001E-2</v>
      </c>
      <c r="M73" s="728">
        <v>3.1E-2</v>
      </c>
    </row>
    <row r="74" spans="2:24" x14ac:dyDescent="0.2">
      <c r="B74" s="726" t="s">
        <v>101</v>
      </c>
      <c r="C74" s="727">
        <v>0</v>
      </c>
      <c r="D74" s="727">
        <v>0</v>
      </c>
      <c r="E74" s="727">
        <v>0</v>
      </c>
      <c r="F74" s="727">
        <v>0</v>
      </c>
      <c r="G74" s="727">
        <v>0</v>
      </c>
      <c r="H74" s="727">
        <v>0</v>
      </c>
      <c r="I74" s="727">
        <v>0</v>
      </c>
      <c r="J74" s="727">
        <v>0</v>
      </c>
      <c r="K74" s="727">
        <v>0</v>
      </c>
      <c r="L74" s="727">
        <v>0</v>
      </c>
      <c r="M74" s="728">
        <v>0</v>
      </c>
    </row>
    <row r="75" spans="2:24" x14ac:dyDescent="0.2">
      <c r="B75" s="726" t="s">
        <v>102</v>
      </c>
      <c r="C75" s="727">
        <v>2.1999999999999999E-2</v>
      </c>
      <c r="D75" s="727">
        <v>0</v>
      </c>
      <c r="E75" s="727">
        <v>1.7000000000000001E-2</v>
      </c>
      <c r="F75" s="727">
        <v>3.0000000000000001E-3</v>
      </c>
      <c r="G75" s="727">
        <v>0.02</v>
      </c>
      <c r="H75" s="727">
        <v>3.0000000000000001E-3</v>
      </c>
      <c r="I75" s="727">
        <v>0.11899999999999999</v>
      </c>
      <c r="J75" s="727">
        <v>5.0000000000000001E-3</v>
      </c>
      <c r="K75" s="727">
        <v>1.9E-2</v>
      </c>
      <c r="L75" s="727">
        <v>5.0000000000000001E-3</v>
      </c>
      <c r="M75" s="728">
        <v>1.6E-2</v>
      </c>
    </row>
    <row r="76" spans="2:24" x14ac:dyDescent="0.2">
      <c r="B76" s="726" t="s">
        <v>103</v>
      </c>
      <c r="C76" s="727">
        <v>0</v>
      </c>
      <c r="D76" s="727">
        <v>0</v>
      </c>
      <c r="E76" s="727">
        <v>4.0000000000000001E-3</v>
      </c>
      <c r="F76" s="727">
        <v>0</v>
      </c>
      <c r="G76" s="727">
        <v>3.1E-2</v>
      </c>
      <c r="H76" s="727">
        <v>0</v>
      </c>
      <c r="I76" s="727">
        <v>3.1E-2</v>
      </c>
      <c r="J76" s="727">
        <v>0</v>
      </c>
      <c r="K76" s="727">
        <v>3.1E-2</v>
      </c>
      <c r="L76" s="727">
        <v>0</v>
      </c>
      <c r="M76" s="728">
        <v>3.1E-2</v>
      </c>
    </row>
    <row r="77" spans="2:24" ht="13.5" thickBot="1" x14ac:dyDescent="0.25">
      <c r="B77" s="759" t="s">
        <v>104</v>
      </c>
      <c r="C77" s="729">
        <v>1.744</v>
      </c>
      <c r="D77" s="729">
        <v>0.46600000000000003</v>
      </c>
      <c r="E77" s="729">
        <v>1.6990000000000001</v>
      </c>
      <c r="F77" s="729">
        <v>0.71299999999999997</v>
      </c>
      <c r="G77" s="729">
        <v>1.77</v>
      </c>
      <c r="H77" s="729">
        <v>0.76</v>
      </c>
      <c r="I77" s="729">
        <v>4.0199999999999996</v>
      </c>
      <c r="J77" s="729">
        <v>2.3119999999999998</v>
      </c>
      <c r="K77" s="729">
        <v>2.4009999999999998</v>
      </c>
      <c r="L77" s="729">
        <v>2.427</v>
      </c>
      <c r="M77" s="730">
        <v>2.63</v>
      </c>
    </row>
    <row r="80" spans="2:24" x14ac:dyDescent="0.2">
      <c r="B80" s="790" t="s">
        <v>745</v>
      </c>
      <c r="C80" s="793" t="s">
        <v>331</v>
      </c>
      <c r="D80" s="794"/>
      <c r="E80" s="793" t="s">
        <v>222</v>
      </c>
      <c r="F80" s="794"/>
      <c r="G80" s="793" t="s">
        <v>225</v>
      </c>
      <c r="H80" s="794"/>
      <c r="I80" s="793" t="s">
        <v>226</v>
      </c>
      <c r="J80" s="794"/>
      <c r="K80" s="793" t="s">
        <v>227</v>
      </c>
      <c r="L80" s="794"/>
      <c r="M80" s="793" t="s">
        <v>228</v>
      </c>
      <c r="N80" s="794"/>
      <c r="O80" s="793" t="s">
        <v>332</v>
      </c>
      <c r="P80" s="794"/>
      <c r="Q80" s="793" t="s">
        <v>333</v>
      </c>
      <c r="R80" s="794"/>
      <c r="S80" s="793" t="s">
        <v>231</v>
      </c>
      <c r="T80" s="794"/>
      <c r="U80" s="793" t="s">
        <v>232</v>
      </c>
      <c r="V80" s="794"/>
      <c r="W80" s="793" t="s">
        <v>233</v>
      </c>
      <c r="X80" s="795"/>
    </row>
    <row r="81" spans="2:24" x14ac:dyDescent="0.2">
      <c r="B81" s="791"/>
      <c r="C81" s="796" t="s">
        <v>79</v>
      </c>
      <c r="D81" s="797"/>
      <c r="E81" s="796" t="s">
        <v>79</v>
      </c>
      <c r="F81" s="797"/>
      <c r="G81" s="796" t="s">
        <v>79</v>
      </c>
      <c r="H81" s="797"/>
      <c r="I81" s="796" t="s">
        <v>79</v>
      </c>
      <c r="J81" s="797"/>
      <c r="K81" s="796" t="s">
        <v>79</v>
      </c>
      <c r="L81" s="797"/>
      <c r="M81" s="796" t="s">
        <v>79</v>
      </c>
      <c r="N81" s="797"/>
      <c r="O81" s="796"/>
      <c r="P81" s="797"/>
      <c r="Q81" s="796"/>
      <c r="R81" s="797"/>
      <c r="S81" s="796"/>
      <c r="T81" s="797"/>
      <c r="U81" s="796"/>
      <c r="V81" s="797"/>
      <c r="W81" s="796"/>
      <c r="X81" s="798"/>
    </row>
    <row r="82" spans="2:24" ht="41.25" thickBot="1" x14ac:dyDescent="0.25">
      <c r="B82" s="792"/>
      <c r="C82" s="722" t="s">
        <v>325</v>
      </c>
      <c r="D82" s="731" t="s">
        <v>82</v>
      </c>
      <c r="E82" s="722" t="s">
        <v>325</v>
      </c>
      <c r="F82" s="732" t="s">
        <v>82</v>
      </c>
      <c r="G82" s="722" t="s">
        <v>325</v>
      </c>
      <c r="H82" s="732" t="s">
        <v>82</v>
      </c>
      <c r="I82" s="722" t="s">
        <v>325</v>
      </c>
      <c r="J82" s="732" t="s">
        <v>82</v>
      </c>
      <c r="K82" s="722" t="s">
        <v>325</v>
      </c>
      <c r="L82" s="732" t="s">
        <v>82</v>
      </c>
      <c r="M82" s="722" t="s">
        <v>325</v>
      </c>
      <c r="N82" s="732" t="s">
        <v>82</v>
      </c>
      <c r="O82" s="722" t="s">
        <v>325</v>
      </c>
      <c r="P82" s="731" t="s">
        <v>82</v>
      </c>
      <c r="Q82" s="722" t="s">
        <v>325</v>
      </c>
      <c r="R82" s="731" t="s">
        <v>82</v>
      </c>
      <c r="S82" s="722" t="s">
        <v>325</v>
      </c>
      <c r="T82" s="731" t="s">
        <v>82</v>
      </c>
      <c r="U82" s="722" t="s">
        <v>325</v>
      </c>
      <c r="V82" s="731" t="s">
        <v>82</v>
      </c>
      <c r="W82" s="722" t="s">
        <v>325</v>
      </c>
      <c r="X82" s="731" t="s">
        <v>82</v>
      </c>
    </row>
    <row r="83" spans="2:24" ht="25.5" x14ac:dyDescent="0.2">
      <c r="B83" s="723" t="s">
        <v>105</v>
      </c>
      <c r="C83" s="724">
        <v>173.88300000000001</v>
      </c>
      <c r="D83" s="733">
        <v>37.08</v>
      </c>
      <c r="E83" s="724">
        <v>105.358</v>
      </c>
      <c r="F83" s="733">
        <v>21.07</v>
      </c>
      <c r="G83" s="724">
        <v>55.807000000000002</v>
      </c>
      <c r="H83" s="733">
        <v>25.54</v>
      </c>
      <c r="I83" s="724">
        <v>32.44</v>
      </c>
      <c r="J83" s="733">
        <v>22.84</v>
      </c>
      <c r="K83" s="724">
        <v>36.048000000000002</v>
      </c>
      <c r="L83" s="733">
        <v>19.64</v>
      </c>
      <c r="M83" s="724">
        <v>55.136000000000003</v>
      </c>
      <c r="N83" s="733">
        <v>20.329999999999998</v>
      </c>
      <c r="O83" s="724">
        <v>64.620999999999995</v>
      </c>
      <c r="P83" s="733">
        <v>20.93</v>
      </c>
      <c r="Q83" s="724">
        <v>49.813000000000002</v>
      </c>
      <c r="R83" s="733">
        <v>33.53</v>
      </c>
      <c r="S83" s="724">
        <v>59.04</v>
      </c>
      <c r="T83" s="733">
        <v>25.71</v>
      </c>
      <c r="U83" s="724">
        <v>52.491</v>
      </c>
      <c r="V83" s="733">
        <v>19.190000000000001</v>
      </c>
      <c r="W83" s="724">
        <v>62.95</v>
      </c>
      <c r="X83" s="734">
        <v>23.77</v>
      </c>
    </row>
    <row r="84" spans="2:24" x14ac:dyDescent="0.2">
      <c r="B84" s="726" t="s">
        <v>94</v>
      </c>
      <c r="C84" s="727">
        <v>20.655000000000001</v>
      </c>
      <c r="D84" s="735">
        <v>46.3</v>
      </c>
      <c r="E84" s="727">
        <v>12.769</v>
      </c>
      <c r="F84" s="735">
        <v>43.75</v>
      </c>
      <c r="G84" s="727">
        <v>22.01</v>
      </c>
      <c r="H84" s="735">
        <v>51.36</v>
      </c>
      <c r="I84" s="727">
        <v>12.641</v>
      </c>
      <c r="J84" s="735">
        <v>42.16</v>
      </c>
      <c r="K84" s="727">
        <v>5.2240000000000002</v>
      </c>
      <c r="L84" s="735">
        <v>27.94</v>
      </c>
      <c r="M84" s="727">
        <v>13.683</v>
      </c>
      <c r="N84" s="735">
        <v>47.68</v>
      </c>
      <c r="O84" s="727">
        <v>11.53</v>
      </c>
      <c r="P84" s="735">
        <v>72.94</v>
      </c>
      <c r="Q84" s="727">
        <v>3.6629999999999998</v>
      </c>
      <c r="R84" s="735">
        <v>27.7</v>
      </c>
      <c r="S84" s="727">
        <v>3.5750000000000002</v>
      </c>
      <c r="T84" s="735">
        <v>27.73</v>
      </c>
      <c r="U84" s="727">
        <v>6.0279999999999996</v>
      </c>
      <c r="V84" s="735">
        <v>42.41</v>
      </c>
      <c r="W84" s="727">
        <v>6.3230000000000004</v>
      </c>
      <c r="X84" s="736">
        <v>42.6</v>
      </c>
    </row>
    <row r="85" spans="2:24" x14ac:dyDescent="0.2">
      <c r="B85" s="726" t="s">
        <v>95</v>
      </c>
      <c r="C85" s="727">
        <v>1.5149999999999999</v>
      </c>
      <c r="D85" s="735">
        <v>83.65</v>
      </c>
      <c r="E85" s="727">
        <v>2.2170000000000001</v>
      </c>
      <c r="F85" s="735">
        <v>51.32</v>
      </c>
      <c r="G85" s="727">
        <v>2.3039999999999998</v>
      </c>
      <c r="H85" s="735">
        <v>49.43</v>
      </c>
      <c r="I85" s="727">
        <v>2.3530000000000002</v>
      </c>
      <c r="J85" s="735">
        <v>48.41</v>
      </c>
      <c r="K85" s="727">
        <v>7.2649999999999997</v>
      </c>
      <c r="L85" s="735">
        <v>49.7</v>
      </c>
      <c r="M85" s="727">
        <v>5.28</v>
      </c>
      <c r="N85" s="735">
        <v>63.62</v>
      </c>
      <c r="O85" s="727">
        <v>3.859</v>
      </c>
      <c r="P85" s="735">
        <v>67.569999999999993</v>
      </c>
      <c r="Q85" s="727">
        <v>17.13</v>
      </c>
      <c r="R85" s="735">
        <v>84.42</v>
      </c>
      <c r="S85" s="727">
        <v>0.39100000000000001</v>
      </c>
      <c r="T85" s="735">
        <v>30.44</v>
      </c>
      <c r="U85" s="727">
        <v>0.71099999999999997</v>
      </c>
      <c r="V85" s="735">
        <v>42.3</v>
      </c>
      <c r="W85" s="727">
        <v>0.61499999999999999</v>
      </c>
      <c r="X85" s="736">
        <v>24.26</v>
      </c>
    </row>
    <row r="86" spans="2:24" x14ac:dyDescent="0.2">
      <c r="B86" s="726" t="s">
        <v>96</v>
      </c>
      <c r="C86" s="727">
        <v>12.525</v>
      </c>
      <c r="D86" s="735">
        <v>36.67</v>
      </c>
      <c r="E86" s="727">
        <v>16.489999999999998</v>
      </c>
      <c r="F86" s="735">
        <v>33.92</v>
      </c>
      <c r="G86" s="727">
        <v>7.6630000000000003</v>
      </c>
      <c r="H86" s="735">
        <v>40.85</v>
      </c>
      <c r="I86" s="727">
        <v>3.3420000000000001</v>
      </c>
      <c r="J86" s="735">
        <v>37.049999999999997</v>
      </c>
      <c r="K86" s="727">
        <v>4.282</v>
      </c>
      <c r="L86" s="735">
        <v>39.26</v>
      </c>
      <c r="M86" s="727">
        <v>5.54</v>
      </c>
      <c r="N86" s="735">
        <v>36.36</v>
      </c>
      <c r="O86" s="727">
        <v>18.917000000000002</v>
      </c>
      <c r="P86" s="735">
        <v>42.32</v>
      </c>
      <c r="Q86" s="727">
        <v>4.88</v>
      </c>
      <c r="R86" s="735">
        <v>30.62</v>
      </c>
      <c r="S86" s="727">
        <v>5.87</v>
      </c>
      <c r="T86" s="735">
        <v>36</v>
      </c>
      <c r="U86" s="727">
        <v>8.19</v>
      </c>
      <c r="V86" s="735">
        <v>42.95</v>
      </c>
      <c r="W86" s="727">
        <v>14.225</v>
      </c>
      <c r="X86" s="736">
        <v>40.96</v>
      </c>
    </row>
    <row r="87" spans="2:24" x14ac:dyDescent="0.2">
      <c r="B87" s="726" t="s">
        <v>97</v>
      </c>
      <c r="C87" s="727">
        <v>115.47499999999999</v>
      </c>
      <c r="D87" s="735">
        <v>50.67</v>
      </c>
      <c r="E87" s="727">
        <v>52.686</v>
      </c>
      <c r="F87" s="735">
        <v>32.049999999999997</v>
      </c>
      <c r="G87" s="727">
        <v>14.824</v>
      </c>
      <c r="H87" s="735">
        <v>33.369999999999997</v>
      </c>
      <c r="I87" s="727">
        <v>5.9269999999999996</v>
      </c>
      <c r="J87" s="735">
        <v>37.409999999999997</v>
      </c>
      <c r="K87" s="727">
        <v>9.2200000000000006</v>
      </c>
      <c r="L87" s="735">
        <v>30.03</v>
      </c>
      <c r="M87" s="727">
        <v>12.867000000000001</v>
      </c>
      <c r="N87" s="735">
        <v>25.82</v>
      </c>
      <c r="O87" s="727">
        <v>15.316000000000001</v>
      </c>
      <c r="P87" s="735">
        <v>23.71</v>
      </c>
      <c r="Q87" s="727">
        <v>13.887</v>
      </c>
      <c r="R87" s="735">
        <v>27.29</v>
      </c>
      <c r="S87" s="727">
        <v>35.915999999999997</v>
      </c>
      <c r="T87" s="735">
        <v>38.369999999999997</v>
      </c>
      <c r="U87" s="727">
        <v>28.167000000000002</v>
      </c>
      <c r="V87" s="735">
        <v>30.13</v>
      </c>
      <c r="W87" s="727">
        <v>20.722999999999999</v>
      </c>
      <c r="X87" s="736">
        <v>37.29</v>
      </c>
    </row>
    <row r="88" spans="2:24" x14ac:dyDescent="0.2">
      <c r="B88" s="726" t="s">
        <v>98</v>
      </c>
      <c r="C88" s="727">
        <v>2.3959999999999999</v>
      </c>
      <c r="D88" s="735">
        <v>54.05</v>
      </c>
      <c r="E88" s="727">
        <v>3.4390000000000001</v>
      </c>
      <c r="F88" s="735">
        <v>64.349999999999994</v>
      </c>
      <c r="G88" s="727">
        <v>1.179</v>
      </c>
      <c r="H88" s="735">
        <v>37.72</v>
      </c>
      <c r="I88" s="727">
        <v>2.3570000000000002</v>
      </c>
      <c r="J88" s="735">
        <v>80.180000000000007</v>
      </c>
      <c r="K88" s="727">
        <v>0.65</v>
      </c>
      <c r="L88" s="735">
        <v>39.49</v>
      </c>
      <c r="M88" s="727">
        <v>1.5089999999999999</v>
      </c>
      <c r="N88" s="735">
        <v>46.76</v>
      </c>
      <c r="O88" s="727">
        <v>4.7140000000000004</v>
      </c>
      <c r="P88" s="735">
        <v>41.4</v>
      </c>
      <c r="Q88" s="727">
        <v>1.849</v>
      </c>
      <c r="R88" s="735">
        <v>62.71</v>
      </c>
      <c r="S88" s="727">
        <v>1.2649999999999999</v>
      </c>
      <c r="T88" s="735">
        <v>62.34</v>
      </c>
      <c r="U88" s="727">
        <v>1.8420000000000001</v>
      </c>
      <c r="V88" s="735">
        <v>46.79</v>
      </c>
      <c r="W88" s="727">
        <v>6.9669999999999996</v>
      </c>
      <c r="X88" s="736">
        <v>75.61</v>
      </c>
    </row>
    <row r="89" spans="2:24" x14ac:dyDescent="0.2">
      <c r="B89" s="726" t="s">
        <v>99</v>
      </c>
      <c r="C89" s="727">
        <v>0.34100000000000003</v>
      </c>
      <c r="D89" s="735">
        <v>76.23</v>
      </c>
      <c r="E89" s="727">
        <v>0.27900000000000003</v>
      </c>
      <c r="F89" s="735">
        <v>74.67</v>
      </c>
      <c r="G89" s="727">
        <v>0.28000000000000003</v>
      </c>
      <c r="H89" s="735">
        <v>74.260000000000005</v>
      </c>
      <c r="I89" s="727">
        <v>0.28000000000000003</v>
      </c>
      <c r="J89" s="735">
        <v>74.260000000000005</v>
      </c>
      <c r="K89" s="727">
        <v>3.3639999999999999</v>
      </c>
      <c r="L89" s="735">
        <v>89.85</v>
      </c>
      <c r="M89" s="727">
        <v>8.5000000000000006E-2</v>
      </c>
      <c r="N89" s="735">
        <v>73.72</v>
      </c>
      <c r="O89" s="727">
        <v>8.5000000000000006E-2</v>
      </c>
      <c r="P89" s="735">
        <v>73.72</v>
      </c>
      <c r="Q89" s="727">
        <v>8.5000000000000006E-2</v>
      </c>
      <c r="R89" s="735">
        <v>73.72</v>
      </c>
      <c r="S89" s="727">
        <v>8.5000000000000006E-2</v>
      </c>
      <c r="T89" s="735">
        <v>73.72</v>
      </c>
      <c r="U89" s="727">
        <v>0.90400000000000003</v>
      </c>
      <c r="V89" s="735">
        <v>97.68</v>
      </c>
      <c r="W89" s="727">
        <v>0.24299999999999999</v>
      </c>
      <c r="X89" s="736">
        <v>80.67</v>
      </c>
    </row>
    <row r="90" spans="2:24" x14ac:dyDescent="0.2">
      <c r="B90" s="726" t="s">
        <v>100</v>
      </c>
      <c r="C90" s="727">
        <v>0.56200000000000006</v>
      </c>
      <c r="D90" s="735">
        <v>54.76</v>
      </c>
      <c r="E90" s="727">
        <v>1.01</v>
      </c>
      <c r="F90" s="735">
        <v>53.12</v>
      </c>
      <c r="G90" s="727">
        <v>0.84799999999999998</v>
      </c>
      <c r="H90" s="735">
        <v>57.5</v>
      </c>
      <c r="I90" s="727">
        <v>0.80200000000000005</v>
      </c>
      <c r="J90" s="735">
        <v>60.54</v>
      </c>
      <c r="K90" s="727">
        <v>0.80700000000000005</v>
      </c>
      <c r="L90" s="735">
        <v>60.2</v>
      </c>
      <c r="M90" s="727">
        <v>5.7039999999999997</v>
      </c>
      <c r="N90" s="735">
        <v>66.97</v>
      </c>
      <c r="O90" s="727">
        <v>0.17299999999999999</v>
      </c>
      <c r="P90" s="735">
        <v>40.950000000000003</v>
      </c>
      <c r="Q90" s="727">
        <v>0.998</v>
      </c>
      <c r="R90" s="735">
        <v>54.88</v>
      </c>
      <c r="S90" s="727">
        <v>0.25800000000000001</v>
      </c>
      <c r="T90" s="735">
        <v>51.15</v>
      </c>
      <c r="U90" s="727">
        <v>0.56699999999999995</v>
      </c>
      <c r="V90" s="735">
        <v>81.08</v>
      </c>
      <c r="W90" s="727">
        <v>0.69099999999999995</v>
      </c>
      <c r="X90" s="736">
        <v>68.34</v>
      </c>
    </row>
    <row r="91" spans="2:24" x14ac:dyDescent="0.2">
      <c r="B91" s="726" t="s">
        <v>101</v>
      </c>
      <c r="C91" s="727">
        <v>2.0049999999999999</v>
      </c>
      <c r="D91" s="735">
        <v>48.29</v>
      </c>
      <c r="E91" s="727">
        <v>1.8120000000000001</v>
      </c>
      <c r="F91" s="735">
        <v>42.84</v>
      </c>
      <c r="G91" s="727">
        <v>1.7210000000000001</v>
      </c>
      <c r="H91" s="735">
        <v>40.68</v>
      </c>
      <c r="I91" s="727">
        <v>1.6339999999999999</v>
      </c>
      <c r="J91" s="735">
        <v>42.53</v>
      </c>
      <c r="K91" s="727">
        <v>1.796</v>
      </c>
      <c r="L91" s="735">
        <v>38.81</v>
      </c>
      <c r="M91" s="727">
        <v>6.391</v>
      </c>
      <c r="N91" s="735">
        <v>72.62</v>
      </c>
      <c r="O91" s="727">
        <v>1.6319999999999999</v>
      </c>
      <c r="P91" s="735">
        <v>38.659999999999997</v>
      </c>
      <c r="Q91" s="727">
        <v>1.42</v>
      </c>
      <c r="R91" s="735">
        <v>41.83</v>
      </c>
      <c r="S91" s="727">
        <v>1.363</v>
      </c>
      <c r="T91" s="735">
        <v>43.51</v>
      </c>
      <c r="U91" s="727">
        <v>1.363</v>
      </c>
      <c r="V91" s="735">
        <v>43.51</v>
      </c>
      <c r="W91" s="727">
        <v>8.6750000000000007</v>
      </c>
      <c r="X91" s="736">
        <v>87.24</v>
      </c>
    </row>
    <row r="92" spans="2:24" x14ac:dyDescent="0.2">
      <c r="B92" s="726" t="s">
        <v>102</v>
      </c>
      <c r="C92" s="727">
        <v>0</v>
      </c>
      <c r="D92" s="735">
        <v>0</v>
      </c>
      <c r="E92" s="727">
        <v>2.8000000000000001E-2</v>
      </c>
      <c r="F92" s="735">
        <v>91.5</v>
      </c>
      <c r="G92" s="727">
        <v>0.11600000000000001</v>
      </c>
      <c r="H92" s="735">
        <v>92.46</v>
      </c>
      <c r="I92" s="727">
        <v>0.11899999999999999</v>
      </c>
      <c r="J92" s="735">
        <v>90.6</v>
      </c>
      <c r="K92" s="727">
        <v>0.11899999999999999</v>
      </c>
      <c r="L92" s="735">
        <v>90.6</v>
      </c>
      <c r="M92" s="727">
        <v>0.11899999999999999</v>
      </c>
      <c r="N92" s="735">
        <v>90.6</v>
      </c>
      <c r="O92" s="727">
        <v>0.32</v>
      </c>
      <c r="P92" s="735">
        <v>72.760000000000005</v>
      </c>
      <c r="Q92" s="727">
        <v>0.69299999999999995</v>
      </c>
      <c r="R92" s="735">
        <v>119.08</v>
      </c>
      <c r="S92" s="727">
        <v>1.7000000000000001E-2</v>
      </c>
      <c r="T92" s="735">
        <v>128.75</v>
      </c>
      <c r="U92" s="727">
        <v>0</v>
      </c>
      <c r="V92" s="735">
        <v>0</v>
      </c>
      <c r="W92" s="727">
        <v>2.8000000000000001E-2</v>
      </c>
      <c r="X92" s="736">
        <v>91.5</v>
      </c>
    </row>
    <row r="93" spans="2:24" x14ac:dyDescent="0.2">
      <c r="B93" s="726" t="s">
        <v>103</v>
      </c>
      <c r="C93" s="727">
        <v>4.5999999999999999E-2</v>
      </c>
      <c r="D93" s="735">
        <v>74.319999999999993</v>
      </c>
      <c r="E93" s="727">
        <v>7.3999999999999996E-2</v>
      </c>
      <c r="F93" s="735">
        <v>43.88</v>
      </c>
      <c r="G93" s="727">
        <v>0.11600000000000001</v>
      </c>
      <c r="H93" s="735">
        <v>43.16</v>
      </c>
      <c r="I93" s="727">
        <v>0.28100000000000003</v>
      </c>
      <c r="J93" s="735">
        <v>43.14</v>
      </c>
      <c r="K93" s="727">
        <v>0.41699999999999998</v>
      </c>
      <c r="L93" s="735">
        <v>39.119999999999997</v>
      </c>
      <c r="M93" s="727">
        <v>0.41799999999999998</v>
      </c>
      <c r="N93" s="735">
        <v>38.869999999999997</v>
      </c>
      <c r="O93" s="727">
        <v>0.754</v>
      </c>
      <c r="P93" s="735">
        <v>56.02</v>
      </c>
      <c r="Q93" s="727">
        <v>0.39400000000000002</v>
      </c>
      <c r="R93" s="735">
        <v>40.75</v>
      </c>
      <c r="S93" s="727">
        <v>0.39400000000000002</v>
      </c>
      <c r="T93" s="735">
        <v>40.75</v>
      </c>
      <c r="U93" s="727">
        <v>0.39400000000000002</v>
      </c>
      <c r="V93" s="735">
        <v>40.71</v>
      </c>
      <c r="W93" s="727">
        <v>0.53900000000000003</v>
      </c>
      <c r="X93" s="736">
        <v>40.54</v>
      </c>
    </row>
    <row r="94" spans="2:24" ht="13.5" thickBot="1" x14ac:dyDescent="0.25">
      <c r="B94" s="759" t="s">
        <v>104</v>
      </c>
      <c r="C94" s="729">
        <v>18.195</v>
      </c>
      <c r="D94" s="737">
        <v>44.1</v>
      </c>
      <c r="E94" s="729">
        <v>14.391999999999999</v>
      </c>
      <c r="F94" s="737">
        <v>47.16</v>
      </c>
      <c r="G94" s="729">
        <v>4.6619999999999999</v>
      </c>
      <c r="H94" s="737">
        <v>31.9</v>
      </c>
      <c r="I94" s="729">
        <v>2.6070000000000002</v>
      </c>
      <c r="J94" s="737">
        <v>26.27</v>
      </c>
      <c r="K94" s="729">
        <v>2.8879999999999999</v>
      </c>
      <c r="L94" s="737">
        <v>25.81</v>
      </c>
      <c r="M94" s="729">
        <v>3.3279999999999998</v>
      </c>
      <c r="N94" s="737">
        <v>24.99</v>
      </c>
      <c r="O94" s="729">
        <v>7.0209999999999999</v>
      </c>
      <c r="P94" s="737">
        <v>43.74</v>
      </c>
      <c r="Q94" s="729">
        <v>4.7880000000000003</v>
      </c>
      <c r="R94" s="737">
        <v>38.380000000000003</v>
      </c>
      <c r="S94" s="729">
        <v>9.9</v>
      </c>
      <c r="T94" s="737">
        <v>53.43</v>
      </c>
      <c r="U94" s="729">
        <v>4.2679999999999998</v>
      </c>
      <c r="V94" s="737">
        <v>43.36</v>
      </c>
      <c r="W94" s="729">
        <v>3.8929999999999998</v>
      </c>
      <c r="X94" s="738">
        <v>31.86</v>
      </c>
    </row>
    <row r="97" spans="2:14" x14ac:dyDescent="0.2">
      <c r="B97" s="790" t="s">
        <v>745</v>
      </c>
      <c r="C97" s="720" t="s">
        <v>331</v>
      </c>
      <c r="D97" s="720" t="s">
        <v>222</v>
      </c>
      <c r="E97" s="720" t="s">
        <v>225</v>
      </c>
      <c r="F97" s="720" t="s">
        <v>226</v>
      </c>
      <c r="G97" s="720" t="s">
        <v>227</v>
      </c>
      <c r="H97" s="720" t="s">
        <v>228</v>
      </c>
      <c r="I97" s="720" t="s">
        <v>332</v>
      </c>
      <c r="J97" s="720" t="s">
        <v>333</v>
      </c>
      <c r="K97" s="720" t="s">
        <v>231</v>
      </c>
      <c r="L97" s="720" t="s">
        <v>232</v>
      </c>
      <c r="M97" s="720" t="s">
        <v>233</v>
      </c>
      <c r="N97" s="739"/>
    </row>
    <row r="98" spans="2:14" x14ac:dyDescent="0.2">
      <c r="B98" s="791"/>
      <c r="C98" s="719" t="s">
        <v>308</v>
      </c>
      <c r="D98" s="719" t="s">
        <v>308</v>
      </c>
      <c r="E98" s="719" t="s">
        <v>308</v>
      </c>
      <c r="F98" s="719" t="s">
        <v>308</v>
      </c>
      <c r="G98" s="719" t="s">
        <v>308</v>
      </c>
      <c r="H98" s="719" t="s">
        <v>308</v>
      </c>
      <c r="I98" s="719" t="s">
        <v>308</v>
      </c>
      <c r="J98" s="719" t="s">
        <v>308</v>
      </c>
      <c r="K98" s="719" t="s">
        <v>308</v>
      </c>
      <c r="L98" s="719" t="s">
        <v>308</v>
      </c>
      <c r="M98" s="721" t="s">
        <v>308</v>
      </c>
      <c r="N98" s="740"/>
    </row>
    <row r="99" spans="2:14" ht="41.25" thickBot="1" x14ac:dyDescent="0.25">
      <c r="B99" s="792"/>
      <c r="C99" s="722" t="s">
        <v>325</v>
      </c>
      <c r="D99" s="722" t="s">
        <v>325</v>
      </c>
      <c r="E99" s="722" t="s">
        <v>325</v>
      </c>
      <c r="F99" s="722" t="s">
        <v>325</v>
      </c>
      <c r="G99" s="722" t="s">
        <v>325</v>
      </c>
      <c r="H99" s="722" t="s">
        <v>325</v>
      </c>
      <c r="I99" s="722" t="s">
        <v>325</v>
      </c>
      <c r="J99" s="722" t="s">
        <v>325</v>
      </c>
      <c r="K99" s="722" t="s">
        <v>325</v>
      </c>
      <c r="L99" s="722" t="s">
        <v>325</v>
      </c>
      <c r="M99" s="722" t="s">
        <v>325</v>
      </c>
      <c r="N99" s="741"/>
    </row>
    <row r="100" spans="2:14" ht="25.5" x14ac:dyDescent="0.2">
      <c r="B100" s="755" t="s">
        <v>105</v>
      </c>
      <c r="C100" s="756">
        <f t="shared" ref="C100:C108" si="17">C83</f>
        <v>173.88300000000001</v>
      </c>
      <c r="D100" s="756">
        <f t="shared" ref="D100:D108" si="18">E83</f>
        <v>105.358</v>
      </c>
      <c r="E100" s="756">
        <f t="shared" ref="E100:E108" si="19">G83</f>
        <v>55.807000000000002</v>
      </c>
      <c r="F100" s="756">
        <f t="shared" ref="F100:F108" si="20">I83</f>
        <v>32.44</v>
      </c>
      <c r="G100" s="756">
        <f t="shared" ref="G100:G108" si="21">K83</f>
        <v>36.048000000000002</v>
      </c>
      <c r="H100" s="756">
        <f t="shared" ref="H100:H108" si="22">M83</f>
        <v>55.136000000000003</v>
      </c>
      <c r="I100" s="756">
        <f t="shared" ref="I100:I108" si="23">O83</f>
        <v>64.620999999999995</v>
      </c>
      <c r="J100" s="756">
        <f t="shared" ref="J100:J108" si="24">Q83</f>
        <v>49.813000000000002</v>
      </c>
      <c r="K100" s="756">
        <f t="shared" ref="K100:K108" si="25">S83</f>
        <v>59.04</v>
      </c>
      <c r="L100" s="756">
        <f t="shared" ref="L100:L108" si="26">U83</f>
        <v>52.491</v>
      </c>
      <c r="M100" s="757">
        <f t="shared" ref="M100:M108" si="27">W83</f>
        <v>62.95</v>
      </c>
      <c r="N100" s="724"/>
    </row>
    <row r="101" spans="2:14" x14ac:dyDescent="0.2">
      <c r="B101" s="745" t="s">
        <v>94</v>
      </c>
      <c r="C101" s="746">
        <f t="shared" si="17"/>
        <v>20.655000000000001</v>
      </c>
      <c r="D101" s="746">
        <f t="shared" si="18"/>
        <v>12.769</v>
      </c>
      <c r="E101" s="746">
        <f t="shared" si="19"/>
        <v>22.01</v>
      </c>
      <c r="F101" s="746">
        <f t="shared" si="20"/>
        <v>12.641</v>
      </c>
      <c r="G101" s="746">
        <f t="shared" si="21"/>
        <v>5.2240000000000002</v>
      </c>
      <c r="H101" s="746">
        <f t="shared" si="22"/>
        <v>13.683</v>
      </c>
      <c r="I101" s="746">
        <f t="shared" si="23"/>
        <v>11.53</v>
      </c>
      <c r="J101" s="746">
        <f t="shared" si="24"/>
        <v>3.6629999999999998</v>
      </c>
      <c r="K101" s="746">
        <f t="shared" si="25"/>
        <v>3.5750000000000002</v>
      </c>
      <c r="L101" s="746">
        <f t="shared" si="26"/>
        <v>6.0279999999999996</v>
      </c>
      <c r="M101" s="747">
        <f t="shared" si="27"/>
        <v>6.3230000000000004</v>
      </c>
      <c r="N101" s="727"/>
    </row>
    <row r="102" spans="2:14" x14ac:dyDescent="0.2">
      <c r="B102" s="745" t="s">
        <v>95</v>
      </c>
      <c r="C102" s="746">
        <f t="shared" si="17"/>
        <v>1.5149999999999999</v>
      </c>
      <c r="D102" s="746">
        <f t="shared" si="18"/>
        <v>2.2170000000000001</v>
      </c>
      <c r="E102" s="746">
        <f t="shared" si="19"/>
        <v>2.3039999999999998</v>
      </c>
      <c r="F102" s="746">
        <f t="shared" si="20"/>
        <v>2.3530000000000002</v>
      </c>
      <c r="G102" s="746">
        <f t="shared" si="21"/>
        <v>7.2649999999999997</v>
      </c>
      <c r="H102" s="746">
        <f t="shared" si="22"/>
        <v>5.28</v>
      </c>
      <c r="I102" s="746">
        <f t="shared" si="23"/>
        <v>3.859</v>
      </c>
      <c r="J102" s="746">
        <f t="shared" si="24"/>
        <v>17.13</v>
      </c>
      <c r="K102" s="746">
        <f t="shared" si="25"/>
        <v>0.39100000000000001</v>
      </c>
      <c r="L102" s="746">
        <f t="shared" si="26"/>
        <v>0.71099999999999997</v>
      </c>
      <c r="M102" s="747">
        <f t="shared" si="27"/>
        <v>0.61499999999999999</v>
      </c>
      <c r="N102" s="727"/>
    </row>
    <row r="103" spans="2:14" x14ac:dyDescent="0.2">
      <c r="B103" s="745" t="s">
        <v>96</v>
      </c>
      <c r="C103" s="746">
        <f t="shared" si="17"/>
        <v>12.525</v>
      </c>
      <c r="D103" s="746">
        <f t="shared" si="18"/>
        <v>16.489999999999998</v>
      </c>
      <c r="E103" s="746">
        <f t="shared" si="19"/>
        <v>7.6630000000000003</v>
      </c>
      <c r="F103" s="746">
        <f t="shared" si="20"/>
        <v>3.3420000000000001</v>
      </c>
      <c r="G103" s="746">
        <f t="shared" si="21"/>
        <v>4.282</v>
      </c>
      <c r="H103" s="746">
        <f t="shared" si="22"/>
        <v>5.54</v>
      </c>
      <c r="I103" s="746">
        <f t="shared" si="23"/>
        <v>18.917000000000002</v>
      </c>
      <c r="J103" s="746">
        <f t="shared" si="24"/>
        <v>4.88</v>
      </c>
      <c r="K103" s="746">
        <f t="shared" si="25"/>
        <v>5.87</v>
      </c>
      <c r="L103" s="746">
        <f t="shared" si="26"/>
        <v>8.19</v>
      </c>
      <c r="M103" s="747">
        <f t="shared" si="27"/>
        <v>14.225</v>
      </c>
      <c r="N103" s="727"/>
    </row>
    <row r="104" spans="2:14" x14ac:dyDescent="0.2">
      <c r="B104" s="745" t="s">
        <v>97</v>
      </c>
      <c r="C104" s="746">
        <f t="shared" si="17"/>
        <v>115.47499999999999</v>
      </c>
      <c r="D104" s="746">
        <f t="shared" si="18"/>
        <v>52.686</v>
      </c>
      <c r="E104" s="746">
        <f t="shared" si="19"/>
        <v>14.824</v>
      </c>
      <c r="F104" s="746">
        <f t="shared" si="20"/>
        <v>5.9269999999999996</v>
      </c>
      <c r="G104" s="746">
        <f t="shared" si="21"/>
        <v>9.2200000000000006</v>
      </c>
      <c r="H104" s="746">
        <f t="shared" si="22"/>
        <v>12.867000000000001</v>
      </c>
      <c r="I104" s="746">
        <f t="shared" si="23"/>
        <v>15.316000000000001</v>
      </c>
      <c r="J104" s="746">
        <f t="shared" si="24"/>
        <v>13.887</v>
      </c>
      <c r="K104" s="746">
        <f t="shared" si="25"/>
        <v>35.915999999999997</v>
      </c>
      <c r="L104" s="746">
        <f t="shared" si="26"/>
        <v>28.167000000000002</v>
      </c>
      <c r="M104" s="747">
        <f t="shared" si="27"/>
        <v>20.722999999999999</v>
      </c>
      <c r="N104" s="727"/>
    </row>
    <row r="105" spans="2:14" x14ac:dyDescent="0.2">
      <c r="B105" s="745" t="s">
        <v>98</v>
      </c>
      <c r="C105" s="746">
        <f t="shared" si="17"/>
        <v>2.3959999999999999</v>
      </c>
      <c r="D105" s="746">
        <f t="shared" si="18"/>
        <v>3.4390000000000001</v>
      </c>
      <c r="E105" s="746">
        <f t="shared" si="19"/>
        <v>1.179</v>
      </c>
      <c r="F105" s="746">
        <f t="shared" si="20"/>
        <v>2.3570000000000002</v>
      </c>
      <c r="G105" s="746">
        <f t="shared" si="21"/>
        <v>0.65</v>
      </c>
      <c r="H105" s="746">
        <f t="shared" si="22"/>
        <v>1.5089999999999999</v>
      </c>
      <c r="I105" s="746">
        <f t="shared" si="23"/>
        <v>4.7140000000000004</v>
      </c>
      <c r="J105" s="746">
        <f t="shared" si="24"/>
        <v>1.849</v>
      </c>
      <c r="K105" s="746">
        <f t="shared" si="25"/>
        <v>1.2649999999999999</v>
      </c>
      <c r="L105" s="746">
        <f t="shared" si="26"/>
        <v>1.8420000000000001</v>
      </c>
      <c r="M105" s="747">
        <f t="shared" si="27"/>
        <v>6.9669999999999996</v>
      </c>
      <c r="N105" s="727"/>
    </row>
    <row r="106" spans="2:14" x14ac:dyDescent="0.2">
      <c r="B106" s="745" t="s">
        <v>99</v>
      </c>
      <c r="C106" s="746">
        <f t="shared" si="17"/>
        <v>0.34100000000000003</v>
      </c>
      <c r="D106" s="746">
        <f t="shared" si="18"/>
        <v>0.27900000000000003</v>
      </c>
      <c r="E106" s="746">
        <f t="shared" si="19"/>
        <v>0.28000000000000003</v>
      </c>
      <c r="F106" s="746">
        <f t="shared" si="20"/>
        <v>0.28000000000000003</v>
      </c>
      <c r="G106" s="746">
        <f t="shared" si="21"/>
        <v>3.3639999999999999</v>
      </c>
      <c r="H106" s="746">
        <f t="shared" si="22"/>
        <v>8.5000000000000006E-2</v>
      </c>
      <c r="I106" s="746">
        <f t="shared" si="23"/>
        <v>8.5000000000000006E-2</v>
      </c>
      <c r="J106" s="746">
        <f t="shared" si="24"/>
        <v>8.5000000000000006E-2</v>
      </c>
      <c r="K106" s="746">
        <f t="shared" si="25"/>
        <v>8.5000000000000006E-2</v>
      </c>
      <c r="L106" s="746">
        <f t="shared" si="26"/>
        <v>0.90400000000000003</v>
      </c>
      <c r="M106" s="747">
        <f t="shared" si="27"/>
        <v>0.24299999999999999</v>
      </c>
      <c r="N106" s="727"/>
    </row>
    <row r="107" spans="2:14" x14ac:dyDescent="0.2">
      <c r="B107" s="745" t="s">
        <v>100</v>
      </c>
      <c r="C107" s="746">
        <f t="shared" si="17"/>
        <v>0.56200000000000006</v>
      </c>
      <c r="D107" s="746">
        <f t="shared" si="18"/>
        <v>1.01</v>
      </c>
      <c r="E107" s="746">
        <f t="shared" si="19"/>
        <v>0.84799999999999998</v>
      </c>
      <c r="F107" s="746">
        <f t="shared" si="20"/>
        <v>0.80200000000000005</v>
      </c>
      <c r="G107" s="746">
        <f t="shared" si="21"/>
        <v>0.80700000000000005</v>
      </c>
      <c r="H107" s="746">
        <f t="shared" si="22"/>
        <v>5.7039999999999997</v>
      </c>
      <c r="I107" s="746">
        <f t="shared" si="23"/>
        <v>0.17299999999999999</v>
      </c>
      <c r="J107" s="746">
        <f t="shared" si="24"/>
        <v>0.998</v>
      </c>
      <c r="K107" s="746">
        <f t="shared" si="25"/>
        <v>0.25800000000000001</v>
      </c>
      <c r="L107" s="746">
        <f t="shared" si="26"/>
        <v>0.56699999999999995</v>
      </c>
      <c r="M107" s="747">
        <f t="shared" si="27"/>
        <v>0.69099999999999995</v>
      </c>
      <c r="N107" s="727"/>
    </row>
    <row r="108" spans="2:14" x14ac:dyDescent="0.2">
      <c r="B108" s="745" t="s">
        <v>101</v>
      </c>
      <c r="C108" s="746">
        <f t="shared" si="17"/>
        <v>2.0049999999999999</v>
      </c>
      <c r="D108" s="746">
        <f t="shared" si="18"/>
        <v>1.8120000000000001</v>
      </c>
      <c r="E108" s="746">
        <f t="shared" si="19"/>
        <v>1.7210000000000001</v>
      </c>
      <c r="F108" s="746">
        <f t="shared" si="20"/>
        <v>1.6339999999999999</v>
      </c>
      <c r="G108" s="746">
        <f t="shared" si="21"/>
        <v>1.796</v>
      </c>
      <c r="H108" s="746">
        <f t="shared" si="22"/>
        <v>6.391</v>
      </c>
      <c r="I108" s="746">
        <f t="shared" si="23"/>
        <v>1.6319999999999999</v>
      </c>
      <c r="J108" s="746">
        <f t="shared" si="24"/>
        <v>1.42</v>
      </c>
      <c r="K108" s="746">
        <f t="shared" si="25"/>
        <v>1.363</v>
      </c>
      <c r="L108" s="746">
        <f t="shared" si="26"/>
        <v>1.363</v>
      </c>
      <c r="M108" s="747">
        <f t="shared" si="27"/>
        <v>8.6750000000000007</v>
      </c>
      <c r="N108" s="727"/>
    </row>
    <row r="109" spans="2:14" x14ac:dyDescent="0.2">
      <c r="B109" s="745" t="s">
        <v>102</v>
      </c>
      <c r="C109" s="746">
        <f t="shared" ref="C109:C111" si="28">C92</f>
        <v>0</v>
      </c>
      <c r="D109" s="746">
        <f t="shared" ref="D109:D111" si="29">E92</f>
        <v>2.8000000000000001E-2</v>
      </c>
      <c r="E109" s="746">
        <f t="shared" ref="E109:E111" si="30">G92</f>
        <v>0.11600000000000001</v>
      </c>
      <c r="F109" s="746">
        <f t="shared" ref="F109:F111" si="31">I92</f>
        <v>0.11899999999999999</v>
      </c>
      <c r="G109" s="746">
        <f t="shared" ref="G109:G111" si="32">K92</f>
        <v>0.11899999999999999</v>
      </c>
      <c r="H109" s="746">
        <f t="shared" ref="H109:H111" si="33">M92</f>
        <v>0.11899999999999999</v>
      </c>
      <c r="I109" s="746">
        <f t="shared" ref="I109:I111" si="34">O92</f>
        <v>0.32</v>
      </c>
      <c r="J109" s="746">
        <f t="shared" ref="J109:J111" si="35">Q92</f>
        <v>0.69299999999999995</v>
      </c>
      <c r="K109" s="746">
        <f t="shared" ref="K109:K111" si="36">S92</f>
        <v>1.7000000000000001E-2</v>
      </c>
      <c r="L109" s="746">
        <f t="shared" ref="L109:L111" si="37">U92</f>
        <v>0</v>
      </c>
      <c r="M109" s="747">
        <f t="shared" ref="M109:M111" si="38">W92</f>
        <v>2.8000000000000001E-2</v>
      </c>
      <c r="N109" s="727"/>
    </row>
    <row r="110" spans="2:14" x14ac:dyDescent="0.2">
      <c r="B110" s="745" t="s">
        <v>103</v>
      </c>
      <c r="C110" s="746">
        <f t="shared" si="28"/>
        <v>4.5999999999999999E-2</v>
      </c>
      <c r="D110" s="746">
        <f t="shared" si="29"/>
        <v>7.3999999999999996E-2</v>
      </c>
      <c r="E110" s="746">
        <f t="shared" si="30"/>
        <v>0.11600000000000001</v>
      </c>
      <c r="F110" s="746">
        <f t="shared" si="31"/>
        <v>0.28100000000000003</v>
      </c>
      <c r="G110" s="746">
        <f t="shared" si="32"/>
        <v>0.41699999999999998</v>
      </c>
      <c r="H110" s="746">
        <f t="shared" si="33"/>
        <v>0.41799999999999998</v>
      </c>
      <c r="I110" s="746">
        <f t="shared" si="34"/>
        <v>0.754</v>
      </c>
      <c r="J110" s="746">
        <f t="shared" si="35"/>
        <v>0.39400000000000002</v>
      </c>
      <c r="K110" s="746">
        <f t="shared" si="36"/>
        <v>0.39400000000000002</v>
      </c>
      <c r="L110" s="746">
        <f t="shared" si="37"/>
        <v>0.39400000000000002</v>
      </c>
      <c r="M110" s="747">
        <f t="shared" si="38"/>
        <v>0.53900000000000003</v>
      </c>
      <c r="N110" s="727"/>
    </row>
    <row r="111" spans="2:14" ht="13.5" thickBot="1" x14ac:dyDescent="0.25">
      <c r="B111" s="748" t="s">
        <v>104</v>
      </c>
      <c r="C111" s="749">
        <f t="shared" si="28"/>
        <v>18.195</v>
      </c>
      <c r="D111" s="749">
        <f t="shared" si="29"/>
        <v>14.391999999999999</v>
      </c>
      <c r="E111" s="749">
        <f t="shared" si="30"/>
        <v>4.6619999999999999</v>
      </c>
      <c r="F111" s="749">
        <f t="shared" si="31"/>
        <v>2.6070000000000002</v>
      </c>
      <c r="G111" s="749">
        <f t="shared" si="32"/>
        <v>2.8879999999999999</v>
      </c>
      <c r="H111" s="749">
        <f t="shared" si="33"/>
        <v>3.3279999999999998</v>
      </c>
      <c r="I111" s="749">
        <f t="shared" si="34"/>
        <v>7.0209999999999999</v>
      </c>
      <c r="J111" s="749">
        <f t="shared" si="35"/>
        <v>4.7880000000000003</v>
      </c>
      <c r="K111" s="749">
        <f t="shared" si="36"/>
        <v>9.9</v>
      </c>
      <c r="L111" s="749">
        <f t="shared" si="37"/>
        <v>4.2679999999999998</v>
      </c>
      <c r="M111" s="750">
        <f t="shared" si="38"/>
        <v>3.8929999999999998</v>
      </c>
      <c r="N111" s="727"/>
    </row>
    <row r="114" spans="2:14" x14ac:dyDescent="0.2">
      <c r="B114" s="790" t="s">
        <v>745</v>
      </c>
      <c r="C114" s="720" t="s">
        <v>331</v>
      </c>
      <c r="D114" s="720" t="s">
        <v>222</v>
      </c>
      <c r="E114" s="720" t="s">
        <v>225</v>
      </c>
      <c r="F114" s="720" t="s">
        <v>226</v>
      </c>
      <c r="G114" s="720" t="s">
        <v>227</v>
      </c>
      <c r="H114" s="720" t="s">
        <v>228</v>
      </c>
      <c r="I114" s="720" t="s">
        <v>332</v>
      </c>
      <c r="J114" s="720" t="s">
        <v>333</v>
      </c>
      <c r="K114" s="720" t="s">
        <v>231</v>
      </c>
      <c r="L114" s="720" t="s">
        <v>232</v>
      </c>
      <c r="M114" s="720" t="s">
        <v>233</v>
      </c>
      <c r="N114" s="739"/>
    </row>
    <row r="115" spans="2:14" x14ac:dyDescent="0.2">
      <c r="B115" s="791"/>
      <c r="C115" s="719" t="s">
        <v>487</v>
      </c>
      <c r="D115" s="719" t="s">
        <v>487</v>
      </c>
      <c r="E115" s="719" t="s">
        <v>487</v>
      </c>
      <c r="F115" s="719" t="s">
        <v>487</v>
      </c>
      <c r="G115" s="719" t="s">
        <v>487</v>
      </c>
      <c r="H115" s="719" t="s">
        <v>487</v>
      </c>
      <c r="I115" s="719" t="s">
        <v>487</v>
      </c>
      <c r="J115" s="719" t="s">
        <v>487</v>
      </c>
      <c r="K115" s="719" t="s">
        <v>487</v>
      </c>
      <c r="L115" s="719" t="s">
        <v>487</v>
      </c>
      <c r="M115" s="721" t="s">
        <v>487</v>
      </c>
      <c r="N115" s="740"/>
    </row>
    <row r="116" spans="2:14" ht="41.25" thickBot="1" x14ac:dyDescent="0.25">
      <c r="B116" s="792"/>
      <c r="C116" s="722" t="s">
        <v>325</v>
      </c>
      <c r="D116" s="722" t="s">
        <v>325</v>
      </c>
      <c r="E116" s="722" t="s">
        <v>325</v>
      </c>
      <c r="F116" s="722" t="s">
        <v>325</v>
      </c>
      <c r="G116" s="722" t="s">
        <v>325</v>
      </c>
      <c r="H116" s="722" t="s">
        <v>325</v>
      </c>
      <c r="I116" s="722" t="s">
        <v>325</v>
      </c>
      <c r="J116" s="722" t="s">
        <v>325</v>
      </c>
      <c r="K116" s="722" t="s">
        <v>325</v>
      </c>
      <c r="L116" s="722" t="s">
        <v>325</v>
      </c>
      <c r="M116" s="722" t="s">
        <v>325</v>
      </c>
      <c r="N116" s="741"/>
    </row>
    <row r="117" spans="2:14" ht="25.5" x14ac:dyDescent="0.2">
      <c r="B117" s="755" t="s">
        <v>105</v>
      </c>
      <c r="C117" s="756">
        <f t="shared" ref="C117:C128" si="39">SUM(C66,C83)</f>
        <v>184.81800000000001</v>
      </c>
      <c r="D117" s="756">
        <f t="shared" ref="D117:D128" si="40">SUM(D66,E83)</f>
        <v>109.941</v>
      </c>
      <c r="E117" s="756">
        <f t="shared" ref="E117:E128" si="41">SUM(E66,G83)</f>
        <v>67.028999999999996</v>
      </c>
      <c r="F117" s="756">
        <f t="shared" ref="F117:F128" si="42">SUM(F66,I83)</f>
        <v>40.443999999999996</v>
      </c>
      <c r="G117" s="756">
        <f t="shared" ref="G117:G128" si="43">SUM(G66,K83)</f>
        <v>48.353000000000002</v>
      </c>
      <c r="H117" s="756">
        <f t="shared" ref="H117:H128" si="44">SUM(H66,M83)</f>
        <v>65.121000000000009</v>
      </c>
      <c r="I117" s="756">
        <f t="shared" ref="I117:I128" si="45">SUM(I66,O83)</f>
        <v>98.912999999999997</v>
      </c>
      <c r="J117" s="756">
        <f t="shared" ref="J117:J128" si="46">SUM(J66,Q83)</f>
        <v>63.440000000000005</v>
      </c>
      <c r="K117" s="756">
        <f t="shared" ref="K117:K128" si="47">SUM(K66,S83)</f>
        <v>74.972999999999999</v>
      </c>
      <c r="L117" s="756">
        <f t="shared" ref="L117:L128" si="48">SUM(L66,U83)</f>
        <v>68.73</v>
      </c>
      <c r="M117" s="757">
        <f t="shared" ref="M117:M128" si="49">SUM(M66,W83)</f>
        <v>85.597999999999999</v>
      </c>
      <c r="N117" s="724"/>
    </row>
    <row r="118" spans="2:14" x14ac:dyDescent="0.2">
      <c r="B118" s="745" t="s">
        <v>94</v>
      </c>
      <c r="C118" s="746">
        <f t="shared" si="39"/>
        <v>26.802</v>
      </c>
      <c r="D118" s="746">
        <f t="shared" si="40"/>
        <v>15.568</v>
      </c>
      <c r="E118" s="746">
        <f t="shared" si="41"/>
        <v>28.099000000000004</v>
      </c>
      <c r="F118" s="746">
        <f t="shared" si="42"/>
        <v>17.057000000000002</v>
      </c>
      <c r="G118" s="746">
        <f t="shared" si="43"/>
        <v>11.656000000000001</v>
      </c>
      <c r="H118" s="746">
        <f t="shared" si="44"/>
        <v>18.884999999999998</v>
      </c>
      <c r="I118" s="746">
        <f t="shared" si="45"/>
        <v>26.787999999999997</v>
      </c>
      <c r="J118" s="746">
        <f t="shared" si="46"/>
        <v>10.097</v>
      </c>
      <c r="K118" s="746">
        <f t="shared" si="47"/>
        <v>12.487000000000002</v>
      </c>
      <c r="L118" s="746">
        <f t="shared" si="48"/>
        <v>14.931999999999999</v>
      </c>
      <c r="M118" s="747">
        <f t="shared" si="49"/>
        <v>21.971</v>
      </c>
      <c r="N118" s="727"/>
    </row>
    <row r="119" spans="2:14" x14ac:dyDescent="0.2">
      <c r="B119" s="745" t="s">
        <v>95</v>
      </c>
      <c r="C119" s="746">
        <f t="shared" si="39"/>
        <v>2.0919999999999996</v>
      </c>
      <c r="D119" s="746">
        <f t="shared" si="40"/>
        <v>2.5860000000000003</v>
      </c>
      <c r="E119" s="746">
        <f t="shared" si="41"/>
        <v>2.8819999999999997</v>
      </c>
      <c r="F119" s="746">
        <f t="shared" si="42"/>
        <v>2.9870000000000001</v>
      </c>
      <c r="G119" s="746">
        <f t="shared" si="43"/>
        <v>7.8769999999999998</v>
      </c>
      <c r="H119" s="746">
        <f t="shared" si="44"/>
        <v>6.1829999999999998</v>
      </c>
      <c r="I119" s="746">
        <f t="shared" si="45"/>
        <v>4.7290000000000001</v>
      </c>
      <c r="J119" s="746">
        <f t="shared" si="46"/>
        <v>18.265000000000001</v>
      </c>
      <c r="K119" s="746">
        <f t="shared" si="47"/>
        <v>1.0630000000000002</v>
      </c>
      <c r="L119" s="746">
        <f t="shared" si="48"/>
        <v>1.3519999999999999</v>
      </c>
      <c r="M119" s="747">
        <f t="shared" si="49"/>
        <v>1.48</v>
      </c>
      <c r="N119" s="727"/>
    </row>
    <row r="120" spans="2:14" x14ac:dyDescent="0.2">
      <c r="B120" s="745" t="s">
        <v>96</v>
      </c>
      <c r="C120" s="746">
        <f t="shared" si="39"/>
        <v>12.568</v>
      </c>
      <c r="D120" s="746">
        <f t="shared" si="40"/>
        <v>16.508999999999997</v>
      </c>
      <c r="E120" s="746">
        <f t="shared" si="41"/>
        <v>7.7010000000000005</v>
      </c>
      <c r="F120" s="746">
        <f t="shared" si="42"/>
        <v>3.3860000000000001</v>
      </c>
      <c r="G120" s="746">
        <f t="shared" si="43"/>
        <v>4.3620000000000001</v>
      </c>
      <c r="H120" s="746">
        <f t="shared" si="44"/>
        <v>5.6370000000000005</v>
      </c>
      <c r="I120" s="746">
        <f t="shared" si="45"/>
        <v>18.992000000000001</v>
      </c>
      <c r="J120" s="746">
        <f t="shared" si="46"/>
        <v>4.984</v>
      </c>
      <c r="K120" s="746">
        <f t="shared" si="47"/>
        <v>5.9590000000000005</v>
      </c>
      <c r="L120" s="746">
        <f t="shared" si="48"/>
        <v>8.3419999999999987</v>
      </c>
      <c r="M120" s="747">
        <f t="shared" si="49"/>
        <v>14.272</v>
      </c>
      <c r="N120" s="727"/>
    </row>
    <row r="121" spans="2:14" x14ac:dyDescent="0.2">
      <c r="B121" s="745" t="s">
        <v>97</v>
      </c>
      <c r="C121" s="746">
        <f t="shared" si="39"/>
        <v>117.327</v>
      </c>
      <c r="D121" s="746">
        <f t="shared" si="40"/>
        <v>53.235999999999997</v>
      </c>
      <c r="E121" s="746">
        <f t="shared" si="41"/>
        <v>16.545000000000002</v>
      </c>
      <c r="F121" s="746">
        <f t="shared" si="42"/>
        <v>7.5909999999999993</v>
      </c>
      <c r="G121" s="746">
        <f t="shared" si="43"/>
        <v>11.677</v>
      </c>
      <c r="H121" s="746">
        <f t="shared" si="44"/>
        <v>14.826000000000001</v>
      </c>
      <c r="I121" s="746">
        <f t="shared" si="45"/>
        <v>27.633000000000003</v>
      </c>
      <c r="J121" s="746">
        <f t="shared" si="46"/>
        <v>16.544</v>
      </c>
      <c r="K121" s="746">
        <f t="shared" si="47"/>
        <v>38.711999999999996</v>
      </c>
      <c r="L121" s="746">
        <f t="shared" si="48"/>
        <v>30.740000000000002</v>
      </c>
      <c r="M121" s="747">
        <f t="shared" si="49"/>
        <v>22.820999999999998</v>
      </c>
      <c r="N121" s="727"/>
    </row>
    <row r="122" spans="2:14" x14ac:dyDescent="0.2">
      <c r="B122" s="745" t="s">
        <v>98</v>
      </c>
      <c r="C122" s="746">
        <f t="shared" si="39"/>
        <v>2.9390000000000001</v>
      </c>
      <c r="D122" s="746">
        <f t="shared" si="40"/>
        <v>3.8130000000000002</v>
      </c>
      <c r="E122" s="746">
        <f t="shared" si="41"/>
        <v>2.2130000000000001</v>
      </c>
      <c r="F122" s="746">
        <f t="shared" si="42"/>
        <v>2.8820000000000001</v>
      </c>
      <c r="G122" s="746">
        <f t="shared" si="43"/>
        <v>1.544</v>
      </c>
      <c r="H122" s="746">
        <f t="shared" si="44"/>
        <v>2.5640000000000001</v>
      </c>
      <c r="I122" s="746">
        <f t="shared" si="45"/>
        <v>6.2810000000000006</v>
      </c>
      <c r="J122" s="746">
        <f t="shared" si="46"/>
        <v>2.802</v>
      </c>
      <c r="K122" s="746">
        <f t="shared" si="47"/>
        <v>2.2429999999999999</v>
      </c>
      <c r="L122" s="746">
        <f t="shared" si="48"/>
        <v>3.3440000000000003</v>
      </c>
      <c r="M122" s="747">
        <f t="shared" si="49"/>
        <v>8.2449999999999992</v>
      </c>
      <c r="N122" s="727"/>
    </row>
    <row r="123" spans="2:14" x14ac:dyDescent="0.2">
      <c r="B123" s="745" t="s">
        <v>99</v>
      </c>
      <c r="C123" s="746">
        <f t="shared" si="39"/>
        <v>0.34300000000000003</v>
      </c>
      <c r="D123" s="746">
        <f t="shared" si="40"/>
        <v>0.28000000000000003</v>
      </c>
      <c r="E123" s="746">
        <f t="shared" si="41"/>
        <v>0.28400000000000003</v>
      </c>
      <c r="F123" s="746">
        <f t="shared" si="42"/>
        <v>0.28300000000000003</v>
      </c>
      <c r="G123" s="746">
        <f t="shared" si="43"/>
        <v>3.3679999999999999</v>
      </c>
      <c r="H123" s="746">
        <f t="shared" si="44"/>
        <v>8.8000000000000009E-2</v>
      </c>
      <c r="I123" s="746">
        <f t="shared" si="45"/>
        <v>8.900000000000001E-2</v>
      </c>
      <c r="J123" s="746">
        <f t="shared" si="46"/>
        <v>8.8000000000000009E-2</v>
      </c>
      <c r="K123" s="746">
        <f t="shared" si="47"/>
        <v>8.900000000000001E-2</v>
      </c>
      <c r="L123" s="746">
        <f t="shared" si="48"/>
        <v>0.90700000000000003</v>
      </c>
      <c r="M123" s="747">
        <f t="shared" si="49"/>
        <v>0.247</v>
      </c>
      <c r="N123" s="727"/>
    </row>
    <row r="124" spans="2:14" x14ac:dyDescent="0.2">
      <c r="B124" s="745" t="s">
        <v>100</v>
      </c>
      <c r="C124" s="746">
        <f t="shared" si="39"/>
        <v>0.56600000000000006</v>
      </c>
      <c r="D124" s="746">
        <f t="shared" si="40"/>
        <v>1.0149999999999999</v>
      </c>
      <c r="E124" s="746">
        <f t="shared" si="41"/>
        <v>0.88600000000000001</v>
      </c>
      <c r="F124" s="746">
        <f t="shared" si="42"/>
        <v>0.80400000000000005</v>
      </c>
      <c r="G124" s="746">
        <f t="shared" si="43"/>
        <v>0.81200000000000006</v>
      </c>
      <c r="H124" s="746">
        <f t="shared" si="44"/>
        <v>5.7069999999999999</v>
      </c>
      <c r="I124" s="746">
        <f t="shared" si="45"/>
        <v>0.20399999999999999</v>
      </c>
      <c r="J124" s="746">
        <f t="shared" si="46"/>
        <v>1.022</v>
      </c>
      <c r="K124" s="746">
        <f t="shared" si="47"/>
        <v>0.29000000000000004</v>
      </c>
      <c r="L124" s="746">
        <f t="shared" si="48"/>
        <v>0.59899999999999998</v>
      </c>
      <c r="M124" s="747">
        <f t="shared" si="49"/>
        <v>0.72199999999999998</v>
      </c>
      <c r="N124" s="727"/>
    </row>
    <row r="125" spans="2:14" x14ac:dyDescent="0.2">
      <c r="B125" s="745" t="s">
        <v>101</v>
      </c>
      <c r="C125" s="746">
        <f t="shared" si="39"/>
        <v>2.0049999999999999</v>
      </c>
      <c r="D125" s="746">
        <f t="shared" si="40"/>
        <v>1.8120000000000001</v>
      </c>
      <c r="E125" s="746">
        <f t="shared" si="41"/>
        <v>1.7210000000000001</v>
      </c>
      <c r="F125" s="746">
        <f t="shared" si="42"/>
        <v>1.6339999999999999</v>
      </c>
      <c r="G125" s="746">
        <f t="shared" si="43"/>
        <v>1.796</v>
      </c>
      <c r="H125" s="746">
        <f t="shared" si="44"/>
        <v>6.391</v>
      </c>
      <c r="I125" s="746">
        <f t="shared" si="45"/>
        <v>1.6319999999999999</v>
      </c>
      <c r="J125" s="746">
        <f t="shared" si="46"/>
        <v>1.42</v>
      </c>
      <c r="K125" s="746">
        <f t="shared" si="47"/>
        <v>1.363</v>
      </c>
      <c r="L125" s="746">
        <f t="shared" si="48"/>
        <v>1.363</v>
      </c>
      <c r="M125" s="747">
        <f t="shared" si="49"/>
        <v>8.6750000000000007</v>
      </c>
      <c r="N125" s="727"/>
    </row>
    <row r="126" spans="2:14" x14ac:dyDescent="0.2">
      <c r="B126" s="745" t="s">
        <v>102</v>
      </c>
      <c r="C126" s="746">
        <f t="shared" si="39"/>
        <v>2.1999999999999999E-2</v>
      </c>
      <c r="D126" s="746">
        <f t="shared" si="40"/>
        <v>2.8000000000000001E-2</v>
      </c>
      <c r="E126" s="746">
        <f t="shared" si="41"/>
        <v>0.13300000000000001</v>
      </c>
      <c r="F126" s="746">
        <f t="shared" si="42"/>
        <v>0.122</v>
      </c>
      <c r="G126" s="746">
        <f t="shared" si="43"/>
        <v>0.13899999999999998</v>
      </c>
      <c r="H126" s="746">
        <f t="shared" si="44"/>
        <v>0.122</v>
      </c>
      <c r="I126" s="746">
        <f t="shared" si="45"/>
        <v>0.439</v>
      </c>
      <c r="J126" s="746">
        <f t="shared" si="46"/>
        <v>0.69799999999999995</v>
      </c>
      <c r="K126" s="746">
        <f t="shared" si="47"/>
        <v>3.6000000000000004E-2</v>
      </c>
      <c r="L126" s="746">
        <f t="shared" si="48"/>
        <v>5.0000000000000001E-3</v>
      </c>
      <c r="M126" s="747">
        <f t="shared" si="49"/>
        <v>4.3999999999999997E-2</v>
      </c>
      <c r="N126" s="727"/>
    </row>
    <row r="127" spans="2:14" x14ac:dyDescent="0.2">
      <c r="B127" s="745" t="s">
        <v>103</v>
      </c>
      <c r="C127" s="746">
        <f t="shared" si="39"/>
        <v>4.5999999999999999E-2</v>
      </c>
      <c r="D127" s="746">
        <f t="shared" si="40"/>
        <v>7.3999999999999996E-2</v>
      </c>
      <c r="E127" s="746">
        <f t="shared" si="41"/>
        <v>0.12000000000000001</v>
      </c>
      <c r="F127" s="746">
        <f t="shared" si="42"/>
        <v>0.28100000000000003</v>
      </c>
      <c r="G127" s="746">
        <f t="shared" si="43"/>
        <v>0.44799999999999995</v>
      </c>
      <c r="H127" s="746">
        <f t="shared" si="44"/>
        <v>0.41799999999999998</v>
      </c>
      <c r="I127" s="746">
        <f t="shared" si="45"/>
        <v>0.78500000000000003</v>
      </c>
      <c r="J127" s="746">
        <f t="shared" si="46"/>
        <v>0.39400000000000002</v>
      </c>
      <c r="K127" s="746">
        <f t="shared" si="47"/>
        <v>0.42500000000000004</v>
      </c>
      <c r="L127" s="746">
        <f t="shared" si="48"/>
        <v>0.39400000000000002</v>
      </c>
      <c r="M127" s="747">
        <f t="shared" si="49"/>
        <v>0.57000000000000006</v>
      </c>
      <c r="N127" s="727"/>
    </row>
    <row r="128" spans="2:14" ht="13.5" thickBot="1" x14ac:dyDescent="0.25">
      <c r="B128" s="748" t="s">
        <v>104</v>
      </c>
      <c r="C128" s="749">
        <f t="shared" si="39"/>
        <v>19.939</v>
      </c>
      <c r="D128" s="749">
        <f t="shared" si="40"/>
        <v>14.857999999999999</v>
      </c>
      <c r="E128" s="749">
        <f t="shared" si="41"/>
        <v>6.3609999999999998</v>
      </c>
      <c r="F128" s="749">
        <f t="shared" si="42"/>
        <v>3.3200000000000003</v>
      </c>
      <c r="G128" s="749">
        <f t="shared" si="43"/>
        <v>4.6579999999999995</v>
      </c>
      <c r="H128" s="749">
        <f t="shared" si="44"/>
        <v>4.0880000000000001</v>
      </c>
      <c r="I128" s="749">
        <f t="shared" si="45"/>
        <v>11.041</v>
      </c>
      <c r="J128" s="749">
        <f t="shared" si="46"/>
        <v>7.1</v>
      </c>
      <c r="K128" s="749">
        <f t="shared" si="47"/>
        <v>12.301</v>
      </c>
      <c r="L128" s="749">
        <f t="shared" si="48"/>
        <v>6.6950000000000003</v>
      </c>
      <c r="M128" s="750">
        <f t="shared" si="49"/>
        <v>6.5229999999999997</v>
      </c>
      <c r="N128" s="727"/>
    </row>
    <row r="130" spans="1:13" x14ac:dyDescent="0.2">
      <c r="A130" s="275"/>
    </row>
    <row r="131" spans="1:13" x14ac:dyDescent="0.2">
      <c r="B131" s="790" t="s">
        <v>745</v>
      </c>
      <c r="C131" s="720" t="s">
        <v>331</v>
      </c>
      <c r="D131" s="720" t="s">
        <v>222</v>
      </c>
      <c r="E131" s="720" t="s">
        <v>225</v>
      </c>
      <c r="F131" s="720" t="s">
        <v>226</v>
      </c>
      <c r="G131" s="720" t="s">
        <v>227</v>
      </c>
      <c r="H131" s="720" t="s">
        <v>228</v>
      </c>
      <c r="I131" s="720" t="s">
        <v>332</v>
      </c>
      <c r="J131" s="720" t="s">
        <v>333</v>
      </c>
      <c r="K131" s="720" t="s">
        <v>231</v>
      </c>
      <c r="L131" s="720" t="s">
        <v>232</v>
      </c>
      <c r="M131" s="742" t="s">
        <v>233</v>
      </c>
    </row>
    <row r="132" spans="1:13" x14ac:dyDescent="0.2">
      <c r="B132" s="791"/>
      <c r="C132" s="719" t="s">
        <v>78</v>
      </c>
      <c r="D132" s="719" t="s">
        <v>78</v>
      </c>
      <c r="E132" s="719" t="s">
        <v>78</v>
      </c>
      <c r="F132" s="719" t="s">
        <v>78</v>
      </c>
      <c r="G132" s="719" t="s">
        <v>78</v>
      </c>
      <c r="H132" s="719" t="s">
        <v>78</v>
      </c>
      <c r="I132" s="719" t="s">
        <v>78</v>
      </c>
      <c r="J132" s="719" t="s">
        <v>78</v>
      </c>
      <c r="K132" s="719" t="s">
        <v>78</v>
      </c>
      <c r="L132" s="719" t="s">
        <v>78</v>
      </c>
      <c r="M132" s="743" t="s">
        <v>78</v>
      </c>
    </row>
    <row r="133" spans="1:13" ht="41.25" thickBot="1" x14ac:dyDescent="0.25">
      <c r="B133" s="792"/>
      <c r="C133" s="722" t="s">
        <v>325</v>
      </c>
      <c r="D133" s="722" t="s">
        <v>325</v>
      </c>
      <c r="E133" s="722" t="s">
        <v>325</v>
      </c>
      <c r="F133" s="722" t="s">
        <v>325</v>
      </c>
      <c r="G133" s="722" t="s">
        <v>325</v>
      </c>
      <c r="H133" s="722" t="s">
        <v>325</v>
      </c>
      <c r="I133" s="722" t="s">
        <v>325</v>
      </c>
      <c r="J133" s="722" t="s">
        <v>325</v>
      </c>
      <c r="K133" s="722" t="s">
        <v>325</v>
      </c>
      <c r="L133" s="722" t="s">
        <v>325</v>
      </c>
      <c r="M133" s="744" t="s">
        <v>325</v>
      </c>
    </row>
    <row r="134" spans="1:13" x14ac:dyDescent="0.2">
      <c r="B134" s="758" t="s">
        <v>214</v>
      </c>
      <c r="C134" s="727">
        <v>8.1379999999999999</v>
      </c>
      <c r="D134" s="727">
        <v>1.903</v>
      </c>
      <c r="E134" s="727">
        <v>6.6269999999999998</v>
      </c>
      <c r="F134" s="727">
        <v>2.5569999999999999</v>
      </c>
      <c r="G134" s="727">
        <v>5.8170000000000002</v>
      </c>
      <c r="H134" s="727">
        <v>3.5</v>
      </c>
      <c r="I134" s="727">
        <v>9.8919999999999995</v>
      </c>
      <c r="J134" s="727">
        <v>5.31</v>
      </c>
      <c r="K134" s="727">
        <v>5.702</v>
      </c>
      <c r="L134" s="727">
        <v>6.0519999999999996</v>
      </c>
      <c r="M134" s="728">
        <v>6.819</v>
      </c>
    </row>
    <row r="135" spans="1:13" x14ac:dyDescent="0.2">
      <c r="B135" s="726" t="s">
        <v>215</v>
      </c>
      <c r="C135" s="727">
        <v>0.94099999999999995</v>
      </c>
      <c r="D135" s="727">
        <v>0.33600000000000002</v>
      </c>
      <c r="E135" s="727">
        <v>1.228</v>
      </c>
      <c r="F135" s="727">
        <v>0.52</v>
      </c>
      <c r="G135" s="727">
        <v>1.492</v>
      </c>
      <c r="H135" s="727">
        <v>0.84399999999999997</v>
      </c>
      <c r="I135" s="727">
        <v>4.3319999999999999</v>
      </c>
      <c r="J135" s="727">
        <v>1.353</v>
      </c>
      <c r="K135" s="727">
        <v>1.591</v>
      </c>
      <c r="L135" s="727">
        <v>1.6679999999999999</v>
      </c>
      <c r="M135" s="728">
        <v>2.2410000000000001</v>
      </c>
    </row>
    <row r="136" spans="1:13" x14ac:dyDescent="0.2">
      <c r="B136" s="726" t="s">
        <v>216</v>
      </c>
      <c r="C136" s="727">
        <v>0.57499999999999996</v>
      </c>
      <c r="D136" s="727">
        <v>0.309</v>
      </c>
      <c r="E136" s="727">
        <v>0.88200000000000001</v>
      </c>
      <c r="F136" s="727">
        <v>0.53900000000000003</v>
      </c>
      <c r="G136" s="727">
        <v>1.1870000000000001</v>
      </c>
      <c r="H136" s="727">
        <v>0.83899999999999997</v>
      </c>
      <c r="I136" s="727">
        <v>4.0750000000000002</v>
      </c>
      <c r="J136" s="727">
        <v>1.248</v>
      </c>
      <c r="K136" s="727">
        <v>1.5409999999999999</v>
      </c>
      <c r="L136" s="727">
        <v>1.472</v>
      </c>
      <c r="M136" s="728">
        <v>2.2410000000000001</v>
      </c>
    </row>
    <row r="137" spans="1:13" x14ac:dyDescent="0.2">
      <c r="B137" s="726" t="s">
        <v>217</v>
      </c>
      <c r="C137" s="727">
        <v>0.78800000000000003</v>
      </c>
      <c r="D137" s="727">
        <v>0.81699999999999995</v>
      </c>
      <c r="E137" s="727">
        <v>1.42</v>
      </c>
      <c r="F137" s="727">
        <v>1.63</v>
      </c>
      <c r="G137" s="727">
        <v>1.9770000000000001</v>
      </c>
      <c r="H137" s="727">
        <v>2.3380000000000001</v>
      </c>
      <c r="I137" s="727">
        <v>8.76</v>
      </c>
      <c r="J137" s="727">
        <v>2.89</v>
      </c>
      <c r="K137" s="727">
        <v>3.4889999999999999</v>
      </c>
      <c r="L137" s="727">
        <v>3.2610000000000001</v>
      </c>
      <c r="M137" s="728">
        <v>5.4569999999999999</v>
      </c>
    </row>
    <row r="138" spans="1:13" x14ac:dyDescent="0.2">
      <c r="B138" s="726" t="s">
        <v>218</v>
      </c>
      <c r="C138" s="727">
        <v>0.307</v>
      </c>
      <c r="D138" s="727">
        <v>0.83799999999999997</v>
      </c>
      <c r="E138" s="727">
        <v>0.69499999999999995</v>
      </c>
      <c r="F138" s="727">
        <v>1.627</v>
      </c>
      <c r="G138" s="727">
        <v>1.24</v>
      </c>
      <c r="H138" s="727">
        <v>1.728</v>
      </c>
      <c r="I138" s="727">
        <v>5.2389999999999999</v>
      </c>
      <c r="J138" s="727">
        <v>2.024</v>
      </c>
      <c r="K138" s="727">
        <v>2.1</v>
      </c>
      <c r="L138" s="727">
        <v>2.6840000000000002</v>
      </c>
      <c r="M138" s="728">
        <v>3.968</v>
      </c>
    </row>
    <row r="139" spans="1:13" x14ac:dyDescent="0.2">
      <c r="B139" s="726" t="s">
        <v>219</v>
      </c>
      <c r="C139" s="727">
        <v>0.10199999999999999</v>
      </c>
      <c r="D139" s="727">
        <v>0.28299999999999997</v>
      </c>
      <c r="E139" s="727">
        <v>0.20699999999999999</v>
      </c>
      <c r="F139" s="727">
        <v>0.58699999999999997</v>
      </c>
      <c r="G139" s="727">
        <v>0.38800000000000001</v>
      </c>
      <c r="H139" s="727">
        <v>0.46899999999999997</v>
      </c>
      <c r="I139" s="727">
        <v>1.1870000000000001</v>
      </c>
      <c r="J139" s="727">
        <v>0.54</v>
      </c>
      <c r="K139" s="727">
        <v>0.70599999999999996</v>
      </c>
      <c r="L139" s="727">
        <v>0.70699999999999996</v>
      </c>
      <c r="M139" s="728">
        <v>1.244</v>
      </c>
    </row>
    <row r="140" spans="1:13" x14ac:dyDescent="0.2">
      <c r="B140" s="726" t="s">
        <v>220</v>
      </c>
      <c r="C140" s="727">
        <v>4.8000000000000001E-2</v>
      </c>
      <c r="D140" s="727">
        <v>6.8000000000000005E-2</v>
      </c>
      <c r="E140" s="727">
        <v>8.6999999999999994E-2</v>
      </c>
      <c r="F140" s="727">
        <v>0.251</v>
      </c>
      <c r="G140" s="727">
        <v>0.115</v>
      </c>
      <c r="H140" s="727">
        <v>0.16200000000000001</v>
      </c>
      <c r="I140" s="727">
        <v>0.442</v>
      </c>
      <c r="J140" s="727">
        <v>0.183</v>
      </c>
      <c r="K140" s="727">
        <v>0.35299999999999998</v>
      </c>
      <c r="L140" s="727">
        <v>0.221</v>
      </c>
      <c r="M140" s="728">
        <v>0.497</v>
      </c>
    </row>
    <row r="141" spans="1:13" x14ac:dyDescent="0.2">
      <c r="B141" s="726" t="s">
        <v>221</v>
      </c>
      <c r="C141" s="727">
        <v>3.5999999999999997E-2</v>
      </c>
      <c r="D141" s="727">
        <v>2.9000000000000001E-2</v>
      </c>
      <c r="E141" s="727">
        <v>7.4999999999999997E-2</v>
      </c>
      <c r="F141" s="727">
        <v>0.29299999999999998</v>
      </c>
      <c r="G141" s="727">
        <v>8.8999999999999996E-2</v>
      </c>
      <c r="H141" s="727">
        <v>0.105</v>
      </c>
      <c r="I141" s="727">
        <v>0.36599999999999999</v>
      </c>
      <c r="J141" s="727">
        <v>7.9000000000000001E-2</v>
      </c>
      <c r="K141" s="727">
        <v>0.45200000000000001</v>
      </c>
      <c r="L141" s="727">
        <v>0.17499999999999999</v>
      </c>
      <c r="M141" s="728">
        <v>0.18099999999999999</v>
      </c>
    </row>
    <row r="142" spans="1:13" ht="13.5" thickBot="1" x14ac:dyDescent="0.25">
      <c r="B142" s="764" t="s">
        <v>80</v>
      </c>
      <c r="C142" s="765">
        <v>10.935</v>
      </c>
      <c r="D142" s="765">
        <v>4.5830000000000002</v>
      </c>
      <c r="E142" s="765">
        <v>11.222</v>
      </c>
      <c r="F142" s="765">
        <v>8.0039999999999996</v>
      </c>
      <c r="G142" s="765">
        <v>12.305</v>
      </c>
      <c r="H142" s="765">
        <v>9.9849999999999994</v>
      </c>
      <c r="I142" s="765">
        <v>34.292000000000002</v>
      </c>
      <c r="J142" s="765">
        <v>13.627000000000001</v>
      </c>
      <c r="K142" s="765">
        <v>15.933</v>
      </c>
      <c r="L142" s="765">
        <v>16.239000000000001</v>
      </c>
      <c r="M142" s="768">
        <v>22.648</v>
      </c>
    </row>
    <row r="145" spans="2:24" x14ac:dyDescent="0.2">
      <c r="B145" s="790" t="s">
        <v>745</v>
      </c>
      <c r="C145" s="793" t="s">
        <v>331</v>
      </c>
      <c r="D145" s="794"/>
      <c r="E145" s="793" t="s">
        <v>222</v>
      </c>
      <c r="F145" s="794"/>
      <c r="G145" s="793" t="s">
        <v>225</v>
      </c>
      <c r="H145" s="794"/>
      <c r="I145" s="793" t="s">
        <v>226</v>
      </c>
      <c r="J145" s="794"/>
      <c r="K145" s="793" t="s">
        <v>227</v>
      </c>
      <c r="L145" s="794"/>
      <c r="M145" s="793" t="s">
        <v>228</v>
      </c>
      <c r="N145" s="794"/>
      <c r="O145" s="793" t="s">
        <v>332</v>
      </c>
      <c r="P145" s="794"/>
      <c r="Q145" s="793" t="s">
        <v>333</v>
      </c>
      <c r="R145" s="794"/>
      <c r="S145" s="793" t="s">
        <v>231</v>
      </c>
      <c r="T145" s="794"/>
      <c r="U145" s="793" t="s">
        <v>232</v>
      </c>
      <c r="V145" s="794"/>
      <c r="W145" s="793" t="s">
        <v>233</v>
      </c>
      <c r="X145" s="795"/>
    </row>
    <row r="146" spans="2:24" x14ac:dyDescent="0.2">
      <c r="B146" s="791"/>
      <c r="C146" s="796" t="s">
        <v>79</v>
      </c>
      <c r="D146" s="797"/>
      <c r="E146" s="796" t="s">
        <v>79</v>
      </c>
      <c r="F146" s="797"/>
      <c r="G146" s="796" t="s">
        <v>79</v>
      </c>
      <c r="H146" s="797"/>
      <c r="I146" s="796" t="s">
        <v>79</v>
      </c>
      <c r="J146" s="797"/>
      <c r="K146" s="796" t="s">
        <v>79</v>
      </c>
      <c r="L146" s="797"/>
      <c r="M146" s="796" t="s">
        <v>79</v>
      </c>
      <c r="N146" s="797"/>
      <c r="O146" s="796"/>
      <c r="P146" s="797"/>
      <c r="Q146" s="796"/>
      <c r="R146" s="797"/>
      <c r="S146" s="796"/>
      <c r="T146" s="797"/>
      <c r="U146" s="796"/>
      <c r="V146" s="797"/>
      <c r="W146" s="796"/>
      <c r="X146" s="798"/>
    </row>
    <row r="147" spans="2:24" ht="41.25" thickBot="1" x14ac:dyDescent="0.25">
      <c r="B147" s="792"/>
      <c r="C147" s="722" t="s">
        <v>325</v>
      </c>
      <c r="D147" s="731" t="s">
        <v>82</v>
      </c>
      <c r="E147" s="722" t="s">
        <v>325</v>
      </c>
      <c r="F147" s="732" t="s">
        <v>82</v>
      </c>
      <c r="G147" s="722" t="s">
        <v>325</v>
      </c>
      <c r="H147" s="732" t="s">
        <v>82</v>
      </c>
      <c r="I147" s="722" t="s">
        <v>325</v>
      </c>
      <c r="J147" s="732" t="s">
        <v>82</v>
      </c>
      <c r="K147" s="722" t="s">
        <v>325</v>
      </c>
      <c r="L147" s="732" t="s">
        <v>82</v>
      </c>
      <c r="M147" s="722" t="s">
        <v>325</v>
      </c>
      <c r="N147" s="732" t="s">
        <v>82</v>
      </c>
      <c r="O147" s="722" t="s">
        <v>325</v>
      </c>
      <c r="P147" s="731" t="s">
        <v>82</v>
      </c>
      <c r="Q147" s="722" t="s">
        <v>325</v>
      </c>
      <c r="R147" s="731" t="s">
        <v>82</v>
      </c>
      <c r="S147" s="722" t="s">
        <v>325</v>
      </c>
      <c r="T147" s="731" t="s">
        <v>82</v>
      </c>
      <c r="U147" s="722" t="s">
        <v>325</v>
      </c>
      <c r="V147" s="731" t="s">
        <v>82</v>
      </c>
      <c r="W147" s="722" t="s">
        <v>325</v>
      </c>
      <c r="X147" s="731" t="s">
        <v>82</v>
      </c>
    </row>
    <row r="148" spans="2:24" x14ac:dyDescent="0.2">
      <c r="B148" s="758" t="s">
        <v>214</v>
      </c>
      <c r="C148" s="724">
        <v>10.971</v>
      </c>
      <c r="D148" s="733">
        <v>18.87</v>
      </c>
      <c r="E148" s="724">
        <v>10.669</v>
      </c>
      <c r="F148" s="733">
        <v>16.79</v>
      </c>
      <c r="G148" s="724">
        <v>9.5909999999999993</v>
      </c>
      <c r="H148" s="733">
        <v>15.93</v>
      </c>
      <c r="I148" s="724">
        <v>12.654</v>
      </c>
      <c r="J148" s="733">
        <v>18.18</v>
      </c>
      <c r="K148" s="724">
        <v>15.754</v>
      </c>
      <c r="L148" s="733">
        <v>16.64</v>
      </c>
      <c r="M148" s="724">
        <v>17.309000000000001</v>
      </c>
      <c r="N148" s="733">
        <v>15.83</v>
      </c>
      <c r="O148" s="724">
        <v>16.099</v>
      </c>
      <c r="P148" s="733">
        <v>17.77</v>
      </c>
      <c r="Q148" s="724">
        <v>11.486000000000001</v>
      </c>
      <c r="R148" s="733">
        <v>19.63</v>
      </c>
      <c r="S148" s="724">
        <v>8.7590000000000003</v>
      </c>
      <c r="T148" s="733">
        <v>20.12</v>
      </c>
      <c r="U148" s="724">
        <v>8.0570000000000004</v>
      </c>
      <c r="V148" s="733">
        <v>19.48</v>
      </c>
      <c r="W148" s="724">
        <v>10.099</v>
      </c>
      <c r="X148" s="734">
        <v>17.27</v>
      </c>
    </row>
    <row r="149" spans="2:24" x14ac:dyDescent="0.2">
      <c r="B149" s="726" t="s">
        <v>215</v>
      </c>
      <c r="C149" s="727">
        <v>4.2699999999999996</v>
      </c>
      <c r="D149" s="735">
        <v>24.43</v>
      </c>
      <c r="E149" s="727">
        <v>3.1930000000000001</v>
      </c>
      <c r="F149" s="735">
        <v>22.23</v>
      </c>
      <c r="G149" s="727">
        <v>1.754</v>
      </c>
      <c r="H149" s="735">
        <v>29.25</v>
      </c>
      <c r="I149" s="727">
        <v>1.7030000000000001</v>
      </c>
      <c r="J149" s="735">
        <v>24.63</v>
      </c>
      <c r="K149" s="727">
        <v>2.0339999999999998</v>
      </c>
      <c r="L149" s="735">
        <v>20.46</v>
      </c>
      <c r="M149" s="727">
        <v>3.3410000000000002</v>
      </c>
      <c r="N149" s="735">
        <v>18.940000000000001</v>
      </c>
      <c r="O149" s="727">
        <v>4.1829999999999998</v>
      </c>
      <c r="P149" s="735">
        <v>21.25</v>
      </c>
      <c r="Q149" s="727">
        <v>2.6190000000000002</v>
      </c>
      <c r="R149" s="735">
        <v>17.96</v>
      </c>
      <c r="S149" s="727">
        <v>2.2389999999999999</v>
      </c>
      <c r="T149" s="735">
        <v>17.010000000000002</v>
      </c>
      <c r="U149" s="727">
        <v>2.387</v>
      </c>
      <c r="V149" s="735">
        <v>23.8</v>
      </c>
      <c r="W149" s="727">
        <v>3.1059999999999999</v>
      </c>
      <c r="X149" s="736">
        <v>29.8</v>
      </c>
    </row>
    <row r="150" spans="2:24" x14ac:dyDescent="0.2">
      <c r="B150" s="726" t="s">
        <v>216</v>
      </c>
      <c r="C150" s="727">
        <v>4.6660000000000004</v>
      </c>
      <c r="D150" s="735">
        <v>23.15</v>
      </c>
      <c r="E150" s="727">
        <v>3.8980000000000001</v>
      </c>
      <c r="F150" s="735">
        <v>23.57</v>
      </c>
      <c r="G150" s="727">
        <v>1.944</v>
      </c>
      <c r="H150" s="735">
        <v>31.03</v>
      </c>
      <c r="I150" s="727">
        <v>1.474</v>
      </c>
      <c r="J150" s="735">
        <v>28.49</v>
      </c>
      <c r="K150" s="727">
        <v>1.6020000000000001</v>
      </c>
      <c r="L150" s="735">
        <v>21.76</v>
      </c>
      <c r="M150" s="727">
        <v>3.3929999999999998</v>
      </c>
      <c r="N150" s="735">
        <v>22.76</v>
      </c>
      <c r="O150" s="727">
        <v>4.4109999999999996</v>
      </c>
      <c r="P150" s="735">
        <v>21.7</v>
      </c>
      <c r="Q150" s="727">
        <v>2.65</v>
      </c>
      <c r="R150" s="735">
        <v>18.27</v>
      </c>
      <c r="S150" s="727">
        <v>2.2360000000000002</v>
      </c>
      <c r="T150" s="735">
        <v>17.7</v>
      </c>
      <c r="U150" s="727">
        <v>2.669</v>
      </c>
      <c r="V150" s="735">
        <v>23.39</v>
      </c>
      <c r="W150" s="727">
        <v>3.8620000000000001</v>
      </c>
      <c r="X150" s="736">
        <v>32.01</v>
      </c>
    </row>
    <row r="151" spans="2:24" x14ac:dyDescent="0.2">
      <c r="B151" s="726" t="s">
        <v>217</v>
      </c>
      <c r="C151" s="727">
        <v>21.462</v>
      </c>
      <c r="D151" s="735">
        <v>22.97</v>
      </c>
      <c r="E151" s="727">
        <v>18.68</v>
      </c>
      <c r="F151" s="735">
        <v>22.8</v>
      </c>
      <c r="G151" s="727">
        <v>8.2609999999999992</v>
      </c>
      <c r="H151" s="735">
        <v>29.55</v>
      </c>
      <c r="I151" s="727">
        <v>3.7080000000000002</v>
      </c>
      <c r="J151" s="735">
        <v>27.81</v>
      </c>
      <c r="K151" s="727">
        <v>4.0940000000000003</v>
      </c>
      <c r="L151" s="735">
        <v>31.74</v>
      </c>
      <c r="M151" s="727">
        <v>10.955</v>
      </c>
      <c r="N151" s="735">
        <v>26.51</v>
      </c>
      <c r="O151" s="727">
        <v>13.914999999999999</v>
      </c>
      <c r="P151" s="735">
        <v>19.75</v>
      </c>
      <c r="Q151" s="727">
        <v>8.125</v>
      </c>
      <c r="R151" s="735">
        <v>20</v>
      </c>
      <c r="S151" s="727">
        <v>7.7039999999999997</v>
      </c>
      <c r="T151" s="735">
        <v>20.2</v>
      </c>
      <c r="U151" s="727">
        <v>9.141</v>
      </c>
      <c r="V151" s="735">
        <v>23.06</v>
      </c>
      <c r="W151" s="727">
        <v>14.500999999999999</v>
      </c>
      <c r="X151" s="736">
        <v>30.47</v>
      </c>
    </row>
    <row r="152" spans="2:24" x14ac:dyDescent="0.2">
      <c r="B152" s="726" t="s">
        <v>218</v>
      </c>
      <c r="C152" s="727">
        <v>42.598999999999997</v>
      </c>
      <c r="D152" s="735">
        <v>26.74</v>
      </c>
      <c r="E152" s="727">
        <v>34.548999999999999</v>
      </c>
      <c r="F152" s="735">
        <v>23.69</v>
      </c>
      <c r="G152" s="727">
        <v>14.167999999999999</v>
      </c>
      <c r="H152" s="735">
        <v>28.13</v>
      </c>
      <c r="I152" s="727">
        <v>4.2089999999999996</v>
      </c>
      <c r="J152" s="735">
        <v>24.33</v>
      </c>
      <c r="K152" s="727">
        <v>5.3979999999999997</v>
      </c>
      <c r="L152" s="735">
        <v>32.33</v>
      </c>
      <c r="M152" s="727">
        <v>11.805</v>
      </c>
      <c r="N152" s="735">
        <v>32.49</v>
      </c>
      <c r="O152" s="727">
        <v>15.337999999999999</v>
      </c>
      <c r="P152" s="735">
        <v>31.91</v>
      </c>
      <c r="Q152" s="727">
        <v>10.103</v>
      </c>
      <c r="R152" s="735">
        <v>40.29</v>
      </c>
      <c r="S152" s="727">
        <v>14.702</v>
      </c>
      <c r="T152" s="735">
        <v>28.08</v>
      </c>
      <c r="U152" s="727">
        <v>14.102</v>
      </c>
      <c r="V152" s="735">
        <v>23.78</v>
      </c>
      <c r="W152" s="727">
        <v>17.920999999999999</v>
      </c>
      <c r="X152" s="736">
        <v>31.11</v>
      </c>
    </row>
    <row r="153" spans="2:24" x14ac:dyDescent="0.2">
      <c r="B153" s="726" t="s">
        <v>219</v>
      </c>
      <c r="C153" s="727">
        <v>28.952999999999999</v>
      </c>
      <c r="D153" s="735">
        <v>40.29</v>
      </c>
      <c r="E153" s="727">
        <v>17.475999999999999</v>
      </c>
      <c r="F153" s="735">
        <v>26.33</v>
      </c>
      <c r="G153" s="727">
        <v>8.1720000000000006</v>
      </c>
      <c r="H153" s="735">
        <v>37</v>
      </c>
      <c r="I153" s="727">
        <v>2.444</v>
      </c>
      <c r="J153" s="735">
        <v>37.630000000000003</v>
      </c>
      <c r="K153" s="727">
        <v>2.7519999999999998</v>
      </c>
      <c r="L153" s="735">
        <v>34.14</v>
      </c>
      <c r="M153" s="727">
        <v>4.9390000000000001</v>
      </c>
      <c r="N153" s="735">
        <v>37.270000000000003</v>
      </c>
      <c r="O153" s="727">
        <v>6.3710000000000004</v>
      </c>
      <c r="P153" s="735">
        <v>42.63</v>
      </c>
      <c r="Q153" s="727">
        <v>6.3109999999999999</v>
      </c>
      <c r="R153" s="735">
        <v>60.1</v>
      </c>
      <c r="S153" s="727">
        <v>10.202999999999999</v>
      </c>
      <c r="T153" s="735">
        <v>35.840000000000003</v>
      </c>
      <c r="U153" s="727">
        <v>7.8319999999999999</v>
      </c>
      <c r="V153" s="735">
        <v>24.62</v>
      </c>
      <c r="W153" s="727">
        <v>7.9029999999999996</v>
      </c>
      <c r="X153" s="736">
        <v>33.68</v>
      </c>
    </row>
    <row r="154" spans="2:24" x14ac:dyDescent="0.2">
      <c r="B154" s="726" t="s">
        <v>220</v>
      </c>
      <c r="C154" s="727">
        <v>15.292999999999999</v>
      </c>
      <c r="D154" s="735">
        <v>45.89</v>
      </c>
      <c r="E154" s="727">
        <v>7.8440000000000003</v>
      </c>
      <c r="F154" s="735">
        <v>30.13</v>
      </c>
      <c r="G154" s="727">
        <v>4.3650000000000002</v>
      </c>
      <c r="H154" s="735">
        <v>42.45</v>
      </c>
      <c r="I154" s="727">
        <v>1.234</v>
      </c>
      <c r="J154" s="735">
        <v>44.68</v>
      </c>
      <c r="K154" s="727">
        <v>1.3839999999999999</v>
      </c>
      <c r="L154" s="735">
        <v>42.73</v>
      </c>
      <c r="M154" s="727">
        <v>2.1909999999999998</v>
      </c>
      <c r="N154" s="735">
        <v>41.24</v>
      </c>
      <c r="O154" s="727">
        <v>2.6960000000000002</v>
      </c>
      <c r="P154" s="735">
        <v>56.52</v>
      </c>
      <c r="Q154" s="727">
        <v>3.528</v>
      </c>
      <c r="R154" s="735">
        <v>69.81</v>
      </c>
      <c r="S154" s="727">
        <v>5.7679999999999998</v>
      </c>
      <c r="T154" s="735">
        <v>40.770000000000003</v>
      </c>
      <c r="U154" s="727">
        <v>3.9159999999999999</v>
      </c>
      <c r="V154" s="735">
        <v>28.54</v>
      </c>
      <c r="W154" s="727">
        <v>2.8210000000000002</v>
      </c>
      <c r="X154" s="736">
        <v>31.66</v>
      </c>
    </row>
    <row r="155" spans="2:24" x14ac:dyDescent="0.2">
      <c r="B155" s="726" t="s">
        <v>221</v>
      </c>
      <c r="C155" s="727">
        <v>45.640999999999998</v>
      </c>
      <c r="D155" s="735">
        <v>72.680000000000007</v>
      </c>
      <c r="E155" s="727">
        <v>8.9499999999999993</v>
      </c>
      <c r="F155" s="735">
        <v>41.57</v>
      </c>
      <c r="G155" s="727">
        <v>7.5220000000000002</v>
      </c>
      <c r="H155" s="735">
        <v>46.4</v>
      </c>
      <c r="I155" s="727">
        <v>5.0119999999999996</v>
      </c>
      <c r="J155" s="735">
        <v>61.06</v>
      </c>
      <c r="K155" s="727">
        <v>3.03</v>
      </c>
      <c r="L155" s="735">
        <v>45.66</v>
      </c>
      <c r="M155" s="727">
        <v>1.204</v>
      </c>
      <c r="N155" s="735">
        <v>52.9</v>
      </c>
      <c r="O155" s="727">
        <v>1.607</v>
      </c>
      <c r="P155" s="735">
        <v>46.56</v>
      </c>
      <c r="Q155" s="727">
        <v>4.99</v>
      </c>
      <c r="R155" s="735">
        <v>65.36</v>
      </c>
      <c r="S155" s="727">
        <v>7.4279999999999999</v>
      </c>
      <c r="T155" s="735">
        <v>41.86</v>
      </c>
      <c r="U155" s="727">
        <v>4.3869999999999996</v>
      </c>
      <c r="V155" s="735">
        <v>29.88</v>
      </c>
      <c r="W155" s="727">
        <v>2.738</v>
      </c>
      <c r="X155" s="736">
        <v>29.91</v>
      </c>
    </row>
    <row r="156" spans="2:24" ht="13.5" thickBot="1" x14ac:dyDescent="0.25">
      <c r="B156" s="764" t="s">
        <v>80</v>
      </c>
      <c r="C156" s="765">
        <v>173.88300000000001</v>
      </c>
      <c r="D156" s="766">
        <v>37.08</v>
      </c>
      <c r="E156" s="765">
        <v>105.358</v>
      </c>
      <c r="F156" s="766">
        <v>21.07</v>
      </c>
      <c r="G156" s="765">
        <v>55.807000000000002</v>
      </c>
      <c r="H156" s="766">
        <v>25.54</v>
      </c>
      <c r="I156" s="765">
        <v>32.44</v>
      </c>
      <c r="J156" s="766">
        <v>22.84</v>
      </c>
      <c r="K156" s="765">
        <v>36.048000000000002</v>
      </c>
      <c r="L156" s="766">
        <v>19.64</v>
      </c>
      <c r="M156" s="765">
        <v>55.136000000000003</v>
      </c>
      <c r="N156" s="766">
        <v>20.329999999999998</v>
      </c>
      <c r="O156" s="765">
        <v>64.620999999999995</v>
      </c>
      <c r="P156" s="766">
        <v>20.93</v>
      </c>
      <c r="Q156" s="765">
        <v>49.813000000000002</v>
      </c>
      <c r="R156" s="766">
        <v>33.53</v>
      </c>
      <c r="S156" s="765">
        <v>59.04</v>
      </c>
      <c r="T156" s="766">
        <v>25.71</v>
      </c>
      <c r="U156" s="765">
        <v>52.491</v>
      </c>
      <c r="V156" s="766">
        <v>19.190000000000001</v>
      </c>
      <c r="W156" s="765">
        <v>62.95</v>
      </c>
      <c r="X156" s="767">
        <v>23.77</v>
      </c>
    </row>
    <row r="159" spans="2:24" x14ac:dyDescent="0.2">
      <c r="B159" s="790" t="s">
        <v>745</v>
      </c>
      <c r="C159" s="720" t="s">
        <v>331</v>
      </c>
      <c r="D159" s="720" t="s">
        <v>222</v>
      </c>
      <c r="E159" s="720" t="s">
        <v>225</v>
      </c>
      <c r="F159" s="720" t="s">
        <v>226</v>
      </c>
      <c r="G159" s="720" t="s">
        <v>227</v>
      </c>
      <c r="H159" s="720" t="s">
        <v>228</v>
      </c>
      <c r="I159" s="720" t="s">
        <v>332</v>
      </c>
      <c r="J159" s="720" t="s">
        <v>333</v>
      </c>
      <c r="K159" s="720" t="s">
        <v>231</v>
      </c>
      <c r="L159" s="720" t="s">
        <v>232</v>
      </c>
      <c r="M159" s="720" t="s">
        <v>233</v>
      </c>
      <c r="N159" s="739"/>
    </row>
    <row r="160" spans="2:24" x14ac:dyDescent="0.2">
      <c r="B160" s="791"/>
      <c r="C160" s="719" t="s">
        <v>308</v>
      </c>
      <c r="D160" s="719" t="s">
        <v>308</v>
      </c>
      <c r="E160" s="719" t="s">
        <v>308</v>
      </c>
      <c r="F160" s="719" t="s">
        <v>308</v>
      </c>
      <c r="G160" s="719" t="s">
        <v>308</v>
      </c>
      <c r="H160" s="719" t="s">
        <v>308</v>
      </c>
      <c r="I160" s="719" t="s">
        <v>308</v>
      </c>
      <c r="J160" s="719" t="s">
        <v>308</v>
      </c>
      <c r="K160" s="719" t="s">
        <v>308</v>
      </c>
      <c r="L160" s="719" t="s">
        <v>308</v>
      </c>
      <c r="M160" s="721" t="s">
        <v>308</v>
      </c>
      <c r="N160" s="740"/>
    </row>
    <row r="161" spans="2:14" ht="41.25" thickBot="1" x14ac:dyDescent="0.25">
      <c r="B161" s="792"/>
      <c r="C161" s="722" t="s">
        <v>325</v>
      </c>
      <c r="D161" s="722" t="s">
        <v>325</v>
      </c>
      <c r="E161" s="722" t="s">
        <v>325</v>
      </c>
      <c r="F161" s="722" t="s">
        <v>325</v>
      </c>
      <c r="G161" s="722" t="s">
        <v>325</v>
      </c>
      <c r="H161" s="722" t="s">
        <v>325</v>
      </c>
      <c r="I161" s="722" t="s">
        <v>325</v>
      </c>
      <c r="J161" s="722" t="s">
        <v>325</v>
      </c>
      <c r="K161" s="722" t="s">
        <v>325</v>
      </c>
      <c r="L161" s="722" t="s">
        <v>325</v>
      </c>
      <c r="M161" s="722" t="s">
        <v>325</v>
      </c>
      <c r="N161" s="741"/>
    </row>
    <row r="162" spans="2:14" x14ac:dyDescent="0.2">
      <c r="B162" s="760" t="s">
        <v>214</v>
      </c>
      <c r="C162" s="746">
        <f t="shared" ref="C162:C169" si="50">C148</f>
        <v>10.971</v>
      </c>
      <c r="D162" s="746">
        <f t="shared" ref="D162:D169" si="51">E148</f>
        <v>10.669</v>
      </c>
      <c r="E162" s="746">
        <f t="shared" ref="E162:E169" si="52">G148</f>
        <v>9.5909999999999993</v>
      </c>
      <c r="F162" s="746">
        <f t="shared" ref="F162:F169" si="53">I148</f>
        <v>12.654</v>
      </c>
      <c r="G162" s="746">
        <f t="shared" ref="G162:G169" si="54">K148</f>
        <v>15.754</v>
      </c>
      <c r="H162" s="746">
        <f t="shared" ref="H162:H170" si="55">M148</f>
        <v>17.309000000000001</v>
      </c>
      <c r="I162" s="746">
        <f t="shared" ref="I162:I169" si="56">O148</f>
        <v>16.099</v>
      </c>
      <c r="J162" s="746">
        <f t="shared" ref="J162:J169" si="57">Q148</f>
        <v>11.486000000000001</v>
      </c>
      <c r="K162" s="746">
        <f t="shared" ref="K162:K169" si="58">S148</f>
        <v>8.7590000000000003</v>
      </c>
      <c r="L162" s="746">
        <f t="shared" ref="L162:L169" si="59">U148</f>
        <v>8.0570000000000004</v>
      </c>
      <c r="M162" s="747">
        <f t="shared" ref="M162:M169" si="60">W148</f>
        <v>10.099</v>
      </c>
      <c r="N162" s="724"/>
    </row>
    <row r="163" spans="2:14" x14ac:dyDescent="0.2">
      <c r="B163" s="745" t="s">
        <v>215</v>
      </c>
      <c r="C163" s="746">
        <f t="shared" si="50"/>
        <v>4.2699999999999996</v>
      </c>
      <c r="D163" s="746">
        <f t="shared" si="51"/>
        <v>3.1930000000000001</v>
      </c>
      <c r="E163" s="746">
        <f t="shared" si="52"/>
        <v>1.754</v>
      </c>
      <c r="F163" s="746">
        <f t="shared" si="53"/>
        <v>1.7030000000000001</v>
      </c>
      <c r="G163" s="746">
        <f t="shared" si="54"/>
        <v>2.0339999999999998</v>
      </c>
      <c r="H163" s="746">
        <f t="shared" si="55"/>
        <v>3.3410000000000002</v>
      </c>
      <c r="I163" s="746">
        <f t="shared" si="56"/>
        <v>4.1829999999999998</v>
      </c>
      <c r="J163" s="746">
        <f t="shared" si="57"/>
        <v>2.6190000000000002</v>
      </c>
      <c r="K163" s="746">
        <f t="shared" si="58"/>
        <v>2.2389999999999999</v>
      </c>
      <c r="L163" s="746">
        <f t="shared" si="59"/>
        <v>2.387</v>
      </c>
      <c r="M163" s="747">
        <f t="shared" si="60"/>
        <v>3.1059999999999999</v>
      </c>
      <c r="N163" s="727"/>
    </row>
    <row r="164" spans="2:14" x14ac:dyDescent="0.2">
      <c r="B164" s="745" t="s">
        <v>216</v>
      </c>
      <c r="C164" s="746">
        <f t="shared" si="50"/>
        <v>4.6660000000000004</v>
      </c>
      <c r="D164" s="746">
        <f t="shared" si="51"/>
        <v>3.8980000000000001</v>
      </c>
      <c r="E164" s="746">
        <f t="shared" si="52"/>
        <v>1.944</v>
      </c>
      <c r="F164" s="746">
        <f t="shared" si="53"/>
        <v>1.474</v>
      </c>
      <c r="G164" s="746">
        <f t="shared" si="54"/>
        <v>1.6020000000000001</v>
      </c>
      <c r="H164" s="746">
        <f t="shared" si="55"/>
        <v>3.3929999999999998</v>
      </c>
      <c r="I164" s="746">
        <f t="shared" si="56"/>
        <v>4.4109999999999996</v>
      </c>
      <c r="J164" s="746">
        <f t="shared" si="57"/>
        <v>2.65</v>
      </c>
      <c r="K164" s="746">
        <f t="shared" si="58"/>
        <v>2.2360000000000002</v>
      </c>
      <c r="L164" s="746">
        <f t="shared" si="59"/>
        <v>2.669</v>
      </c>
      <c r="M164" s="747">
        <f t="shared" si="60"/>
        <v>3.8620000000000001</v>
      </c>
      <c r="N164" s="727"/>
    </row>
    <row r="165" spans="2:14" x14ac:dyDescent="0.2">
      <c r="B165" s="745" t="s">
        <v>217</v>
      </c>
      <c r="C165" s="746">
        <f t="shared" si="50"/>
        <v>21.462</v>
      </c>
      <c r="D165" s="746">
        <f t="shared" si="51"/>
        <v>18.68</v>
      </c>
      <c r="E165" s="746">
        <f t="shared" si="52"/>
        <v>8.2609999999999992</v>
      </c>
      <c r="F165" s="746">
        <f t="shared" si="53"/>
        <v>3.7080000000000002</v>
      </c>
      <c r="G165" s="746">
        <f t="shared" si="54"/>
        <v>4.0940000000000003</v>
      </c>
      <c r="H165" s="746">
        <f t="shared" si="55"/>
        <v>10.955</v>
      </c>
      <c r="I165" s="746">
        <f t="shared" si="56"/>
        <v>13.914999999999999</v>
      </c>
      <c r="J165" s="746">
        <f t="shared" si="57"/>
        <v>8.125</v>
      </c>
      <c r="K165" s="746">
        <f t="shared" si="58"/>
        <v>7.7039999999999997</v>
      </c>
      <c r="L165" s="746">
        <f t="shared" si="59"/>
        <v>9.141</v>
      </c>
      <c r="M165" s="747">
        <f t="shared" si="60"/>
        <v>14.500999999999999</v>
      </c>
      <c r="N165" s="727"/>
    </row>
    <row r="166" spans="2:14" x14ac:dyDescent="0.2">
      <c r="B166" s="745" t="s">
        <v>218</v>
      </c>
      <c r="C166" s="746">
        <f t="shared" si="50"/>
        <v>42.598999999999997</v>
      </c>
      <c r="D166" s="746">
        <f t="shared" si="51"/>
        <v>34.548999999999999</v>
      </c>
      <c r="E166" s="746">
        <f t="shared" si="52"/>
        <v>14.167999999999999</v>
      </c>
      <c r="F166" s="746">
        <f t="shared" si="53"/>
        <v>4.2089999999999996</v>
      </c>
      <c r="G166" s="746">
        <f t="shared" si="54"/>
        <v>5.3979999999999997</v>
      </c>
      <c r="H166" s="746">
        <f t="shared" si="55"/>
        <v>11.805</v>
      </c>
      <c r="I166" s="746">
        <f t="shared" si="56"/>
        <v>15.337999999999999</v>
      </c>
      <c r="J166" s="746">
        <f t="shared" si="57"/>
        <v>10.103</v>
      </c>
      <c r="K166" s="746">
        <f t="shared" si="58"/>
        <v>14.702</v>
      </c>
      <c r="L166" s="746">
        <f t="shared" si="59"/>
        <v>14.102</v>
      </c>
      <c r="M166" s="747">
        <f t="shared" si="60"/>
        <v>17.920999999999999</v>
      </c>
      <c r="N166" s="727"/>
    </row>
    <row r="167" spans="2:14" x14ac:dyDescent="0.2">
      <c r="B167" s="745" t="s">
        <v>219</v>
      </c>
      <c r="C167" s="746">
        <f t="shared" si="50"/>
        <v>28.952999999999999</v>
      </c>
      <c r="D167" s="746">
        <f t="shared" si="51"/>
        <v>17.475999999999999</v>
      </c>
      <c r="E167" s="746">
        <f t="shared" si="52"/>
        <v>8.1720000000000006</v>
      </c>
      <c r="F167" s="746">
        <f t="shared" si="53"/>
        <v>2.444</v>
      </c>
      <c r="G167" s="746">
        <f t="shared" si="54"/>
        <v>2.7519999999999998</v>
      </c>
      <c r="H167" s="746">
        <f t="shared" si="55"/>
        <v>4.9390000000000001</v>
      </c>
      <c r="I167" s="746">
        <f t="shared" si="56"/>
        <v>6.3710000000000004</v>
      </c>
      <c r="J167" s="746">
        <f t="shared" si="57"/>
        <v>6.3109999999999999</v>
      </c>
      <c r="K167" s="746">
        <f t="shared" si="58"/>
        <v>10.202999999999999</v>
      </c>
      <c r="L167" s="746">
        <f t="shared" si="59"/>
        <v>7.8319999999999999</v>
      </c>
      <c r="M167" s="747">
        <f t="shared" si="60"/>
        <v>7.9029999999999996</v>
      </c>
      <c r="N167" s="727"/>
    </row>
    <row r="168" spans="2:14" x14ac:dyDescent="0.2">
      <c r="B168" s="745" t="s">
        <v>220</v>
      </c>
      <c r="C168" s="746">
        <f t="shared" si="50"/>
        <v>15.292999999999999</v>
      </c>
      <c r="D168" s="746">
        <f t="shared" si="51"/>
        <v>7.8440000000000003</v>
      </c>
      <c r="E168" s="746">
        <f t="shared" si="52"/>
        <v>4.3650000000000002</v>
      </c>
      <c r="F168" s="746">
        <f t="shared" si="53"/>
        <v>1.234</v>
      </c>
      <c r="G168" s="746">
        <f t="shared" si="54"/>
        <v>1.3839999999999999</v>
      </c>
      <c r="H168" s="746">
        <f t="shared" si="55"/>
        <v>2.1909999999999998</v>
      </c>
      <c r="I168" s="746">
        <f t="shared" si="56"/>
        <v>2.6960000000000002</v>
      </c>
      <c r="J168" s="746">
        <f t="shared" si="57"/>
        <v>3.528</v>
      </c>
      <c r="K168" s="746">
        <f t="shared" si="58"/>
        <v>5.7679999999999998</v>
      </c>
      <c r="L168" s="746">
        <f t="shared" si="59"/>
        <v>3.9159999999999999</v>
      </c>
      <c r="M168" s="747">
        <f t="shared" si="60"/>
        <v>2.8210000000000002</v>
      </c>
      <c r="N168" s="727"/>
    </row>
    <row r="169" spans="2:14" x14ac:dyDescent="0.2">
      <c r="B169" s="745" t="s">
        <v>221</v>
      </c>
      <c r="C169" s="746">
        <f t="shared" si="50"/>
        <v>45.640999999999998</v>
      </c>
      <c r="D169" s="746">
        <f t="shared" si="51"/>
        <v>8.9499999999999993</v>
      </c>
      <c r="E169" s="746">
        <f t="shared" si="52"/>
        <v>7.5220000000000002</v>
      </c>
      <c r="F169" s="746">
        <f t="shared" si="53"/>
        <v>5.0119999999999996</v>
      </c>
      <c r="G169" s="746">
        <f t="shared" si="54"/>
        <v>3.03</v>
      </c>
      <c r="H169" s="746">
        <f t="shared" si="55"/>
        <v>1.204</v>
      </c>
      <c r="I169" s="746">
        <f t="shared" si="56"/>
        <v>1.607</v>
      </c>
      <c r="J169" s="746">
        <f t="shared" si="57"/>
        <v>4.99</v>
      </c>
      <c r="K169" s="746">
        <f t="shared" si="58"/>
        <v>7.4279999999999999</v>
      </c>
      <c r="L169" s="746">
        <f t="shared" si="59"/>
        <v>4.3869999999999996</v>
      </c>
      <c r="M169" s="747">
        <f t="shared" si="60"/>
        <v>2.738</v>
      </c>
      <c r="N169" s="727"/>
    </row>
    <row r="170" spans="2:14" ht="13.5" thickBot="1" x14ac:dyDescent="0.25">
      <c r="B170" s="761" t="s">
        <v>80</v>
      </c>
      <c r="C170" s="762">
        <f t="shared" ref="C170" si="61">C156</f>
        <v>173.88300000000001</v>
      </c>
      <c r="D170" s="762">
        <f t="shared" ref="D170" si="62">E156</f>
        <v>105.358</v>
      </c>
      <c r="E170" s="762">
        <f t="shared" ref="E170" si="63">G156</f>
        <v>55.807000000000002</v>
      </c>
      <c r="F170" s="762">
        <f t="shared" ref="F170" si="64">I156</f>
        <v>32.44</v>
      </c>
      <c r="G170" s="762">
        <f t="shared" ref="G170" si="65">K156</f>
        <v>36.048000000000002</v>
      </c>
      <c r="H170" s="762">
        <f t="shared" si="55"/>
        <v>55.136000000000003</v>
      </c>
      <c r="I170" s="762">
        <f t="shared" ref="I170" si="66">O156</f>
        <v>64.620999999999995</v>
      </c>
      <c r="J170" s="762">
        <f t="shared" ref="J170" si="67">Q156</f>
        <v>49.813000000000002</v>
      </c>
      <c r="K170" s="762">
        <f t="shared" ref="K170" si="68">S156</f>
        <v>59.04</v>
      </c>
      <c r="L170" s="762">
        <f t="shared" ref="L170" si="69">U156</f>
        <v>52.491</v>
      </c>
      <c r="M170" s="763">
        <f t="shared" ref="M170" si="70">W156</f>
        <v>62.95</v>
      </c>
      <c r="N170" s="727"/>
    </row>
    <row r="173" spans="2:14" x14ac:dyDescent="0.2">
      <c r="B173" s="790" t="s">
        <v>745</v>
      </c>
      <c r="C173" s="720" t="s">
        <v>331</v>
      </c>
      <c r="D173" s="720" t="s">
        <v>222</v>
      </c>
      <c r="E173" s="720" t="s">
        <v>225</v>
      </c>
      <c r="F173" s="720" t="s">
        <v>226</v>
      </c>
      <c r="G173" s="720" t="s">
        <v>227</v>
      </c>
      <c r="H173" s="720" t="s">
        <v>228</v>
      </c>
      <c r="I173" s="720" t="s">
        <v>332</v>
      </c>
      <c r="J173" s="720" t="s">
        <v>333</v>
      </c>
      <c r="K173" s="720" t="s">
        <v>231</v>
      </c>
      <c r="L173" s="720" t="s">
        <v>232</v>
      </c>
      <c r="M173" s="720" t="s">
        <v>233</v>
      </c>
      <c r="N173" s="739"/>
    </row>
    <row r="174" spans="2:14" x14ac:dyDescent="0.2">
      <c r="B174" s="791"/>
      <c r="C174" s="719" t="s">
        <v>487</v>
      </c>
      <c r="D174" s="719" t="s">
        <v>487</v>
      </c>
      <c r="E174" s="719" t="s">
        <v>487</v>
      </c>
      <c r="F174" s="719" t="s">
        <v>487</v>
      </c>
      <c r="G174" s="719" t="s">
        <v>487</v>
      </c>
      <c r="H174" s="719" t="s">
        <v>487</v>
      </c>
      <c r="I174" s="719" t="s">
        <v>487</v>
      </c>
      <c r="J174" s="719" t="s">
        <v>487</v>
      </c>
      <c r="K174" s="719" t="s">
        <v>487</v>
      </c>
      <c r="L174" s="719" t="s">
        <v>487</v>
      </c>
      <c r="M174" s="721" t="s">
        <v>487</v>
      </c>
      <c r="N174" s="740"/>
    </row>
    <row r="175" spans="2:14" ht="41.25" thickBot="1" x14ac:dyDescent="0.25">
      <c r="B175" s="792"/>
      <c r="C175" s="722" t="s">
        <v>325</v>
      </c>
      <c r="D175" s="722" t="s">
        <v>325</v>
      </c>
      <c r="E175" s="722" t="s">
        <v>325</v>
      </c>
      <c r="F175" s="722" t="s">
        <v>325</v>
      </c>
      <c r="G175" s="722" t="s">
        <v>325</v>
      </c>
      <c r="H175" s="722" t="s">
        <v>325</v>
      </c>
      <c r="I175" s="722" t="s">
        <v>325</v>
      </c>
      <c r="J175" s="722" t="s">
        <v>325</v>
      </c>
      <c r="K175" s="722" t="s">
        <v>325</v>
      </c>
      <c r="L175" s="722" t="s">
        <v>325</v>
      </c>
      <c r="M175" s="722" t="s">
        <v>325</v>
      </c>
      <c r="N175" s="741"/>
    </row>
    <row r="176" spans="2:14" x14ac:dyDescent="0.2">
      <c r="B176" s="760" t="s">
        <v>214</v>
      </c>
      <c r="C176" s="746">
        <f t="shared" ref="C176:C184" si="71">SUM(C134,C148)</f>
        <v>19.109000000000002</v>
      </c>
      <c r="D176" s="746">
        <f t="shared" ref="D176:D184" si="72">SUM(D134,E148)</f>
        <v>12.572000000000001</v>
      </c>
      <c r="E176" s="746">
        <f t="shared" ref="E176:E184" si="73">SUM(E134,G148)</f>
        <v>16.218</v>
      </c>
      <c r="F176" s="746">
        <f t="shared" ref="F176:F184" si="74">SUM(F134,I148)</f>
        <v>15.211</v>
      </c>
      <c r="G176" s="746">
        <f t="shared" ref="G176:G184" si="75">SUM(G134,K148)</f>
        <v>21.570999999999998</v>
      </c>
      <c r="H176" s="746">
        <f t="shared" ref="H176:H184" si="76">SUM(H134,M148)</f>
        <v>20.809000000000001</v>
      </c>
      <c r="I176" s="746">
        <f t="shared" ref="I176:I184" si="77">SUM(I134,O148)</f>
        <v>25.991</v>
      </c>
      <c r="J176" s="746">
        <f t="shared" ref="J176:J184" si="78">SUM(J134,Q148)</f>
        <v>16.795999999999999</v>
      </c>
      <c r="K176" s="746">
        <f t="shared" ref="K176:K184" si="79">SUM(K134,S148)</f>
        <v>14.461</v>
      </c>
      <c r="L176" s="746">
        <f t="shared" ref="L176:L184" si="80">SUM(L134,U148)</f>
        <v>14.109</v>
      </c>
      <c r="M176" s="747">
        <f t="shared" ref="M176:M184" si="81">SUM(M134,W148)</f>
        <v>16.917999999999999</v>
      </c>
      <c r="N176" s="724"/>
    </row>
    <row r="177" spans="1:14" x14ac:dyDescent="0.2">
      <c r="B177" s="745" t="s">
        <v>215</v>
      </c>
      <c r="C177" s="746">
        <f t="shared" si="71"/>
        <v>5.2109999999999994</v>
      </c>
      <c r="D177" s="746">
        <f t="shared" si="72"/>
        <v>3.5289999999999999</v>
      </c>
      <c r="E177" s="746">
        <f t="shared" si="73"/>
        <v>2.9820000000000002</v>
      </c>
      <c r="F177" s="746">
        <f t="shared" si="74"/>
        <v>2.2229999999999999</v>
      </c>
      <c r="G177" s="746">
        <f t="shared" si="75"/>
        <v>3.5259999999999998</v>
      </c>
      <c r="H177" s="746">
        <f t="shared" si="76"/>
        <v>4.1850000000000005</v>
      </c>
      <c r="I177" s="746">
        <f t="shared" si="77"/>
        <v>8.5150000000000006</v>
      </c>
      <c r="J177" s="746">
        <f t="shared" si="78"/>
        <v>3.9720000000000004</v>
      </c>
      <c r="K177" s="746">
        <f t="shared" si="79"/>
        <v>3.83</v>
      </c>
      <c r="L177" s="746">
        <f t="shared" si="80"/>
        <v>4.0549999999999997</v>
      </c>
      <c r="M177" s="747">
        <f t="shared" si="81"/>
        <v>5.3469999999999995</v>
      </c>
      <c r="N177" s="727"/>
    </row>
    <row r="178" spans="1:14" x14ac:dyDescent="0.2">
      <c r="B178" s="745" t="s">
        <v>216</v>
      </c>
      <c r="C178" s="746">
        <f t="shared" si="71"/>
        <v>5.2410000000000005</v>
      </c>
      <c r="D178" s="746">
        <f t="shared" si="72"/>
        <v>4.2069999999999999</v>
      </c>
      <c r="E178" s="746">
        <f t="shared" si="73"/>
        <v>2.8260000000000001</v>
      </c>
      <c r="F178" s="746">
        <f t="shared" si="74"/>
        <v>2.0129999999999999</v>
      </c>
      <c r="G178" s="746">
        <f t="shared" si="75"/>
        <v>2.7890000000000001</v>
      </c>
      <c r="H178" s="746">
        <f t="shared" si="76"/>
        <v>4.2319999999999993</v>
      </c>
      <c r="I178" s="746">
        <f t="shared" si="77"/>
        <v>8.4860000000000007</v>
      </c>
      <c r="J178" s="746">
        <f t="shared" si="78"/>
        <v>3.8979999999999997</v>
      </c>
      <c r="K178" s="746">
        <f t="shared" si="79"/>
        <v>3.7770000000000001</v>
      </c>
      <c r="L178" s="746">
        <f t="shared" si="80"/>
        <v>4.141</v>
      </c>
      <c r="M178" s="747">
        <f t="shared" si="81"/>
        <v>6.1029999999999998</v>
      </c>
      <c r="N178" s="727"/>
    </row>
    <row r="179" spans="1:14" x14ac:dyDescent="0.2">
      <c r="B179" s="745" t="s">
        <v>217</v>
      </c>
      <c r="C179" s="746">
        <f t="shared" si="71"/>
        <v>22.25</v>
      </c>
      <c r="D179" s="746">
        <f t="shared" si="72"/>
        <v>19.497</v>
      </c>
      <c r="E179" s="746">
        <f t="shared" si="73"/>
        <v>9.6809999999999992</v>
      </c>
      <c r="F179" s="746">
        <f t="shared" si="74"/>
        <v>5.3380000000000001</v>
      </c>
      <c r="G179" s="746">
        <f t="shared" si="75"/>
        <v>6.0710000000000006</v>
      </c>
      <c r="H179" s="746">
        <f t="shared" si="76"/>
        <v>13.292999999999999</v>
      </c>
      <c r="I179" s="746">
        <f t="shared" si="77"/>
        <v>22.674999999999997</v>
      </c>
      <c r="J179" s="746">
        <f t="shared" si="78"/>
        <v>11.015000000000001</v>
      </c>
      <c r="K179" s="746">
        <f t="shared" si="79"/>
        <v>11.193</v>
      </c>
      <c r="L179" s="746">
        <f t="shared" si="80"/>
        <v>12.402000000000001</v>
      </c>
      <c r="M179" s="747">
        <f t="shared" si="81"/>
        <v>19.957999999999998</v>
      </c>
      <c r="N179" s="727"/>
    </row>
    <row r="180" spans="1:14" x14ac:dyDescent="0.2">
      <c r="B180" s="745" t="s">
        <v>218</v>
      </c>
      <c r="C180" s="746">
        <f t="shared" si="71"/>
        <v>42.905999999999999</v>
      </c>
      <c r="D180" s="746">
        <f t="shared" si="72"/>
        <v>35.387</v>
      </c>
      <c r="E180" s="746">
        <f t="shared" si="73"/>
        <v>14.863</v>
      </c>
      <c r="F180" s="746">
        <f t="shared" si="74"/>
        <v>5.8359999999999994</v>
      </c>
      <c r="G180" s="746">
        <f t="shared" si="75"/>
        <v>6.6379999999999999</v>
      </c>
      <c r="H180" s="746">
        <f t="shared" si="76"/>
        <v>13.532999999999999</v>
      </c>
      <c r="I180" s="746">
        <f t="shared" si="77"/>
        <v>20.576999999999998</v>
      </c>
      <c r="J180" s="746">
        <f t="shared" si="78"/>
        <v>12.126999999999999</v>
      </c>
      <c r="K180" s="746">
        <f t="shared" si="79"/>
        <v>16.802</v>
      </c>
      <c r="L180" s="746">
        <f t="shared" si="80"/>
        <v>16.786000000000001</v>
      </c>
      <c r="M180" s="747">
        <f t="shared" si="81"/>
        <v>21.888999999999999</v>
      </c>
      <c r="N180" s="727"/>
    </row>
    <row r="181" spans="1:14" x14ac:dyDescent="0.2">
      <c r="B181" s="745" t="s">
        <v>219</v>
      </c>
      <c r="C181" s="746">
        <f t="shared" si="71"/>
        <v>29.055</v>
      </c>
      <c r="D181" s="746">
        <f t="shared" si="72"/>
        <v>17.759</v>
      </c>
      <c r="E181" s="746">
        <f t="shared" si="73"/>
        <v>8.3790000000000013</v>
      </c>
      <c r="F181" s="746">
        <f t="shared" si="74"/>
        <v>3.0309999999999997</v>
      </c>
      <c r="G181" s="746">
        <f t="shared" si="75"/>
        <v>3.1399999999999997</v>
      </c>
      <c r="H181" s="746">
        <f t="shared" si="76"/>
        <v>5.4080000000000004</v>
      </c>
      <c r="I181" s="746">
        <f t="shared" si="77"/>
        <v>7.5580000000000007</v>
      </c>
      <c r="J181" s="746">
        <f t="shared" si="78"/>
        <v>6.851</v>
      </c>
      <c r="K181" s="746">
        <f t="shared" si="79"/>
        <v>10.908999999999999</v>
      </c>
      <c r="L181" s="746">
        <f t="shared" si="80"/>
        <v>8.5389999999999997</v>
      </c>
      <c r="M181" s="747">
        <f t="shared" si="81"/>
        <v>9.1470000000000002</v>
      </c>
      <c r="N181" s="727"/>
    </row>
    <row r="182" spans="1:14" x14ac:dyDescent="0.2">
      <c r="B182" s="745" t="s">
        <v>220</v>
      </c>
      <c r="C182" s="746">
        <f t="shared" si="71"/>
        <v>15.340999999999999</v>
      </c>
      <c r="D182" s="746">
        <f t="shared" si="72"/>
        <v>7.9119999999999999</v>
      </c>
      <c r="E182" s="746">
        <f t="shared" si="73"/>
        <v>4.452</v>
      </c>
      <c r="F182" s="746">
        <f t="shared" si="74"/>
        <v>1.4849999999999999</v>
      </c>
      <c r="G182" s="746">
        <f t="shared" si="75"/>
        <v>1.4989999999999999</v>
      </c>
      <c r="H182" s="746">
        <f t="shared" si="76"/>
        <v>2.3529999999999998</v>
      </c>
      <c r="I182" s="746">
        <f t="shared" si="77"/>
        <v>3.1380000000000003</v>
      </c>
      <c r="J182" s="746">
        <f t="shared" si="78"/>
        <v>3.7109999999999999</v>
      </c>
      <c r="K182" s="746">
        <f t="shared" si="79"/>
        <v>6.1209999999999996</v>
      </c>
      <c r="L182" s="746">
        <f t="shared" si="80"/>
        <v>4.1369999999999996</v>
      </c>
      <c r="M182" s="747">
        <f t="shared" si="81"/>
        <v>3.3180000000000001</v>
      </c>
      <c r="N182" s="727"/>
    </row>
    <row r="183" spans="1:14" x14ac:dyDescent="0.2">
      <c r="B183" s="745" t="s">
        <v>221</v>
      </c>
      <c r="C183" s="746">
        <f t="shared" si="71"/>
        <v>45.677</v>
      </c>
      <c r="D183" s="746">
        <f t="shared" si="72"/>
        <v>8.9789999999999992</v>
      </c>
      <c r="E183" s="746">
        <f t="shared" si="73"/>
        <v>7.5970000000000004</v>
      </c>
      <c r="F183" s="746">
        <f t="shared" si="74"/>
        <v>5.3049999999999997</v>
      </c>
      <c r="G183" s="746">
        <f t="shared" si="75"/>
        <v>3.1189999999999998</v>
      </c>
      <c r="H183" s="746">
        <f t="shared" si="76"/>
        <v>1.3089999999999999</v>
      </c>
      <c r="I183" s="746">
        <f t="shared" si="77"/>
        <v>1.9729999999999999</v>
      </c>
      <c r="J183" s="746">
        <f t="shared" si="78"/>
        <v>5.069</v>
      </c>
      <c r="K183" s="746">
        <f t="shared" si="79"/>
        <v>7.88</v>
      </c>
      <c r="L183" s="746">
        <f t="shared" si="80"/>
        <v>4.5619999999999994</v>
      </c>
      <c r="M183" s="747">
        <f t="shared" si="81"/>
        <v>2.919</v>
      </c>
      <c r="N183" s="727"/>
    </row>
    <row r="184" spans="1:14" ht="13.5" thickBot="1" x14ac:dyDescent="0.25">
      <c r="B184" s="761" t="s">
        <v>80</v>
      </c>
      <c r="C184" s="762">
        <f t="shared" si="71"/>
        <v>184.81800000000001</v>
      </c>
      <c r="D184" s="762">
        <f t="shared" si="72"/>
        <v>109.941</v>
      </c>
      <c r="E184" s="762">
        <f t="shared" si="73"/>
        <v>67.028999999999996</v>
      </c>
      <c r="F184" s="762">
        <f t="shared" si="74"/>
        <v>40.443999999999996</v>
      </c>
      <c r="G184" s="762">
        <f t="shared" si="75"/>
        <v>48.353000000000002</v>
      </c>
      <c r="H184" s="762">
        <f t="shared" si="76"/>
        <v>65.121000000000009</v>
      </c>
      <c r="I184" s="762">
        <f t="shared" si="77"/>
        <v>98.912999999999997</v>
      </c>
      <c r="J184" s="762">
        <f t="shared" si="78"/>
        <v>63.440000000000005</v>
      </c>
      <c r="K184" s="762">
        <f t="shared" si="79"/>
        <v>74.972999999999999</v>
      </c>
      <c r="L184" s="762">
        <f t="shared" si="80"/>
        <v>68.73</v>
      </c>
      <c r="M184" s="763">
        <f t="shared" si="81"/>
        <v>85.597999999999999</v>
      </c>
      <c r="N184" s="727"/>
    </row>
    <row r="186" spans="1:14" x14ac:dyDescent="0.2">
      <c r="A186" s="275"/>
    </row>
    <row r="187" spans="1:14" x14ac:dyDescent="0.2">
      <c r="B187" s="790" t="s">
        <v>136</v>
      </c>
      <c r="C187" s="720" t="s">
        <v>331</v>
      </c>
      <c r="D187" s="720" t="s">
        <v>222</v>
      </c>
      <c r="E187" s="720" t="s">
        <v>225</v>
      </c>
      <c r="F187" s="720" t="s">
        <v>226</v>
      </c>
      <c r="G187" s="720" t="s">
        <v>227</v>
      </c>
      <c r="H187" s="720" t="s">
        <v>228</v>
      </c>
      <c r="I187" s="720" t="s">
        <v>332</v>
      </c>
      <c r="J187" s="720" t="s">
        <v>333</v>
      </c>
      <c r="K187" s="720" t="s">
        <v>231</v>
      </c>
      <c r="L187" s="720" t="s">
        <v>232</v>
      </c>
      <c r="M187" s="742" t="s">
        <v>233</v>
      </c>
    </row>
    <row r="188" spans="1:14" x14ac:dyDescent="0.2">
      <c r="B188" s="791"/>
      <c r="C188" s="719" t="s">
        <v>78</v>
      </c>
      <c r="D188" s="719" t="s">
        <v>78</v>
      </c>
      <c r="E188" s="719" t="s">
        <v>78</v>
      </c>
      <c r="F188" s="719" t="s">
        <v>78</v>
      </c>
      <c r="G188" s="719" t="s">
        <v>78</v>
      </c>
      <c r="H188" s="719" t="s">
        <v>78</v>
      </c>
      <c r="I188" s="719" t="s">
        <v>78</v>
      </c>
      <c r="J188" s="719" t="s">
        <v>78</v>
      </c>
      <c r="K188" s="719" t="s">
        <v>78</v>
      </c>
      <c r="L188" s="719" t="s">
        <v>78</v>
      </c>
      <c r="M188" s="743" t="s">
        <v>78</v>
      </c>
    </row>
    <row r="189" spans="1:14" ht="41.25" thickBot="1" x14ac:dyDescent="0.25">
      <c r="B189" s="792"/>
      <c r="C189" s="722" t="s">
        <v>325</v>
      </c>
      <c r="D189" s="722" t="s">
        <v>325</v>
      </c>
      <c r="E189" s="722" t="s">
        <v>325</v>
      </c>
      <c r="F189" s="722" t="s">
        <v>325</v>
      </c>
      <c r="G189" s="722" t="s">
        <v>325</v>
      </c>
      <c r="H189" s="722" t="s">
        <v>325</v>
      </c>
      <c r="I189" s="722" t="s">
        <v>325</v>
      </c>
      <c r="J189" s="722" t="s">
        <v>325</v>
      </c>
      <c r="K189" s="722" t="s">
        <v>325</v>
      </c>
      <c r="L189" s="722" t="s">
        <v>325</v>
      </c>
      <c r="M189" s="744" t="s">
        <v>325</v>
      </c>
    </row>
    <row r="190" spans="1:14" ht="25.5" x14ac:dyDescent="0.2">
      <c r="B190" s="723" t="s">
        <v>105</v>
      </c>
      <c r="C190" s="724">
        <v>790.28</v>
      </c>
      <c r="D190" s="724">
        <v>867.15099999999995</v>
      </c>
      <c r="E190" s="724">
        <v>910.32799999999997</v>
      </c>
      <c r="F190" s="724">
        <v>968.03499999999997</v>
      </c>
      <c r="G190" s="724">
        <v>1003.6660000000001</v>
      </c>
      <c r="H190" s="724">
        <v>1060.3969999999999</v>
      </c>
      <c r="I190" s="724">
        <v>1052.402</v>
      </c>
      <c r="J190" s="724">
        <v>1028.394</v>
      </c>
      <c r="K190" s="724">
        <v>1055.0250000000001</v>
      </c>
      <c r="L190" s="724">
        <v>1080.355</v>
      </c>
      <c r="M190" s="725">
        <v>1079.68</v>
      </c>
    </row>
    <row r="191" spans="1:14" x14ac:dyDescent="0.2">
      <c r="B191" s="726" t="s">
        <v>94</v>
      </c>
      <c r="C191" s="727">
        <v>466.74299999999999</v>
      </c>
      <c r="D191" s="727">
        <v>508.762</v>
      </c>
      <c r="E191" s="727">
        <v>529.98199999999997</v>
      </c>
      <c r="F191" s="727">
        <v>561.09400000000005</v>
      </c>
      <c r="G191" s="727">
        <v>577.22900000000004</v>
      </c>
      <c r="H191" s="727">
        <v>605.04200000000003</v>
      </c>
      <c r="I191" s="727">
        <v>599.721</v>
      </c>
      <c r="J191" s="727">
        <v>591.48699999999997</v>
      </c>
      <c r="K191" s="727">
        <v>600.77</v>
      </c>
      <c r="L191" s="727">
        <v>610.50599999999997</v>
      </c>
      <c r="M191" s="728">
        <v>596.50300000000004</v>
      </c>
    </row>
    <row r="192" spans="1:14" x14ac:dyDescent="0.2">
      <c r="B192" s="726" t="s">
        <v>95</v>
      </c>
      <c r="C192" s="727">
        <v>42.262999999999998</v>
      </c>
      <c r="D192" s="727">
        <v>47.468000000000004</v>
      </c>
      <c r="E192" s="727">
        <v>51.554000000000002</v>
      </c>
      <c r="F192" s="727">
        <v>55.542000000000002</v>
      </c>
      <c r="G192" s="727">
        <v>58.488</v>
      </c>
      <c r="H192" s="727">
        <v>61.457000000000001</v>
      </c>
      <c r="I192" s="727">
        <v>62.624000000000002</v>
      </c>
      <c r="J192" s="727">
        <v>63.823</v>
      </c>
      <c r="K192" s="727">
        <v>64.522999999999996</v>
      </c>
      <c r="L192" s="727">
        <v>67.063999999999993</v>
      </c>
      <c r="M192" s="728">
        <v>68.406000000000006</v>
      </c>
    </row>
    <row r="193" spans="2:24" x14ac:dyDescent="0.2">
      <c r="B193" s="726" t="s">
        <v>96</v>
      </c>
      <c r="C193" s="727">
        <v>3.5950000000000002</v>
      </c>
      <c r="D193" s="727">
        <v>3.9140000000000001</v>
      </c>
      <c r="E193" s="727">
        <v>4.1269999999999998</v>
      </c>
      <c r="F193" s="727">
        <v>4.3419999999999996</v>
      </c>
      <c r="G193" s="727">
        <v>4.37</v>
      </c>
      <c r="H193" s="727">
        <v>4.3239999999999998</v>
      </c>
      <c r="I193" s="727">
        <v>4.2670000000000003</v>
      </c>
      <c r="J193" s="727">
        <v>4.12</v>
      </c>
      <c r="K193" s="727">
        <v>3.9550000000000001</v>
      </c>
      <c r="L193" s="727">
        <v>3.911</v>
      </c>
      <c r="M193" s="728">
        <v>3.8170000000000002</v>
      </c>
    </row>
    <row r="194" spans="2:24" x14ac:dyDescent="0.2">
      <c r="B194" s="726" t="s">
        <v>97</v>
      </c>
      <c r="C194" s="727">
        <v>127.444</v>
      </c>
      <c r="D194" s="727">
        <v>134.11000000000001</v>
      </c>
      <c r="E194" s="727">
        <v>135.01400000000001</v>
      </c>
      <c r="F194" s="727">
        <v>138.09800000000001</v>
      </c>
      <c r="G194" s="727">
        <v>140.85499999999999</v>
      </c>
      <c r="H194" s="727">
        <v>150.202</v>
      </c>
      <c r="I194" s="727">
        <v>138.74</v>
      </c>
      <c r="J194" s="727">
        <v>116.804</v>
      </c>
      <c r="K194" s="727">
        <v>122.077</v>
      </c>
      <c r="L194" s="727">
        <v>126.294</v>
      </c>
      <c r="M194" s="728">
        <v>130.54900000000001</v>
      </c>
    </row>
    <row r="195" spans="2:24" x14ac:dyDescent="0.2">
      <c r="B195" s="726" t="s">
        <v>98</v>
      </c>
      <c r="C195" s="727">
        <v>49.481999999999999</v>
      </c>
      <c r="D195" s="727">
        <v>59.026000000000003</v>
      </c>
      <c r="E195" s="727">
        <v>66.433000000000007</v>
      </c>
      <c r="F195" s="727">
        <v>74.320999999999998</v>
      </c>
      <c r="G195" s="727">
        <v>80.048000000000002</v>
      </c>
      <c r="H195" s="727">
        <v>85.448999999999998</v>
      </c>
      <c r="I195" s="727">
        <v>88.77</v>
      </c>
      <c r="J195" s="727">
        <v>92.932000000000002</v>
      </c>
      <c r="K195" s="727">
        <v>99.262</v>
      </c>
      <c r="L195" s="727">
        <v>103.926</v>
      </c>
      <c r="M195" s="728">
        <v>107.553</v>
      </c>
    </row>
    <row r="196" spans="2:24" x14ac:dyDescent="0.2">
      <c r="B196" s="726" t="s">
        <v>99</v>
      </c>
      <c r="C196" s="727">
        <v>1.131</v>
      </c>
      <c r="D196" s="727">
        <v>1.276</v>
      </c>
      <c r="E196" s="727">
        <v>1.425</v>
      </c>
      <c r="F196" s="727">
        <v>1.5580000000000001</v>
      </c>
      <c r="G196" s="727">
        <v>1.6819999999999999</v>
      </c>
      <c r="H196" s="727">
        <v>1.798</v>
      </c>
      <c r="I196" s="727">
        <v>1.905</v>
      </c>
      <c r="J196" s="727">
        <v>2.0059999999999998</v>
      </c>
      <c r="K196" s="727">
        <v>2.097</v>
      </c>
      <c r="L196" s="727">
        <v>2.1819999999999999</v>
      </c>
      <c r="M196" s="728">
        <v>2.2559999999999998</v>
      </c>
    </row>
    <row r="197" spans="2:24" x14ac:dyDescent="0.2">
      <c r="B197" s="726" t="s">
        <v>100</v>
      </c>
      <c r="C197" s="727">
        <v>4.7309999999999999</v>
      </c>
      <c r="D197" s="727">
        <v>5.6550000000000002</v>
      </c>
      <c r="E197" s="727">
        <v>6.4980000000000002</v>
      </c>
      <c r="F197" s="727">
        <v>7.3380000000000001</v>
      </c>
      <c r="G197" s="727">
        <v>8.1059999999999999</v>
      </c>
      <c r="H197" s="727">
        <v>8.8360000000000003</v>
      </c>
      <c r="I197" s="727">
        <v>9.4760000000000009</v>
      </c>
      <c r="J197" s="727">
        <v>10.109</v>
      </c>
      <c r="K197" s="727">
        <v>10.731</v>
      </c>
      <c r="L197" s="727">
        <v>11.269</v>
      </c>
      <c r="M197" s="728">
        <v>11.722</v>
      </c>
    </row>
    <row r="198" spans="2:24" x14ac:dyDescent="0.2">
      <c r="B198" s="726" t="s">
        <v>101</v>
      </c>
      <c r="C198" s="727">
        <v>0</v>
      </c>
      <c r="D198" s="727">
        <v>0</v>
      </c>
      <c r="E198" s="727">
        <v>0</v>
      </c>
      <c r="F198" s="727">
        <v>0</v>
      </c>
      <c r="G198" s="727">
        <v>0</v>
      </c>
      <c r="H198" s="727">
        <v>0</v>
      </c>
      <c r="I198" s="727">
        <v>0</v>
      </c>
      <c r="J198" s="727">
        <v>0</v>
      </c>
      <c r="K198" s="727">
        <v>0</v>
      </c>
      <c r="L198" s="727">
        <v>0</v>
      </c>
      <c r="M198" s="728">
        <v>0</v>
      </c>
    </row>
    <row r="199" spans="2:24" x14ac:dyDescent="0.2">
      <c r="B199" s="726" t="s">
        <v>102</v>
      </c>
      <c r="C199" s="727">
        <v>0.97399999999999998</v>
      </c>
      <c r="D199" s="727">
        <v>1.127</v>
      </c>
      <c r="E199" s="727">
        <v>1.2130000000000001</v>
      </c>
      <c r="F199" s="727">
        <v>1.321</v>
      </c>
      <c r="G199" s="727">
        <v>1.351</v>
      </c>
      <c r="H199" s="727">
        <v>1.417</v>
      </c>
      <c r="I199" s="727">
        <v>1.2330000000000001</v>
      </c>
      <c r="J199" s="727">
        <v>1.026</v>
      </c>
      <c r="K199" s="727">
        <v>1.075</v>
      </c>
      <c r="L199" s="727">
        <v>1.1579999999999999</v>
      </c>
      <c r="M199" s="728">
        <v>1.204</v>
      </c>
    </row>
    <row r="200" spans="2:24" x14ac:dyDescent="0.2">
      <c r="B200" s="726" t="s">
        <v>103</v>
      </c>
      <c r="C200" s="727">
        <v>3.5999999999999997E-2</v>
      </c>
      <c r="D200" s="727">
        <v>9.7000000000000003E-2</v>
      </c>
      <c r="E200" s="727">
        <v>0.24399999999999999</v>
      </c>
      <c r="F200" s="727">
        <v>0.44800000000000001</v>
      </c>
      <c r="G200" s="727">
        <v>0.59199999999999997</v>
      </c>
      <c r="H200" s="727">
        <v>0.77800000000000002</v>
      </c>
      <c r="I200" s="727">
        <v>0.91200000000000003</v>
      </c>
      <c r="J200" s="727">
        <v>1.081</v>
      </c>
      <c r="K200" s="727">
        <v>1.1839999999999999</v>
      </c>
      <c r="L200" s="727">
        <v>1.3340000000000001</v>
      </c>
      <c r="M200" s="728">
        <v>1.4750000000000001</v>
      </c>
    </row>
    <row r="201" spans="2:24" ht="13.5" thickBot="1" x14ac:dyDescent="0.25">
      <c r="B201" s="759" t="s">
        <v>104</v>
      </c>
      <c r="C201" s="729">
        <v>93.882000000000005</v>
      </c>
      <c r="D201" s="729">
        <v>105.71599999999999</v>
      </c>
      <c r="E201" s="729">
        <v>113.83799999999999</v>
      </c>
      <c r="F201" s="729">
        <v>123.97199999999999</v>
      </c>
      <c r="G201" s="729">
        <v>130.946</v>
      </c>
      <c r="H201" s="729">
        <v>141.095</v>
      </c>
      <c r="I201" s="729">
        <v>144.75200000000001</v>
      </c>
      <c r="J201" s="729">
        <v>145.00700000000001</v>
      </c>
      <c r="K201" s="729">
        <v>149.351</v>
      </c>
      <c r="L201" s="729">
        <v>152.71199999999999</v>
      </c>
      <c r="M201" s="730">
        <v>156.19499999999999</v>
      </c>
    </row>
    <row r="204" spans="2:24" x14ac:dyDescent="0.2">
      <c r="B204" s="790" t="s">
        <v>136</v>
      </c>
      <c r="C204" s="793" t="s">
        <v>331</v>
      </c>
      <c r="D204" s="794"/>
      <c r="E204" s="793" t="s">
        <v>222</v>
      </c>
      <c r="F204" s="794"/>
      <c r="G204" s="793" t="s">
        <v>225</v>
      </c>
      <c r="H204" s="794"/>
      <c r="I204" s="793" t="s">
        <v>226</v>
      </c>
      <c r="J204" s="794"/>
      <c r="K204" s="793" t="s">
        <v>227</v>
      </c>
      <c r="L204" s="794"/>
      <c r="M204" s="793" t="s">
        <v>228</v>
      </c>
      <c r="N204" s="794"/>
      <c r="O204" s="793" t="s">
        <v>332</v>
      </c>
      <c r="P204" s="794"/>
      <c r="Q204" s="793" t="s">
        <v>333</v>
      </c>
      <c r="R204" s="794"/>
      <c r="S204" s="793" t="s">
        <v>231</v>
      </c>
      <c r="T204" s="794"/>
      <c r="U204" s="793" t="s">
        <v>232</v>
      </c>
      <c r="V204" s="794"/>
      <c r="W204" s="793" t="s">
        <v>233</v>
      </c>
      <c r="X204" s="795"/>
    </row>
    <row r="205" spans="2:24" x14ac:dyDescent="0.2">
      <c r="B205" s="791"/>
      <c r="C205" s="796" t="s">
        <v>79</v>
      </c>
      <c r="D205" s="797"/>
      <c r="E205" s="796" t="s">
        <v>79</v>
      </c>
      <c r="F205" s="797"/>
      <c r="G205" s="796" t="s">
        <v>79</v>
      </c>
      <c r="H205" s="797"/>
      <c r="I205" s="796" t="s">
        <v>79</v>
      </c>
      <c r="J205" s="797"/>
      <c r="K205" s="796" t="s">
        <v>79</v>
      </c>
      <c r="L205" s="797"/>
      <c r="M205" s="796" t="s">
        <v>79</v>
      </c>
      <c r="N205" s="797"/>
      <c r="O205" s="796"/>
      <c r="P205" s="797"/>
      <c r="Q205" s="796"/>
      <c r="R205" s="797"/>
      <c r="S205" s="796"/>
      <c r="T205" s="797"/>
      <c r="U205" s="796"/>
      <c r="V205" s="797"/>
      <c r="W205" s="796"/>
      <c r="X205" s="798"/>
    </row>
    <row r="206" spans="2:24" ht="41.25" thickBot="1" x14ac:dyDescent="0.25">
      <c r="B206" s="792"/>
      <c r="C206" s="722" t="s">
        <v>325</v>
      </c>
      <c r="D206" s="731" t="s">
        <v>82</v>
      </c>
      <c r="E206" s="722" t="s">
        <v>325</v>
      </c>
      <c r="F206" s="732" t="s">
        <v>82</v>
      </c>
      <c r="G206" s="722" t="s">
        <v>325</v>
      </c>
      <c r="H206" s="732" t="s">
        <v>82</v>
      </c>
      <c r="I206" s="722" t="s">
        <v>325</v>
      </c>
      <c r="J206" s="732" t="s">
        <v>82</v>
      </c>
      <c r="K206" s="722" t="s">
        <v>325</v>
      </c>
      <c r="L206" s="732" t="s">
        <v>82</v>
      </c>
      <c r="M206" s="722" t="s">
        <v>325</v>
      </c>
      <c r="N206" s="732" t="s">
        <v>82</v>
      </c>
      <c r="O206" s="722" t="s">
        <v>325</v>
      </c>
      <c r="P206" s="731" t="s">
        <v>82</v>
      </c>
      <c r="Q206" s="722" t="s">
        <v>325</v>
      </c>
      <c r="R206" s="731" t="s">
        <v>82</v>
      </c>
      <c r="S206" s="722" t="s">
        <v>325</v>
      </c>
      <c r="T206" s="731" t="s">
        <v>82</v>
      </c>
      <c r="U206" s="722" t="s">
        <v>325</v>
      </c>
      <c r="V206" s="731" t="s">
        <v>82</v>
      </c>
      <c r="W206" s="722" t="s">
        <v>325</v>
      </c>
      <c r="X206" s="731" t="s">
        <v>82</v>
      </c>
    </row>
    <row r="207" spans="2:24" ht="25.5" x14ac:dyDescent="0.2">
      <c r="B207" s="723" t="s">
        <v>105</v>
      </c>
      <c r="C207" s="724">
        <v>6477.61</v>
      </c>
      <c r="D207" s="733">
        <v>6.65</v>
      </c>
      <c r="E207" s="724">
        <v>6772.88</v>
      </c>
      <c r="F207" s="733">
        <v>6.64</v>
      </c>
      <c r="G207" s="724">
        <v>7245.5829999999996</v>
      </c>
      <c r="H207" s="733">
        <v>6.6</v>
      </c>
      <c r="I207" s="724">
        <v>7982.5680000000002</v>
      </c>
      <c r="J207" s="733">
        <v>6.19</v>
      </c>
      <c r="K207" s="724">
        <v>8700.2620000000006</v>
      </c>
      <c r="L207" s="733">
        <v>5.85</v>
      </c>
      <c r="M207" s="724">
        <v>9383.5930000000008</v>
      </c>
      <c r="N207" s="733">
        <v>5.54</v>
      </c>
      <c r="O207" s="724">
        <v>9888.7950000000001</v>
      </c>
      <c r="P207" s="733">
        <v>5.4</v>
      </c>
      <c r="Q207" s="724">
        <v>10424.335999999999</v>
      </c>
      <c r="R207" s="733">
        <v>5.26</v>
      </c>
      <c r="S207" s="724">
        <v>10872.2</v>
      </c>
      <c r="T207" s="733">
        <v>5.27</v>
      </c>
      <c r="U207" s="724">
        <v>11216.954</v>
      </c>
      <c r="V207" s="733">
        <v>5.32</v>
      </c>
      <c r="W207" s="724">
        <v>11494.523999999999</v>
      </c>
      <c r="X207" s="734">
        <v>5.44</v>
      </c>
    </row>
    <row r="208" spans="2:24" x14ac:dyDescent="0.2">
      <c r="B208" s="726" t="s">
        <v>94</v>
      </c>
      <c r="C208" s="727">
        <v>1239.336</v>
      </c>
      <c r="D208" s="735">
        <v>15.02</v>
      </c>
      <c r="E208" s="727">
        <v>1295.2560000000001</v>
      </c>
      <c r="F208" s="735">
        <v>14.56</v>
      </c>
      <c r="G208" s="727">
        <v>1338.3209999999999</v>
      </c>
      <c r="H208" s="735">
        <v>14.31</v>
      </c>
      <c r="I208" s="727">
        <v>1411.548</v>
      </c>
      <c r="J208" s="735">
        <v>14.32</v>
      </c>
      <c r="K208" s="727">
        <v>1510.884</v>
      </c>
      <c r="L208" s="735">
        <v>14.2</v>
      </c>
      <c r="M208" s="727">
        <v>1616.421</v>
      </c>
      <c r="N208" s="735">
        <v>13.95</v>
      </c>
      <c r="O208" s="727">
        <v>1662.8340000000001</v>
      </c>
      <c r="P208" s="735">
        <v>14.04</v>
      </c>
      <c r="Q208" s="727">
        <v>1773.549</v>
      </c>
      <c r="R208" s="735">
        <v>13.77</v>
      </c>
      <c r="S208" s="727">
        <v>1880.421</v>
      </c>
      <c r="T208" s="735">
        <v>13.54</v>
      </c>
      <c r="U208" s="727">
        <v>1977.8440000000001</v>
      </c>
      <c r="V208" s="735">
        <v>13.4</v>
      </c>
      <c r="W208" s="727">
        <v>2070.971</v>
      </c>
      <c r="X208" s="736">
        <v>13.26</v>
      </c>
    </row>
    <row r="209" spans="2:24" x14ac:dyDescent="0.2">
      <c r="B209" s="726" t="s">
        <v>95</v>
      </c>
      <c r="C209" s="727">
        <v>236.63499999999999</v>
      </c>
      <c r="D209" s="735">
        <v>31.85</v>
      </c>
      <c r="E209" s="727">
        <v>266.95600000000002</v>
      </c>
      <c r="F209" s="735">
        <v>31.13</v>
      </c>
      <c r="G209" s="727">
        <v>303.46699999999998</v>
      </c>
      <c r="H209" s="735">
        <v>30.5</v>
      </c>
      <c r="I209" s="727">
        <v>341.88900000000001</v>
      </c>
      <c r="J209" s="735">
        <v>29.92</v>
      </c>
      <c r="K209" s="727">
        <v>355.10700000000003</v>
      </c>
      <c r="L209" s="735">
        <v>31.31</v>
      </c>
      <c r="M209" s="727">
        <v>386.87799999999999</v>
      </c>
      <c r="N209" s="735">
        <v>31.22</v>
      </c>
      <c r="O209" s="727">
        <v>397.90300000000002</v>
      </c>
      <c r="P209" s="735">
        <v>32.65</v>
      </c>
      <c r="Q209" s="727">
        <v>400.33600000000001</v>
      </c>
      <c r="R209" s="735">
        <v>33.270000000000003</v>
      </c>
      <c r="S209" s="727">
        <v>384.142</v>
      </c>
      <c r="T209" s="735">
        <v>34.42</v>
      </c>
      <c r="U209" s="727">
        <v>414.64600000000002</v>
      </c>
      <c r="V209" s="735">
        <v>34.19</v>
      </c>
      <c r="W209" s="727">
        <v>446.24599999999998</v>
      </c>
      <c r="X209" s="736">
        <v>33.81</v>
      </c>
    </row>
    <row r="210" spans="2:24" x14ac:dyDescent="0.2">
      <c r="B210" s="726" t="s">
        <v>96</v>
      </c>
      <c r="C210" s="727">
        <v>1191.664</v>
      </c>
      <c r="D210" s="735">
        <v>24.68</v>
      </c>
      <c r="E210" s="727">
        <v>1248.425</v>
      </c>
      <c r="F210" s="735">
        <v>24.48</v>
      </c>
      <c r="G210" s="727">
        <v>1336.3309999999999</v>
      </c>
      <c r="H210" s="735">
        <v>23.79</v>
      </c>
      <c r="I210" s="727">
        <v>1454.4110000000001</v>
      </c>
      <c r="J210" s="735">
        <v>22.64</v>
      </c>
      <c r="K210" s="727">
        <v>1568.2639999999999</v>
      </c>
      <c r="L210" s="735">
        <v>21.67</v>
      </c>
      <c r="M210" s="727">
        <v>1671.155</v>
      </c>
      <c r="N210" s="735">
        <v>20.92</v>
      </c>
      <c r="O210" s="727">
        <v>1730.402</v>
      </c>
      <c r="P210" s="735">
        <v>20.64</v>
      </c>
      <c r="Q210" s="727">
        <v>1768.9090000000001</v>
      </c>
      <c r="R210" s="735">
        <v>20.53</v>
      </c>
      <c r="S210" s="727">
        <v>1828.6279999999999</v>
      </c>
      <c r="T210" s="735">
        <v>20.190000000000001</v>
      </c>
      <c r="U210" s="727">
        <v>1876.154</v>
      </c>
      <c r="V210" s="735">
        <v>19.98</v>
      </c>
      <c r="W210" s="727">
        <v>1888.3610000000001</v>
      </c>
      <c r="X210" s="736">
        <v>20.079999999999998</v>
      </c>
    </row>
    <row r="211" spans="2:24" x14ac:dyDescent="0.2">
      <c r="B211" s="726" t="s">
        <v>97</v>
      </c>
      <c r="C211" s="727">
        <v>1623.915</v>
      </c>
      <c r="D211" s="735">
        <v>14.19</v>
      </c>
      <c r="E211" s="727">
        <v>1533.5640000000001</v>
      </c>
      <c r="F211" s="735">
        <v>15.11</v>
      </c>
      <c r="G211" s="727">
        <v>1515.7470000000001</v>
      </c>
      <c r="H211" s="735">
        <v>16.45</v>
      </c>
      <c r="I211" s="727">
        <v>1660.348</v>
      </c>
      <c r="J211" s="735">
        <v>15.59</v>
      </c>
      <c r="K211" s="727">
        <v>1809.194</v>
      </c>
      <c r="L211" s="735">
        <v>14.71</v>
      </c>
      <c r="M211" s="727">
        <v>1950.444</v>
      </c>
      <c r="N211" s="735">
        <v>13.92</v>
      </c>
      <c r="O211" s="727">
        <v>2073.0349999999999</v>
      </c>
      <c r="P211" s="735">
        <v>13.36</v>
      </c>
      <c r="Q211" s="727">
        <v>2186.9499999999998</v>
      </c>
      <c r="R211" s="735">
        <v>12.9</v>
      </c>
      <c r="S211" s="727">
        <v>2241.1390000000001</v>
      </c>
      <c r="T211" s="735">
        <v>12.72</v>
      </c>
      <c r="U211" s="727">
        <v>2178.73</v>
      </c>
      <c r="V211" s="735">
        <v>13.25</v>
      </c>
      <c r="W211" s="727">
        <v>2130.94</v>
      </c>
      <c r="X211" s="736">
        <v>13.98</v>
      </c>
    </row>
    <row r="212" spans="2:24" x14ac:dyDescent="0.2">
      <c r="B212" s="726" t="s">
        <v>98</v>
      </c>
      <c r="C212" s="727">
        <v>198.04300000000001</v>
      </c>
      <c r="D212" s="735">
        <v>31.29</v>
      </c>
      <c r="E212" s="727">
        <v>230.667</v>
      </c>
      <c r="F212" s="735">
        <v>30.56</v>
      </c>
      <c r="G212" s="727">
        <v>275.03800000000001</v>
      </c>
      <c r="H212" s="735">
        <v>29.08</v>
      </c>
      <c r="I212" s="727">
        <v>316.279</v>
      </c>
      <c r="J212" s="735">
        <v>28.07</v>
      </c>
      <c r="K212" s="727">
        <v>352.125</v>
      </c>
      <c r="L212" s="735">
        <v>27.55</v>
      </c>
      <c r="M212" s="727">
        <v>390.94299999999998</v>
      </c>
      <c r="N212" s="735">
        <v>26.71</v>
      </c>
      <c r="O212" s="727">
        <v>412</v>
      </c>
      <c r="P212" s="735">
        <v>26.78</v>
      </c>
      <c r="Q212" s="727">
        <v>435.33499999999998</v>
      </c>
      <c r="R212" s="735">
        <v>26.47</v>
      </c>
      <c r="S212" s="727">
        <v>460.62799999999999</v>
      </c>
      <c r="T212" s="735">
        <v>26.01</v>
      </c>
      <c r="U212" s="727">
        <v>483.47699999999998</v>
      </c>
      <c r="V212" s="735">
        <v>25.67</v>
      </c>
      <c r="W212" s="727">
        <v>493.98700000000002</v>
      </c>
      <c r="X212" s="736">
        <v>25.72</v>
      </c>
    </row>
    <row r="213" spans="2:24" x14ac:dyDescent="0.2">
      <c r="B213" s="726" t="s">
        <v>99</v>
      </c>
      <c r="C213" s="727">
        <v>17.689</v>
      </c>
      <c r="D213" s="735">
        <v>69.56</v>
      </c>
      <c r="E213" s="727">
        <v>19.388000000000002</v>
      </c>
      <c r="F213" s="735">
        <v>67.62</v>
      </c>
      <c r="G213" s="727">
        <v>21.457000000000001</v>
      </c>
      <c r="H213" s="735">
        <v>64.709999999999994</v>
      </c>
      <c r="I213" s="727">
        <v>23.625</v>
      </c>
      <c r="J213" s="735">
        <v>61.78</v>
      </c>
      <c r="K213" s="727">
        <v>16.779</v>
      </c>
      <c r="L213" s="735">
        <v>45.73</v>
      </c>
      <c r="M213" s="727">
        <v>12.362</v>
      </c>
      <c r="N213" s="735">
        <v>47.85</v>
      </c>
      <c r="O213" s="727">
        <v>14.323</v>
      </c>
      <c r="P213" s="735">
        <v>48.64</v>
      </c>
      <c r="Q213" s="727">
        <v>16.623000000000001</v>
      </c>
      <c r="R213" s="735">
        <v>48.62</v>
      </c>
      <c r="S213" s="727">
        <v>19.102</v>
      </c>
      <c r="T213" s="735">
        <v>48.38</v>
      </c>
      <c r="U213" s="727">
        <v>20.542000000000002</v>
      </c>
      <c r="V213" s="735">
        <v>48.71</v>
      </c>
      <c r="W213" s="727">
        <v>21.099</v>
      </c>
      <c r="X213" s="736">
        <v>52.87</v>
      </c>
    </row>
    <row r="214" spans="2:24" x14ac:dyDescent="0.2">
      <c r="B214" s="726" t="s">
        <v>100</v>
      </c>
      <c r="C214" s="727">
        <v>127.711</v>
      </c>
      <c r="D214" s="735">
        <v>23.04</v>
      </c>
      <c r="E214" s="727">
        <v>151.52000000000001</v>
      </c>
      <c r="F214" s="735">
        <v>22.46</v>
      </c>
      <c r="G214" s="727">
        <v>177.816</v>
      </c>
      <c r="H214" s="735">
        <v>21.71</v>
      </c>
      <c r="I214" s="727">
        <v>202.273</v>
      </c>
      <c r="J214" s="735">
        <v>21.02</v>
      </c>
      <c r="K214" s="727">
        <v>223.12899999999999</v>
      </c>
      <c r="L214" s="735">
        <v>20.52</v>
      </c>
      <c r="M214" s="727">
        <v>221.148</v>
      </c>
      <c r="N214" s="735">
        <v>20.76</v>
      </c>
      <c r="O214" s="727">
        <v>227.96199999999999</v>
      </c>
      <c r="P214" s="735">
        <v>20.94</v>
      </c>
      <c r="Q214" s="727">
        <v>235.66399999999999</v>
      </c>
      <c r="R214" s="735">
        <v>20.92</v>
      </c>
      <c r="S214" s="727">
        <v>245.173</v>
      </c>
      <c r="T214" s="735">
        <v>20.69</v>
      </c>
      <c r="U214" s="727">
        <v>257.07</v>
      </c>
      <c r="V214" s="735">
        <v>20.28</v>
      </c>
      <c r="W214" s="727">
        <v>268.40600000000001</v>
      </c>
      <c r="X214" s="736">
        <v>19.97</v>
      </c>
    </row>
    <row r="215" spans="2:24" x14ac:dyDescent="0.2">
      <c r="B215" s="726" t="s">
        <v>101</v>
      </c>
      <c r="C215" s="727">
        <v>223.827</v>
      </c>
      <c r="D215" s="735">
        <v>24</v>
      </c>
      <c r="E215" s="727">
        <v>270.87</v>
      </c>
      <c r="F215" s="735">
        <v>23</v>
      </c>
      <c r="G215" s="727">
        <v>330.678</v>
      </c>
      <c r="H215" s="735">
        <v>21.82</v>
      </c>
      <c r="I215" s="727">
        <v>395.589</v>
      </c>
      <c r="J215" s="735">
        <v>20.75</v>
      </c>
      <c r="K215" s="727">
        <v>463.44099999999997</v>
      </c>
      <c r="L215" s="735">
        <v>19.87</v>
      </c>
      <c r="M215" s="727">
        <v>517.22500000000002</v>
      </c>
      <c r="N215" s="735">
        <v>19.45</v>
      </c>
      <c r="O215" s="727">
        <v>572.39300000000003</v>
      </c>
      <c r="P215" s="735">
        <v>19.28</v>
      </c>
      <c r="Q215" s="727">
        <v>634.83799999999997</v>
      </c>
      <c r="R215" s="735">
        <v>18.86</v>
      </c>
      <c r="S215" s="727">
        <v>695.42499999999995</v>
      </c>
      <c r="T215" s="735">
        <v>18.5</v>
      </c>
      <c r="U215" s="727">
        <v>753.85799999999995</v>
      </c>
      <c r="V215" s="735">
        <v>18.18</v>
      </c>
      <c r="W215" s="727">
        <v>787.92600000000004</v>
      </c>
      <c r="X215" s="736">
        <v>18.03</v>
      </c>
    </row>
    <row r="216" spans="2:24" x14ac:dyDescent="0.2">
      <c r="B216" s="726" t="s">
        <v>102</v>
      </c>
      <c r="C216" s="727">
        <v>71.677999999999997</v>
      </c>
      <c r="D216" s="735">
        <v>56.06</v>
      </c>
      <c r="E216" s="727">
        <v>79.617000000000004</v>
      </c>
      <c r="F216" s="735">
        <v>50.95</v>
      </c>
      <c r="G216" s="727">
        <v>93.290999999999997</v>
      </c>
      <c r="H216" s="735">
        <v>46.4</v>
      </c>
      <c r="I216" s="727">
        <v>107.24</v>
      </c>
      <c r="J216" s="735">
        <v>44.38</v>
      </c>
      <c r="K216" s="727">
        <v>119.816</v>
      </c>
      <c r="L216" s="735">
        <v>43.88</v>
      </c>
      <c r="M216" s="727">
        <v>130.435</v>
      </c>
      <c r="N216" s="735">
        <v>44.01</v>
      </c>
      <c r="O216" s="727">
        <v>137.96</v>
      </c>
      <c r="P216" s="735">
        <v>44.46</v>
      </c>
      <c r="Q216" s="727">
        <v>142.989</v>
      </c>
      <c r="R216" s="735">
        <v>44.3</v>
      </c>
      <c r="S216" s="727">
        <v>147.42699999999999</v>
      </c>
      <c r="T216" s="735">
        <v>44.21</v>
      </c>
      <c r="U216" s="727">
        <v>152.434</v>
      </c>
      <c r="V216" s="735">
        <v>44.35</v>
      </c>
      <c r="W216" s="727">
        <v>156.97900000000001</v>
      </c>
      <c r="X216" s="736">
        <v>44.47</v>
      </c>
    </row>
    <row r="217" spans="2:24" x14ac:dyDescent="0.2">
      <c r="B217" s="726" t="s">
        <v>103</v>
      </c>
      <c r="C217" s="727">
        <v>419.142</v>
      </c>
      <c r="D217" s="735">
        <v>40.159999999999997</v>
      </c>
      <c r="E217" s="727">
        <v>466.96300000000002</v>
      </c>
      <c r="F217" s="735">
        <v>38.229999999999997</v>
      </c>
      <c r="G217" s="727">
        <v>521.73099999999999</v>
      </c>
      <c r="H217" s="735">
        <v>36.42</v>
      </c>
      <c r="I217" s="727">
        <v>576.04600000000005</v>
      </c>
      <c r="J217" s="735">
        <v>34.97</v>
      </c>
      <c r="K217" s="727">
        <v>629.79700000000003</v>
      </c>
      <c r="L217" s="735">
        <v>33.78</v>
      </c>
      <c r="M217" s="727">
        <v>683.149</v>
      </c>
      <c r="N217" s="735">
        <v>32.770000000000003</v>
      </c>
      <c r="O217" s="727">
        <v>733.97500000000002</v>
      </c>
      <c r="P217" s="735">
        <v>31.98</v>
      </c>
      <c r="Q217" s="727">
        <v>782.61</v>
      </c>
      <c r="R217" s="735">
        <v>31.35</v>
      </c>
      <c r="S217" s="727">
        <v>829.13499999999999</v>
      </c>
      <c r="T217" s="735">
        <v>30.82</v>
      </c>
      <c r="U217" s="727">
        <v>872.66800000000001</v>
      </c>
      <c r="V217" s="735">
        <v>30.4</v>
      </c>
      <c r="W217" s="727">
        <v>912.52499999999998</v>
      </c>
      <c r="X217" s="736">
        <v>30.07</v>
      </c>
    </row>
    <row r="218" spans="2:24" ht="13.5" thickBot="1" x14ac:dyDescent="0.25">
      <c r="B218" s="759" t="s">
        <v>104</v>
      </c>
      <c r="C218" s="729">
        <v>1133.825</v>
      </c>
      <c r="D218" s="737">
        <v>21.81</v>
      </c>
      <c r="E218" s="729">
        <v>1217.431</v>
      </c>
      <c r="F218" s="737">
        <v>20.78</v>
      </c>
      <c r="G218" s="729">
        <v>1341.6479999999999</v>
      </c>
      <c r="H218" s="737">
        <v>19.68</v>
      </c>
      <c r="I218" s="729">
        <v>1505.556</v>
      </c>
      <c r="J218" s="737">
        <v>18.32</v>
      </c>
      <c r="K218" s="729">
        <v>1666.231</v>
      </c>
      <c r="L218" s="737">
        <v>17.28</v>
      </c>
      <c r="M218" s="729">
        <v>1820.068</v>
      </c>
      <c r="N218" s="737">
        <v>16.47</v>
      </c>
      <c r="O218" s="729">
        <v>1946.6489999999999</v>
      </c>
      <c r="P218" s="737">
        <v>16.010000000000002</v>
      </c>
      <c r="Q218" s="729">
        <v>2069.12</v>
      </c>
      <c r="R218" s="737">
        <v>15.6</v>
      </c>
      <c r="S218" s="729">
        <v>2165.192</v>
      </c>
      <c r="T218" s="737">
        <v>15.4</v>
      </c>
      <c r="U218" s="729">
        <v>2255.1959999999999</v>
      </c>
      <c r="V218" s="737">
        <v>15.25</v>
      </c>
      <c r="W218" s="729">
        <v>2344.11</v>
      </c>
      <c r="X218" s="738">
        <v>15.08</v>
      </c>
    </row>
    <row r="221" spans="2:24" x14ac:dyDescent="0.2">
      <c r="B221" s="790" t="s">
        <v>136</v>
      </c>
      <c r="C221" s="720" t="s">
        <v>331</v>
      </c>
      <c r="D221" s="720" t="s">
        <v>222</v>
      </c>
      <c r="E221" s="720" t="s">
        <v>225</v>
      </c>
      <c r="F221" s="720" t="s">
        <v>226</v>
      </c>
      <c r="G221" s="720" t="s">
        <v>227</v>
      </c>
      <c r="H221" s="720" t="s">
        <v>228</v>
      </c>
      <c r="I221" s="720" t="s">
        <v>332</v>
      </c>
      <c r="J221" s="720" t="s">
        <v>333</v>
      </c>
      <c r="K221" s="720" t="s">
        <v>231</v>
      </c>
      <c r="L221" s="720" t="s">
        <v>232</v>
      </c>
      <c r="M221" s="720" t="s">
        <v>233</v>
      </c>
      <c r="N221" s="739"/>
    </row>
    <row r="222" spans="2:24" x14ac:dyDescent="0.2">
      <c r="B222" s="791"/>
      <c r="C222" s="719" t="s">
        <v>308</v>
      </c>
      <c r="D222" s="719" t="s">
        <v>308</v>
      </c>
      <c r="E222" s="719" t="s">
        <v>308</v>
      </c>
      <c r="F222" s="719" t="s">
        <v>308</v>
      </c>
      <c r="G222" s="719" t="s">
        <v>308</v>
      </c>
      <c r="H222" s="719" t="s">
        <v>308</v>
      </c>
      <c r="I222" s="719" t="s">
        <v>308</v>
      </c>
      <c r="J222" s="719" t="s">
        <v>308</v>
      </c>
      <c r="K222" s="719" t="s">
        <v>308</v>
      </c>
      <c r="L222" s="719" t="s">
        <v>308</v>
      </c>
      <c r="M222" s="721" t="s">
        <v>308</v>
      </c>
      <c r="N222" s="740"/>
    </row>
    <row r="223" spans="2:24" ht="41.25" thickBot="1" x14ac:dyDescent="0.25">
      <c r="B223" s="792"/>
      <c r="C223" s="722" t="s">
        <v>325</v>
      </c>
      <c r="D223" s="722" t="s">
        <v>325</v>
      </c>
      <c r="E223" s="722" t="s">
        <v>325</v>
      </c>
      <c r="F223" s="722" t="s">
        <v>325</v>
      </c>
      <c r="G223" s="722" t="s">
        <v>325</v>
      </c>
      <c r="H223" s="722" t="s">
        <v>325</v>
      </c>
      <c r="I223" s="722" t="s">
        <v>325</v>
      </c>
      <c r="J223" s="722" t="s">
        <v>325</v>
      </c>
      <c r="K223" s="722" t="s">
        <v>325</v>
      </c>
      <c r="L223" s="722" t="s">
        <v>325</v>
      </c>
      <c r="M223" s="722" t="s">
        <v>325</v>
      </c>
      <c r="N223" s="741"/>
    </row>
    <row r="224" spans="2:24" ht="25.5" x14ac:dyDescent="0.2">
      <c r="B224" s="755" t="s">
        <v>105</v>
      </c>
      <c r="C224" s="756">
        <f t="shared" ref="C224:C232" si="82">C207</f>
        <v>6477.61</v>
      </c>
      <c r="D224" s="756">
        <f t="shared" ref="D224:D232" si="83">E207</f>
        <v>6772.88</v>
      </c>
      <c r="E224" s="756">
        <f t="shared" ref="E224:E232" si="84">G207</f>
        <v>7245.5829999999996</v>
      </c>
      <c r="F224" s="756">
        <f t="shared" ref="F224:F232" si="85">I207</f>
        <v>7982.5680000000002</v>
      </c>
      <c r="G224" s="756">
        <f t="shared" ref="G224:G232" si="86">K207</f>
        <v>8700.2620000000006</v>
      </c>
      <c r="H224" s="756">
        <f t="shared" ref="H224:H232" si="87">M207</f>
        <v>9383.5930000000008</v>
      </c>
      <c r="I224" s="756">
        <f t="shared" ref="I224:I232" si="88">O207</f>
        <v>9888.7950000000001</v>
      </c>
      <c r="J224" s="756">
        <f t="shared" ref="J224:J232" si="89">Q207</f>
        <v>10424.335999999999</v>
      </c>
      <c r="K224" s="756">
        <f t="shared" ref="K224:K232" si="90">S207</f>
        <v>10872.2</v>
      </c>
      <c r="L224" s="756">
        <f t="shared" ref="L224:L232" si="91">U207</f>
        <v>11216.954</v>
      </c>
      <c r="M224" s="757">
        <f t="shared" ref="M224:M232" si="92">W207</f>
        <v>11494.523999999999</v>
      </c>
      <c r="N224" s="724"/>
    </row>
    <row r="225" spans="2:14" x14ac:dyDescent="0.2">
      <c r="B225" s="745" t="s">
        <v>94</v>
      </c>
      <c r="C225" s="746">
        <f t="shared" si="82"/>
        <v>1239.336</v>
      </c>
      <c r="D225" s="746">
        <f t="shared" si="83"/>
        <v>1295.2560000000001</v>
      </c>
      <c r="E225" s="746">
        <f t="shared" si="84"/>
        <v>1338.3209999999999</v>
      </c>
      <c r="F225" s="746">
        <f t="shared" si="85"/>
        <v>1411.548</v>
      </c>
      <c r="G225" s="746">
        <f t="shared" si="86"/>
        <v>1510.884</v>
      </c>
      <c r="H225" s="746">
        <f t="shared" si="87"/>
        <v>1616.421</v>
      </c>
      <c r="I225" s="746">
        <f t="shared" si="88"/>
        <v>1662.8340000000001</v>
      </c>
      <c r="J225" s="746">
        <f t="shared" si="89"/>
        <v>1773.549</v>
      </c>
      <c r="K225" s="746">
        <f t="shared" si="90"/>
        <v>1880.421</v>
      </c>
      <c r="L225" s="746">
        <f t="shared" si="91"/>
        <v>1977.8440000000001</v>
      </c>
      <c r="M225" s="747">
        <f t="shared" si="92"/>
        <v>2070.971</v>
      </c>
      <c r="N225" s="727"/>
    </row>
    <row r="226" spans="2:14" x14ac:dyDescent="0.2">
      <c r="B226" s="745" t="s">
        <v>95</v>
      </c>
      <c r="C226" s="746">
        <f t="shared" si="82"/>
        <v>236.63499999999999</v>
      </c>
      <c r="D226" s="746">
        <f t="shared" si="83"/>
        <v>266.95600000000002</v>
      </c>
      <c r="E226" s="746">
        <f t="shared" si="84"/>
        <v>303.46699999999998</v>
      </c>
      <c r="F226" s="746">
        <f t="shared" si="85"/>
        <v>341.88900000000001</v>
      </c>
      <c r="G226" s="746">
        <f t="shared" si="86"/>
        <v>355.10700000000003</v>
      </c>
      <c r="H226" s="746">
        <f t="shared" si="87"/>
        <v>386.87799999999999</v>
      </c>
      <c r="I226" s="746">
        <f t="shared" si="88"/>
        <v>397.90300000000002</v>
      </c>
      <c r="J226" s="746">
        <f t="shared" si="89"/>
        <v>400.33600000000001</v>
      </c>
      <c r="K226" s="746">
        <f t="shared" si="90"/>
        <v>384.142</v>
      </c>
      <c r="L226" s="746">
        <f t="shared" si="91"/>
        <v>414.64600000000002</v>
      </c>
      <c r="M226" s="747">
        <f t="shared" si="92"/>
        <v>446.24599999999998</v>
      </c>
      <c r="N226" s="727"/>
    </row>
    <row r="227" spans="2:14" x14ac:dyDescent="0.2">
      <c r="B227" s="745" t="s">
        <v>96</v>
      </c>
      <c r="C227" s="746">
        <f t="shared" si="82"/>
        <v>1191.664</v>
      </c>
      <c r="D227" s="746">
        <f t="shared" si="83"/>
        <v>1248.425</v>
      </c>
      <c r="E227" s="746">
        <f t="shared" si="84"/>
        <v>1336.3309999999999</v>
      </c>
      <c r="F227" s="746">
        <f t="shared" si="85"/>
        <v>1454.4110000000001</v>
      </c>
      <c r="G227" s="746">
        <f t="shared" si="86"/>
        <v>1568.2639999999999</v>
      </c>
      <c r="H227" s="746">
        <f t="shared" si="87"/>
        <v>1671.155</v>
      </c>
      <c r="I227" s="746">
        <f t="shared" si="88"/>
        <v>1730.402</v>
      </c>
      <c r="J227" s="746">
        <f t="shared" si="89"/>
        <v>1768.9090000000001</v>
      </c>
      <c r="K227" s="746">
        <f t="shared" si="90"/>
        <v>1828.6279999999999</v>
      </c>
      <c r="L227" s="746">
        <f t="shared" si="91"/>
        <v>1876.154</v>
      </c>
      <c r="M227" s="747">
        <f t="shared" si="92"/>
        <v>1888.3610000000001</v>
      </c>
      <c r="N227" s="727"/>
    </row>
    <row r="228" spans="2:14" x14ac:dyDescent="0.2">
      <c r="B228" s="745" t="s">
        <v>97</v>
      </c>
      <c r="C228" s="746">
        <f t="shared" si="82"/>
        <v>1623.915</v>
      </c>
      <c r="D228" s="746">
        <f t="shared" si="83"/>
        <v>1533.5640000000001</v>
      </c>
      <c r="E228" s="746">
        <f t="shared" si="84"/>
        <v>1515.7470000000001</v>
      </c>
      <c r="F228" s="746">
        <f t="shared" si="85"/>
        <v>1660.348</v>
      </c>
      <c r="G228" s="746">
        <f t="shared" si="86"/>
        <v>1809.194</v>
      </c>
      <c r="H228" s="746">
        <f t="shared" si="87"/>
        <v>1950.444</v>
      </c>
      <c r="I228" s="746">
        <f t="shared" si="88"/>
        <v>2073.0349999999999</v>
      </c>
      <c r="J228" s="746">
        <f t="shared" si="89"/>
        <v>2186.9499999999998</v>
      </c>
      <c r="K228" s="746">
        <f t="shared" si="90"/>
        <v>2241.1390000000001</v>
      </c>
      <c r="L228" s="746">
        <f t="shared" si="91"/>
        <v>2178.73</v>
      </c>
      <c r="M228" s="747">
        <f t="shared" si="92"/>
        <v>2130.94</v>
      </c>
      <c r="N228" s="727"/>
    </row>
    <row r="229" spans="2:14" x14ac:dyDescent="0.2">
      <c r="B229" s="745" t="s">
        <v>98</v>
      </c>
      <c r="C229" s="746">
        <f t="shared" si="82"/>
        <v>198.04300000000001</v>
      </c>
      <c r="D229" s="746">
        <f t="shared" si="83"/>
        <v>230.667</v>
      </c>
      <c r="E229" s="746">
        <f t="shared" si="84"/>
        <v>275.03800000000001</v>
      </c>
      <c r="F229" s="746">
        <f t="shared" si="85"/>
        <v>316.279</v>
      </c>
      <c r="G229" s="746">
        <f t="shared" si="86"/>
        <v>352.125</v>
      </c>
      <c r="H229" s="746">
        <f t="shared" si="87"/>
        <v>390.94299999999998</v>
      </c>
      <c r="I229" s="746">
        <f t="shared" si="88"/>
        <v>412</v>
      </c>
      <c r="J229" s="746">
        <f t="shared" si="89"/>
        <v>435.33499999999998</v>
      </c>
      <c r="K229" s="746">
        <f t="shared" si="90"/>
        <v>460.62799999999999</v>
      </c>
      <c r="L229" s="746">
        <f t="shared" si="91"/>
        <v>483.47699999999998</v>
      </c>
      <c r="M229" s="747">
        <f t="shared" si="92"/>
        <v>493.98700000000002</v>
      </c>
      <c r="N229" s="727"/>
    </row>
    <row r="230" spans="2:14" x14ac:dyDescent="0.2">
      <c r="B230" s="745" t="s">
        <v>99</v>
      </c>
      <c r="C230" s="746">
        <f t="shared" si="82"/>
        <v>17.689</v>
      </c>
      <c r="D230" s="746">
        <f t="shared" si="83"/>
        <v>19.388000000000002</v>
      </c>
      <c r="E230" s="746">
        <f t="shared" si="84"/>
        <v>21.457000000000001</v>
      </c>
      <c r="F230" s="746">
        <f t="shared" si="85"/>
        <v>23.625</v>
      </c>
      <c r="G230" s="746">
        <f t="shared" si="86"/>
        <v>16.779</v>
      </c>
      <c r="H230" s="746">
        <f t="shared" si="87"/>
        <v>12.362</v>
      </c>
      <c r="I230" s="746">
        <f t="shared" si="88"/>
        <v>14.323</v>
      </c>
      <c r="J230" s="746">
        <f t="shared" si="89"/>
        <v>16.623000000000001</v>
      </c>
      <c r="K230" s="746">
        <f t="shared" si="90"/>
        <v>19.102</v>
      </c>
      <c r="L230" s="746">
        <f t="shared" si="91"/>
        <v>20.542000000000002</v>
      </c>
      <c r="M230" s="747">
        <f t="shared" si="92"/>
        <v>21.099</v>
      </c>
      <c r="N230" s="727"/>
    </row>
    <row r="231" spans="2:14" x14ac:dyDescent="0.2">
      <c r="B231" s="745" t="s">
        <v>100</v>
      </c>
      <c r="C231" s="746">
        <f t="shared" si="82"/>
        <v>127.711</v>
      </c>
      <c r="D231" s="746">
        <f t="shared" si="83"/>
        <v>151.52000000000001</v>
      </c>
      <c r="E231" s="746">
        <f t="shared" si="84"/>
        <v>177.816</v>
      </c>
      <c r="F231" s="746">
        <f t="shared" si="85"/>
        <v>202.273</v>
      </c>
      <c r="G231" s="746">
        <f t="shared" si="86"/>
        <v>223.12899999999999</v>
      </c>
      <c r="H231" s="746">
        <f t="shared" si="87"/>
        <v>221.148</v>
      </c>
      <c r="I231" s="746">
        <f t="shared" si="88"/>
        <v>227.96199999999999</v>
      </c>
      <c r="J231" s="746">
        <f t="shared" si="89"/>
        <v>235.66399999999999</v>
      </c>
      <c r="K231" s="746">
        <f t="shared" si="90"/>
        <v>245.173</v>
      </c>
      <c r="L231" s="746">
        <f t="shared" si="91"/>
        <v>257.07</v>
      </c>
      <c r="M231" s="747">
        <f t="shared" si="92"/>
        <v>268.40600000000001</v>
      </c>
      <c r="N231" s="727"/>
    </row>
    <row r="232" spans="2:14" x14ac:dyDescent="0.2">
      <c r="B232" s="745" t="s">
        <v>101</v>
      </c>
      <c r="C232" s="746">
        <f t="shared" si="82"/>
        <v>223.827</v>
      </c>
      <c r="D232" s="746">
        <f t="shared" si="83"/>
        <v>270.87</v>
      </c>
      <c r="E232" s="746">
        <f t="shared" si="84"/>
        <v>330.678</v>
      </c>
      <c r="F232" s="746">
        <f t="shared" si="85"/>
        <v>395.589</v>
      </c>
      <c r="G232" s="746">
        <f t="shared" si="86"/>
        <v>463.44099999999997</v>
      </c>
      <c r="H232" s="746">
        <f t="shared" si="87"/>
        <v>517.22500000000002</v>
      </c>
      <c r="I232" s="746">
        <f t="shared" si="88"/>
        <v>572.39300000000003</v>
      </c>
      <c r="J232" s="746">
        <f t="shared" si="89"/>
        <v>634.83799999999997</v>
      </c>
      <c r="K232" s="746">
        <f t="shared" si="90"/>
        <v>695.42499999999995</v>
      </c>
      <c r="L232" s="746">
        <f t="shared" si="91"/>
        <v>753.85799999999995</v>
      </c>
      <c r="M232" s="747">
        <f t="shared" si="92"/>
        <v>787.92600000000004</v>
      </c>
      <c r="N232" s="727"/>
    </row>
    <row r="233" spans="2:14" x14ac:dyDescent="0.2">
      <c r="B233" s="745" t="s">
        <v>102</v>
      </c>
      <c r="C233" s="746">
        <f t="shared" ref="C233:C235" si="93">C216</f>
        <v>71.677999999999997</v>
      </c>
      <c r="D233" s="746">
        <f t="shared" ref="D233:D235" si="94">E216</f>
        <v>79.617000000000004</v>
      </c>
      <c r="E233" s="746">
        <f t="shared" ref="E233:E235" si="95">G216</f>
        <v>93.290999999999997</v>
      </c>
      <c r="F233" s="746">
        <f t="shared" ref="F233:F235" si="96">I216</f>
        <v>107.24</v>
      </c>
      <c r="G233" s="746">
        <f t="shared" ref="G233:G235" si="97">K216</f>
        <v>119.816</v>
      </c>
      <c r="H233" s="746">
        <f t="shared" ref="H233:H235" si="98">M216</f>
        <v>130.435</v>
      </c>
      <c r="I233" s="746">
        <f t="shared" ref="I233:I235" si="99">O216</f>
        <v>137.96</v>
      </c>
      <c r="J233" s="746">
        <f t="shared" ref="J233:J235" si="100">Q216</f>
        <v>142.989</v>
      </c>
      <c r="K233" s="746">
        <f t="shared" ref="K233:K235" si="101">S216</f>
        <v>147.42699999999999</v>
      </c>
      <c r="L233" s="746">
        <f t="shared" ref="L233:L235" si="102">U216</f>
        <v>152.434</v>
      </c>
      <c r="M233" s="747">
        <f t="shared" ref="M233:M235" si="103">W216</f>
        <v>156.97900000000001</v>
      </c>
      <c r="N233" s="727"/>
    </row>
    <row r="234" spans="2:14" x14ac:dyDescent="0.2">
      <c r="B234" s="745" t="s">
        <v>103</v>
      </c>
      <c r="C234" s="746">
        <f t="shared" si="93"/>
        <v>419.142</v>
      </c>
      <c r="D234" s="746">
        <f t="shared" si="94"/>
        <v>466.96300000000002</v>
      </c>
      <c r="E234" s="746">
        <f t="shared" si="95"/>
        <v>521.73099999999999</v>
      </c>
      <c r="F234" s="746">
        <f t="shared" si="96"/>
        <v>576.04600000000005</v>
      </c>
      <c r="G234" s="746">
        <f t="shared" si="97"/>
        <v>629.79700000000003</v>
      </c>
      <c r="H234" s="746">
        <f t="shared" si="98"/>
        <v>683.149</v>
      </c>
      <c r="I234" s="746">
        <f t="shared" si="99"/>
        <v>733.97500000000002</v>
      </c>
      <c r="J234" s="746">
        <f t="shared" si="100"/>
        <v>782.61</v>
      </c>
      <c r="K234" s="746">
        <f t="shared" si="101"/>
        <v>829.13499999999999</v>
      </c>
      <c r="L234" s="746">
        <f t="shared" si="102"/>
        <v>872.66800000000001</v>
      </c>
      <c r="M234" s="747">
        <f t="shared" si="103"/>
        <v>912.52499999999998</v>
      </c>
      <c r="N234" s="727"/>
    </row>
    <row r="235" spans="2:14" ht="13.5" thickBot="1" x14ac:dyDescent="0.25">
      <c r="B235" s="748" t="s">
        <v>104</v>
      </c>
      <c r="C235" s="749">
        <f t="shared" si="93"/>
        <v>1133.825</v>
      </c>
      <c r="D235" s="749">
        <f t="shared" si="94"/>
        <v>1217.431</v>
      </c>
      <c r="E235" s="749">
        <f t="shared" si="95"/>
        <v>1341.6479999999999</v>
      </c>
      <c r="F235" s="749">
        <f t="shared" si="96"/>
        <v>1505.556</v>
      </c>
      <c r="G235" s="749">
        <f t="shared" si="97"/>
        <v>1666.231</v>
      </c>
      <c r="H235" s="749">
        <f t="shared" si="98"/>
        <v>1820.068</v>
      </c>
      <c r="I235" s="749">
        <f t="shared" si="99"/>
        <v>1946.6489999999999</v>
      </c>
      <c r="J235" s="749">
        <f t="shared" si="100"/>
        <v>2069.12</v>
      </c>
      <c r="K235" s="749">
        <f t="shared" si="101"/>
        <v>2165.192</v>
      </c>
      <c r="L235" s="749">
        <f t="shared" si="102"/>
        <v>2255.1959999999999</v>
      </c>
      <c r="M235" s="750">
        <f t="shared" si="103"/>
        <v>2344.11</v>
      </c>
      <c r="N235" s="727"/>
    </row>
    <row r="238" spans="2:14" x14ac:dyDescent="0.2">
      <c r="B238" s="790" t="s">
        <v>136</v>
      </c>
      <c r="C238" s="720" t="s">
        <v>331</v>
      </c>
      <c r="D238" s="720" t="s">
        <v>222</v>
      </c>
      <c r="E238" s="720" t="s">
        <v>225</v>
      </c>
      <c r="F238" s="720" t="s">
        <v>226</v>
      </c>
      <c r="G238" s="720" t="s">
        <v>227</v>
      </c>
      <c r="H238" s="720" t="s">
        <v>228</v>
      </c>
      <c r="I238" s="720" t="s">
        <v>332</v>
      </c>
      <c r="J238" s="720" t="s">
        <v>333</v>
      </c>
      <c r="K238" s="720" t="s">
        <v>231</v>
      </c>
      <c r="L238" s="720" t="s">
        <v>232</v>
      </c>
      <c r="M238" s="720" t="s">
        <v>233</v>
      </c>
      <c r="N238" s="739"/>
    </row>
    <row r="239" spans="2:14" x14ac:dyDescent="0.2">
      <c r="B239" s="791"/>
      <c r="C239" s="719" t="s">
        <v>487</v>
      </c>
      <c r="D239" s="719" t="s">
        <v>487</v>
      </c>
      <c r="E239" s="719" t="s">
        <v>487</v>
      </c>
      <c r="F239" s="719" t="s">
        <v>487</v>
      </c>
      <c r="G239" s="719" t="s">
        <v>487</v>
      </c>
      <c r="H239" s="719" t="s">
        <v>487</v>
      </c>
      <c r="I239" s="719" t="s">
        <v>487</v>
      </c>
      <c r="J239" s="719" t="s">
        <v>487</v>
      </c>
      <c r="K239" s="719" t="s">
        <v>487</v>
      </c>
      <c r="L239" s="719" t="s">
        <v>487</v>
      </c>
      <c r="M239" s="721" t="s">
        <v>487</v>
      </c>
      <c r="N239" s="740"/>
    </row>
    <row r="240" spans="2:14" ht="41.25" thickBot="1" x14ac:dyDescent="0.25">
      <c r="B240" s="792"/>
      <c r="C240" s="722" t="s">
        <v>325</v>
      </c>
      <c r="D240" s="722" t="s">
        <v>325</v>
      </c>
      <c r="E240" s="722" t="s">
        <v>325</v>
      </c>
      <c r="F240" s="722" t="s">
        <v>325</v>
      </c>
      <c r="G240" s="722" t="s">
        <v>325</v>
      </c>
      <c r="H240" s="722" t="s">
        <v>325</v>
      </c>
      <c r="I240" s="722" t="s">
        <v>325</v>
      </c>
      <c r="J240" s="722" t="s">
        <v>325</v>
      </c>
      <c r="K240" s="722" t="s">
        <v>325</v>
      </c>
      <c r="L240" s="722" t="s">
        <v>325</v>
      </c>
      <c r="M240" s="722" t="s">
        <v>325</v>
      </c>
      <c r="N240" s="741"/>
    </row>
    <row r="241" spans="1:14" ht="25.5" x14ac:dyDescent="0.2">
      <c r="B241" s="755" t="s">
        <v>105</v>
      </c>
      <c r="C241" s="756">
        <f t="shared" ref="C241:C252" si="104">SUM(C190,C207)</f>
        <v>7267.8899999999994</v>
      </c>
      <c r="D241" s="756">
        <f t="shared" ref="D241:D252" si="105">SUM(D190,E207)</f>
        <v>7640.0309999999999</v>
      </c>
      <c r="E241" s="756">
        <f t="shared" ref="E241:E252" si="106">SUM(E190,G207)</f>
        <v>8155.9110000000001</v>
      </c>
      <c r="F241" s="756">
        <f t="shared" ref="F241:F252" si="107">SUM(F190,I207)</f>
        <v>8950.603000000001</v>
      </c>
      <c r="G241" s="756">
        <f t="shared" ref="G241:G252" si="108">SUM(G190,K207)</f>
        <v>9703.9279999999999</v>
      </c>
      <c r="H241" s="756">
        <f t="shared" ref="H241:H252" si="109">SUM(H190,M207)</f>
        <v>10443.990000000002</v>
      </c>
      <c r="I241" s="756">
        <f t="shared" ref="I241:I252" si="110">SUM(I190,O207)</f>
        <v>10941.197</v>
      </c>
      <c r="J241" s="756">
        <f t="shared" ref="J241:J252" si="111">SUM(J190,Q207)</f>
        <v>11452.73</v>
      </c>
      <c r="K241" s="756">
        <f t="shared" ref="K241:K252" si="112">SUM(K190,S207)</f>
        <v>11927.225</v>
      </c>
      <c r="L241" s="756">
        <f t="shared" ref="L241:L252" si="113">SUM(L190,U207)</f>
        <v>12297.308999999999</v>
      </c>
      <c r="M241" s="757">
        <f t="shared" ref="M241:M252" si="114">SUM(M190,W207)</f>
        <v>12574.204</v>
      </c>
      <c r="N241" s="724"/>
    </row>
    <row r="242" spans="1:14" x14ac:dyDescent="0.2">
      <c r="B242" s="745" t="s">
        <v>94</v>
      </c>
      <c r="C242" s="746">
        <f t="shared" si="104"/>
        <v>1706.079</v>
      </c>
      <c r="D242" s="746">
        <f t="shared" si="105"/>
        <v>1804.018</v>
      </c>
      <c r="E242" s="746">
        <f t="shared" si="106"/>
        <v>1868.3029999999999</v>
      </c>
      <c r="F242" s="746">
        <f t="shared" si="107"/>
        <v>1972.6420000000001</v>
      </c>
      <c r="G242" s="746">
        <f t="shared" si="108"/>
        <v>2088.1130000000003</v>
      </c>
      <c r="H242" s="746">
        <f t="shared" si="109"/>
        <v>2221.4630000000002</v>
      </c>
      <c r="I242" s="746">
        <f t="shared" si="110"/>
        <v>2262.5550000000003</v>
      </c>
      <c r="J242" s="746">
        <f t="shared" si="111"/>
        <v>2365.0360000000001</v>
      </c>
      <c r="K242" s="746">
        <f t="shared" si="112"/>
        <v>2481.1909999999998</v>
      </c>
      <c r="L242" s="746">
        <f t="shared" si="113"/>
        <v>2588.35</v>
      </c>
      <c r="M242" s="747">
        <f t="shared" si="114"/>
        <v>2667.4740000000002</v>
      </c>
      <c r="N242" s="727"/>
    </row>
    <row r="243" spans="1:14" x14ac:dyDescent="0.2">
      <c r="B243" s="745" t="s">
        <v>95</v>
      </c>
      <c r="C243" s="746">
        <f t="shared" si="104"/>
        <v>278.89799999999997</v>
      </c>
      <c r="D243" s="746">
        <f t="shared" si="105"/>
        <v>314.42400000000004</v>
      </c>
      <c r="E243" s="746">
        <f t="shared" si="106"/>
        <v>355.02099999999996</v>
      </c>
      <c r="F243" s="746">
        <f t="shared" si="107"/>
        <v>397.43100000000004</v>
      </c>
      <c r="G243" s="746">
        <f t="shared" si="108"/>
        <v>413.59500000000003</v>
      </c>
      <c r="H243" s="746">
        <f t="shared" si="109"/>
        <v>448.33499999999998</v>
      </c>
      <c r="I243" s="746">
        <f t="shared" si="110"/>
        <v>460.52700000000004</v>
      </c>
      <c r="J243" s="746">
        <f t="shared" si="111"/>
        <v>464.15899999999999</v>
      </c>
      <c r="K243" s="746">
        <f t="shared" si="112"/>
        <v>448.66499999999996</v>
      </c>
      <c r="L243" s="746">
        <f t="shared" si="113"/>
        <v>481.71000000000004</v>
      </c>
      <c r="M243" s="747">
        <f t="shared" si="114"/>
        <v>514.65200000000004</v>
      </c>
      <c r="N243" s="727"/>
    </row>
    <row r="244" spans="1:14" x14ac:dyDescent="0.2">
      <c r="B244" s="745" t="s">
        <v>96</v>
      </c>
      <c r="C244" s="746">
        <f t="shared" si="104"/>
        <v>1195.259</v>
      </c>
      <c r="D244" s="746">
        <f t="shared" si="105"/>
        <v>1252.3389999999999</v>
      </c>
      <c r="E244" s="746">
        <f t="shared" si="106"/>
        <v>1340.4579999999999</v>
      </c>
      <c r="F244" s="746">
        <f t="shared" si="107"/>
        <v>1458.7530000000002</v>
      </c>
      <c r="G244" s="746">
        <f t="shared" si="108"/>
        <v>1572.6339999999998</v>
      </c>
      <c r="H244" s="746">
        <f t="shared" si="109"/>
        <v>1675.479</v>
      </c>
      <c r="I244" s="746">
        <f t="shared" si="110"/>
        <v>1734.6690000000001</v>
      </c>
      <c r="J244" s="746">
        <f t="shared" si="111"/>
        <v>1773.029</v>
      </c>
      <c r="K244" s="746">
        <f t="shared" si="112"/>
        <v>1832.5829999999999</v>
      </c>
      <c r="L244" s="746">
        <f t="shared" si="113"/>
        <v>1880.0650000000001</v>
      </c>
      <c r="M244" s="747">
        <f t="shared" si="114"/>
        <v>1892.1780000000001</v>
      </c>
      <c r="N244" s="727"/>
    </row>
    <row r="245" spans="1:14" x14ac:dyDescent="0.2">
      <c r="B245" s="745" t="s">
        <v>97</v>
      </c>
      <c r="C245" s="746">
        <f t="shared" si="104"/>
        <v>1751.3589999999999</v>
      </c>
      <c r="D245" s="746">
        <f t="shared" si="105"/>
        <v>1667.674</v>
      </c>
      <c r="E245" s="746">
        <f t="shared" si="106"/>
        <v>1650.761</v>
      </c>
      <c r="F245" s="746">
        <f t="shared" si="107"/>
        <v>1798.4459999999999</v>
      </c>
      <c r="G245" s="746">
        <f t="shared" si="108"/>
        <v>1950.049</v>
      </c>
      <c r="H245" s="746">
        <f t="shared" si="109"/>
        <v>2100.6459999999997</v>
      </c>
      <c r="I245" s="746">
        <f t="shared" si="110"/>
        <v>2211.7749999999996</v>
      </c>
      <c r="J245" s="746">
        <f t="shared" si="111"/>
        <v>2303.7539999999999</v>
      </c>
      <c r="K245" s="746">
        <f t="shared" si="112"/>
        <v>2363.2160000000003</v>
      </c>
      <c r="L245" s="746">
        <f t="shared" si="113"/>
        <v>2305.0239999999999</v>
      </c>
      <c r="M245" s="747">
        <f t="shared" si="114"/>
        <v>2261.489</v>
      </c>
      <c r="N245" s="727"/>
    </row>
    <row r="246" spans="1:14" x14ac:dyDescent="0.2">
      <c r="B246" s="745" t="s">
        <v>98</v>
      </c>
      <c r="C246" s="746">
        <f t="shared" si="104"/>
        <v>247.52500000000001</v>
      </c>
      <c r="D246" s="746">
        <f t="shared" si="105"/>
        <v>289.69299999999998</v>
      </c>
      <c r="E246" s="746">
        <f t="shared" si="106"/>
        <v>341.471</v>
      </c>
      <c r="F246" s="746">
        <f t="shared" si="107"/>
        <v>390.6</v>
      </c>
      <c r="G246" s="746">
        <f t="shared" si="108"/>
        <v>432.173</v>
      </c>
      <c r="H246" s="746">
        <f t="shared" si="109"/>
        <v>476.392</v>
      </c>
      <c r="I246" s="746">
        <f t="shared" si="110"/>
        <v>500.77</v>
      </c>
      <c r="J246" s="746">
        <f t="shared" si="111"/>
        <v>528.26699999999994</v>
      </c>
      <c r="K246" s="746">
        <f t="shared" si="112"/>
        <v>559.89</v>
      </c>
      <c r="L246" s="746">
        <f t="shared" si="113"/>
        <v>587.40300000000002</v>
      </c>
      <c r="M246" s="747">
        <f t="shared" si="114"/>
        <v>601.54</v>
      </c>
      <c r="N246" s="727"/>
    </row>
    <row r="247" spans="1:14" x14ac:dyDescent="0.2">
      <c r="B247" s="745" t="s">
        <v>99</v>
      </c>
      <c r="C247" s="746">
        <f t="shared" si="104"/>
        <v>18.82</v>
      </c>
      <c r="D247" s="746">
        <f t="shared" si="105"/>
        <v>20.664000000000001</v>
      </c>
      <c r="E247" s="746">
        <f t="shared" si="106"/>
        <v>22.882000000000001</v>
      </c>
      <c r="F247" s="746">
        <f t="shared" si="107"/>
        <v>25.183</v>
      </c>
      <c r="G247" s="746">
        <f t="shared" si="108"/>
        <v>18.460999999999999</v>
      </c>
      <c r="H247" s="746">
        <f t="shared" si="109"/>
        <v>14.16</v>
      </c>
      <c r="I247" s="746">
        <f t="shared" si="110"/>
        <v>16.228000000000002</v>
      </c>
      <c r="J247" s="746">
        <f t="shared" si="111"/>
        <v>18.629000000000001</v>
      </c>
      <c r="K247" s="746">
        <f t="shared" si="112"/>
        <v>21.199000000000002</v>
      </c>
      <c r="L247" s="746">
        <f t="shared" si="113"/>
        <v>22.724</v>
      </c>
      <c r="M247" s="747">
        <f t="shared" si="114"/>
        <v>23.355</v>
      </c>
      <c r="N247" s="727"/>
    </row>
    <row r="248" spans="1:14" x14ac:dyDescent="0.2">
      <c r="B248" s="745" t="s">
        <v>100</v>
      </c>
      <c r="C248" s="746">
        <f t="shared" si="104"/>
        <v>132.44200000000001</v>
      </c>
      <c r="D248" s="746">
        <f t="shared" si="105"/>
        <v>157.17500000000001</v>
      </c>
      <c r="E248" s="746">
        <f t="shared" si="106"/>
        <v>184.31399999999999</v>
      </c>
      <c r="F248" s="746">
        <f t="shared" si="107"/>
        <v>209.61099999999999</v>
      </c>
      <c r="G248" s="746">
        <f t="shared" si="108"/>
        <v>231.23499999999999</v>
      </c>
      <c r="H248" s="746">
        <f t="shared" si="109"/>
        <v>229.98400000000001</v>
      </c>
      <c r="I248" s="746">
        <f t="shared" si="110"/>
        <v>237.43799999999999</v>
      </c>
      <c r="J248" s="746">
        <f t="shared" si="111"/>
        <v>245.773</v>
      </c>
      <c r="K248" s="746">
        <f t="shared" si="112"/>
        <v>255.904</v>
      </c>
      <c r="L248" s="746">
        <f t="shared" si="113"/>
        <v>268.339</v>
      </c>
      <c r="M248" s="747">
        <f t="shared" si="114"/>
        <v>280.12799999999999</v>
      </c>
      <c r="N248" s="727"/>
    </row>
    <row r="249" spans="1:14" x14ac:dyDescent="0.2">
      <c r="B249" s="745" t="s">
        <v>101</v>
      </c>
      <c r="C249" s="746">
        <f t="shared" si="104"/>
        <v>223.827</v>
      </c>
      <c r="D249" s="746">
        <f t="shared" si="105"/>
        <v>270.87</v>
      </c>
      <c r="E249" s="746">
        <f t="shared" si="106"/>
        <v>330.678</v>
      </c>
      <c r="F249" s="746">
        <f t="shared" si="107"/>
        <v>395.589</v>
      </c>
      <c r="G249" s="746">
        <f t="shared" si="108"/>
        <v>463.44099999999997</v>
      </c>
      <c r="H249" s="746">
        <f t="shared" si="109"/>
        <v>517.22500000000002</v>
      </c>
      <c r="I249" s="746">
        <f t="shared" si="110"/>
        <v>572.39300000000003</v>
      </c>
      <c r="J249" s="746">
        <f t="shared" si="111"/>
        <v>634.83799999999997</v>
      </c>
      <c r="K249" s="746">
        <f t="shared" si="112"/>
        <v>695.42499999999995</v>
      </c>
      <c r="L249" s="746">
        <f t="shared" si="113"/>
        <v>753.85799999999995</v>
      </c>
      <c r="M249" s="747">
        <f t="shared" si="114"/>
        <v>787.92600000000004</v>
      </c>
      <c r="N249" s="727"/>
    </row>
    <row r="250" spans="1:14" x14ac:dyDescent="0.2">
      <c r="B250" s="745" t="s">
        <v>102</v>
      </c>
      <c r="C250" s="746">
        <f t="shared" si="104"/>
        <v>72.652000000000001</v>
      </c>
      <c r="D250" s="746">
        <f t="shared" si="105"/>
        <v>80.744</v>
      </c>
      <c r="E250" s="746">
        <f t="shared" si="106"/>
        <v>94.503999999999991</v>
      </c>
      <c r="F250" s="746">
        <f t="shared" si="107"/>
        <v>108.56099999999999</v>
      </c>
      <c r="G250" s="746">
        <f t="shared" si="108"/>
        <v>121.167</v>
      </c>
      <c r="H250" s="746">
        <f t="shared" si="109"/>
        <v>131.852</v>
      </c>
      <c r="I250" s="746">
        <f t="shared" si="110"/>
        <v>139.19300000000001</v>
      </c>
      <c r="J250" s="746">
        <f t="shared" si="111"/>
        <v>144.01500000000001</v>
      </c>
      <c r="K250" s="746">
        <f t="shared" si="112"/>
        <v>148.50199999999998</v>
      </c>
      <c r="L250" s="746">
        <f t="shared" si="113"/>
        <v>153.59199999999998</v>
      </c>
      <c r="M250" s="747">
        <f t="shared" si="114"/>
        <v>158.18300000000002</v>
      </c>
      <c r="N250" s="727"/>
    </row>
    <row r="251" spans="1:14" x14ac:dyDescent="0.2">
      <c r="B251" s="745" t="s">
        <v>103</v>
      </c>
      <c r="C251" s="746">
        <f t="shared" si="104"/>
        <v>419.178</v>
      </c>
      <c r="D251" s="746">
        <f t="shared" si="105"/>
        <v>467.06</v>
      </c>
      <c r="E251" s="746">
        <f t="shared" si="106"/>
        <v>521.97500000000002</v>
      </c>
      <c r="F251" s="746">
        <f t="shared" si="107"/>
        <v>576.49400000000003</v>
      </c>
      <c r="G251" s="746">
        <f t="shared" si="108"/>
        <v>630.38900000000001</v>
      </c>
      <c r="H251" s="746">
        <f t="shared" si="109"/>
        <v>683.92700000000002</v>
      </c>
      <c r="I251" s="746">
        <f t="shared" si="110"/>
        <v>734.88700000000006</v>
      </c>
      <c r="J251" s="746">
        <f t="shared" si="111"/>
        <v>783.69100000000003</v>
      </c>
      <c r="K251" s="746">
        <f t="shared" si="112"/>
        <v>830.31899999999996</v>
      </c>
      <c r="L251" s="746">
        <f t="shared" si="113"/>
        <v>874.00199999999995</v>
      </c>
      <c r="M251" s="747">
        <f t="shared" si="114"/>
        <v>914</v>
      </c>
      <c r="N251" s="727"/>
    </row>
    <row r="252" spans="1:14" ht="13.5" thickBot="1" x14ac:dyDescent="0.25">
      <c r="B252" s="748" t="s">
        <v>104</v>
      </c>
      <c r="C252" s="749">
        <f t="shared" si="104"/>
        <v>1227.7070000000001</v>
      </c>
      <c r="D252" s="749">
        <f t="shared" si="105"/>
        <v>1323.1469999999999</v>
      </c>
      <c r="E252" s="749">
        <f t="shared" si="106"/>
        <v>1455.4859999999999</v>
      </c>
      <c r="F252" s="749">
        <f t="shared" si="107"/>
        <v>1629.528</v>
      </c>
      <c r="G252" s="749">
        <f t="shared" si="108"/>
        <v>1797.1769999999999</v>
      </c>
      <c r="H252" s="749">
        <f t="shared" si="109"/>
        <v>1961.163</v>
      </c>
      <c r="I252" s="749">
        <f t="shared" si="110"/>
        <v>2091.4009999999998</v>
      </c>
      <c r="J252" s="749">
        <f t="shared" si="111"/>
        <v>2214.127</v>
      </c>
      <c r="K252" s="749">
        <f t="shared" si="112"/>
        <v>2314.5430000000001</v>
      </c>
      <c r="L252" s="749">
        <f t="shared" si="113"/>
        <v>2407.9079999999999</v>
      </c>
      <c r="M252" s="750">
        <f t="shared" si="114"/>
        <v>2500.3050000000003</v>
      </c>
      <c r="N252" s="727"/>
    </row>
    <row r="254" spans="1:14" x14ac:dyDescent="0.2">
      <c r="A254" s="275"/>
    </row>
    <row r="255" spans="1:14" x14ac:dyDescent="0.2">
      <c r="B255" s="790" t="s">
        <v>746</v>
      </c>
      <c r="C255" s="720" t="s">
        <v>331</v>
      </c>
      <c r="D255" s="720" t="s">
        <v>222</v>
      </c>
      <c r="E255" s="720" t="s">
        <v>225</v>
      </c>
      <c r="F255" s="720" t="s">
        <v>226</v>
      </c>
      <c r="G255" s="720" t="s">
        <v>227</v>
      </c>
      <c r="H255" s="720" t="s">
        <v>228</v>
      </c>
      <c r="I255" s="720" t="s">
        <v>332</v>
      </c>
      <c r="J255" s="720" t="s">
        <v>333</v>
      </c>
      <c r="K255" s="720" t="s">
        <v>231</v>
      </c>
      <c r="L255" s="720" t="s">
        <v>232</v>
      </c>
      <c r="M255" s="742" t="s">
        <v>233</v>
      </c>
    </row>
    <row r="256" spans="1:14" x14ac:dyDescent="0.2">
      <c r="B256" s="791"/>
      <c r="C256" s="719" t="s">
        <v>78</v>
      </c>
      <c r="D256" s="719" t="s">
        <v>78</v>
      </c>
      <c r="E256" s="719" t="s">
        <v>78</v>
      </c>
      <c r="F256" s="719" t="s">
        <v>78</v>
      </c>
      <c r="G256" s="719" t="s">
        <v>78</v>
      </c>
      <c r="H256" s="719" t="s">
        <v>78</v>
      </c>
      <c r="I256" s="719" t="s">
        <v>78</v>
      </c>
      <c r="J256" s="719" t="s">
        <v>78</v>
      </c>
      <c r="K256" s="719" t="s">
        <v>78</v>
      </c>
      <c r="L256" s="719" t="s">
        <v>78</v>
      </c>
      <c r="M256" s="743" t="s">
        <v>78</v>
      </c>
    </row>
    <row r="257" spans="2:24" ht="41.25" thickBot="1" x14ac:dyDescent="0.25">
      <c r="B257" s="792"/>
      <c r="C257" s="722" t="s">
        <v>325</v>
      </c>
      <c r="D257" s="722" t="s">
        <v>325</v>
      </c>
      <c r="E257" s="722" t="s">
        <v>325</v>
      </c>
      <c r="F257" s="722" t="s">
        <v>325</v>
      </c>
      <c r="G257" s="722" t="s">
        <v>325</v>
      </c>
      <c r="H257" s="722" t="s">
        <v>325</v>
      </c>
      <c r="I257" s="722" t="s">
        <v>325</v>
      </c>
      <c r="J257" s="722" t="s">
        <v>325</v>
      </c>
      <c r="K257" s="722" t="s">
        <v>325</v>
      </c>
      <c r="L257" s="722" t="s">
        <v>325</v>
      </c>
      <c r="M257" s="744" t="s">
        <v>325</v>
      </c>
    </row>
    <row r="258" spans="2:24" ht="25.5" x14ac:dyDescent="0.2">
      <c r="B258" s="723" t="s">
        <v>105</v>
      </c>
      <c r="C258" s="724">
        <v>19.266999999999999</v>
      </c>
      <c r="D258" s="724">
        <v>19.734000000000002</v>
      </c>
      <c r="E258" s="724">
        <v>19.068999999999999</v>
      </c>
      <c r="F258" s="724">
        <v>19.085000000000001</v>
      </c>
      <c r="G258" s="724">
        <v>19.489000000000001</v>
      </c>
      <c r="H258" s="724">
        <v>20.071999999999999</v>
      </c>
      <c r="I258" s="724">
        <v>20.163</v>
      </c>
      <c r="J258" s="724">
        <v>20.475000000000001</v>
      </c>
      <c r="K258" s="724">
        <v>20.45</v>
      </c>
      <c r="L258" s="724">
        <v>20.228999999999999</v>
      </c>
      <c r="M258" s="725">
        <v>19.617999999999999</v>
      </c>
    </row>
    <row r="259" spans="2:24" x14ac:dyDescent="0.2">
      <c r="B259" s="726" t="s">
        <v>94</v>
      </c>
      <c r="C259" s="727">
        <v>10.567</v>
      </c>
      <c r="D259" s="727">
        <v>10.675000000000001</v>
      </c>
      <c r="E259" s="727">
        <v>10.271000000000001</v>
      </c>
      <c r="F259" s="727">
        <v>10.085000000000001</v>
      </c>
      <c r="G259" s="727">
        <v>9.9329999999999998</v>
      </c>
      <c r="H259" s="727">
        <v>9.6180000000000003</v>
      </c>
      <c r="I259" s="727">
        <v>9.6020000000000003</v>
      </c>
      <c r="J259" s="727">
        <v>9.51</v>
      </c>
      <c r="K259" s="727">
        <v>9.7360000000000007</v>
      </c>
      <c r="L259" s="727">
        <v>10.106</v>
      </c>
      <c r="M259" s="728">
        <v>10.169</v>
      </c>
    </row>
    <row r="260" spans="2:24" x14ac:dyDescent="0.2">
      <c r="B260" s="726" t="s">
        <v>95</v>
      </c>
      <c r="C260" s="727">
        <v>1.391</v>
      </c>
      <c r="D260" s="727">
        <v>1.405</v>
      </c>
      <c r="E260" s="727">
        <v>1.363</v>
      </c>
      <c r="F260" s="727">
        <v>1.3160000000000001</v>
      </c>
      <c r="G260" s="727">
        <v>1.276</v>
      </c>
      <c r="H260" s="727">
        <v>1.2430000000000001</v>
      </c>
      <c r="I260" s="727">
        <v>1.1839999999999999</v>
      </c>
      <c r="J260" s="727">
        <v>1.1499999999999999</v>
      </c>
      <c r="K260" s="727">
        <v>1.1100000000000001</v>
      </c>
      <c r="L260" s="727">
        <v>1.1140000000000001</v>
      </c>
      <c r="M260" s="728">
        <v>1.105</v>
      </c>
    </row>
    <row r="261" spans="2:24" x14ac:dyDescent="0.2">
      <c r="B261" s="726" t="s">
        <v>96</v>
      </c>
      <c r="C261" s="727">
        <v>0.09</v>
      </c>
      <c r="D261" s="727">
        <v>8.4000000000000005E-2</v>
      </c>
      <c r="E261" s="727">
        <v>7.4999999999999997E-2</v>
      </c>
      <c r="F261" s="727">
        <v>7.4999999999999997E-2</v>
      </c>
      <c r="G261" s="727">
        <v>7.5999999999999998E-2</v>
      </c>
      <c r="H261" s="727">
        <v>7.4999999999999997E-2</v>
      </c>
      <c r="I261" s="727">
        <v>6.7000000000000004E-2</v>
      </c>
      <c r="J261" s="727">
        <v>6.8000000000000005E-2</v>
      </c>
      <c r="K261" s="727">
        <v>7.6999999999999999E-2</v>
      </c>
      <c r="L261" s="727">
        <v>9.0999999999999998E-2</v>
      </c>
      <c r="M261" s="728">
        <v>9.4E-2</v>
      </c>
    </row>
    <row r="262" spans="2:24" x14ac:dyDescent="0.2">
      <c r="B262" s="726" t="s">
        <v>97</v>
      </c>
      <c r="C262" s="727">
        <v>1.8320000000000001</v>
      </c>
      <c r="D262" s="727">
        <v>1.756</v>
      </c>
      <c r="E262" s="727">
        <v>1.8089999999999999</v>
      </c>
      <c r="F262" s="727">
        <v>2.2989999999999999</v>
      </c>
      <c r="G262" s="727">
        <v>3.1160000000000001</v>
      </c>
      <c r="H262" s="727">
        <v>3.8479999999999999</v>
      </c>
      <c r="I262" s="727">
        <v>4.0140000000000002</v>
      </c>
      <c r="J262" s="727">
        <v>4.0010000000000003</v>
      </c>
      <c r="K262" s="727">
        <v>3.7749999999999999</v>
      </c>
      <c r="L262" s="727">
        <v>3.403</v>
      </c>
      <c r="M262" s="728">
        <v>3.036</v>
      </c>
    </row>
    <row r="263" spans="2:24" x14ac:dyDescent="0.2">
      <c r="B263" s="726" t="s">
        <v>98</v>
      </c>
      <c r="C263" s="727">
        <v>2.0950000000000002</v>
      </c>
      <c r="D263" s="727">
        <v>2.4489999999999998</v>
      </c>
      <c r="E263" s="727">
        <v>2.2810000000000001</v>
      </c>
      <c r="F263" s="727">
        <v>2.0950000000000002</v>
      </c>
      <c r="G263" s="727">
        <v>1.9430000000000001</v>
      </c>
      <c r="H263" s="727">
        <v>1.958</v>
      </c>
      <c r="I263" s="727">
        <v>1.9630000000000001</v>
      </c>
      <c r="J263" s="727">
        <v>2.2770000000000001</v>
      </c>
      <c r="K263" s="727">
        <v>2.2200000000000002</v>
      </c>
      <c r="L263" s="727">
        <v>2.113</v>
      </c>
      <c r="M263" s="728">
        <v>2.036</v>
      </c>
    </row>
    <row r="264" spans="2:24" x14ac:dyDescent="0.2">
      <c r="B264" s="726" t="s">
        <v>99</v>
      </c>
      <c r="C264" s="727">
        <v>3.4000000000000002E-2</v>
      </c>
      <c r="D264" s="727">
        <v>3.3000000000000002E-2</v>
      </c>
      <c r="E264" s="727">
        <v>3.1E-2</v>
      </c>
      <c r="F264" s="727">
        <v>2.9000000000000001E-2</v>
      </c>
      <c r="G264" s="727">
        <v>2.8000000000000001E-2</v>
      </c>
      <c r="H264" s="727">
        <v>2.5999999999999999E-2</v>
      </c>
      <c r="I264" s="727">
        <v>2.5000000000000001E-2</v>
      </c>
      <c r="J264" s="727">
        <v>2.3E-2</v>
      </c>
      <c r="K264" s="727">
        <v>2.1000000000000001E-2</v>
      </c>
      <c r="L264" s="727">
        <v>0.02</v>
      </c>
      <c r="M264" s="728">
        <v>1.7999999999999999E-2</v>
      </c>
    </row>
    <row r="265" spans="2:24" x14ac:dyDescent="0.2">
      <c r="B265" s="726" t="s">
        <v>100</v>
      </c>
      <c r="C265" s="727">
        <v>0.20100000000000001</v>
      </c>
      <c r="D265" s="727">
        <v>0.20699999999999999</v>
      </c>
      <c r="E265" s="727">
        <v>0.19</v>
      </c>
      <c r="F265" s="727">
        <v>0.17499999999999999</v>
      </c>
      <c r="G265" s="727">
        <v>0.15</v>
      </c>
      <c r="H265" s="727">
        <v>0.14899999999999999</v>
      </c>
      <c r="I265" s="727">
        <v>0.14199999999999999</v>
      </c>
      <c r="J265" s="727">
        <v>0.16400000000000001</v>
      </c>
      <c r="K265" s="727">
        <v>0.14899999999999999</v>
      </c>
      <c r="L265" s="727">
        <v>0.13200000000000001</v>
      </c>
      <c r="M265" s="728">
        <v>0.115</v>
      </c>
    </row>
    <row r="266" spans="2:24" x14ac:dyDescent="0.2">
      <c r="B266" s="726" t="s">
        <v>101</v>
      </c>
      <c r="C266" s="727">
        <v>0</v>
      </c>
      <c r="D266" s="727">
        <v>0</v>
      </c>
      <c r="E266" s="727">
        <v>0</v>
      </c>
      <c r="F266" s="727">
        <v>0</v>
      </c>
      <c r="G266" s="727">
        <v>0</v>
      </c>
      <c r="H266" s="727">
        <v>0</v>
      </c>
      <c r="I266" s="727">
        <v>0</v>
      </c>
      <c r="J266" s="727">
        <v>0</v>
      </c>
      <c r="K266" s="727">
        <v>0</v>
      </c>
      <c r="L266" s="727">
        <v>0</v>
      </c>
      <c r="M266" s="728">
        <v>0</v>
      </c>
    </row>
    <row r="267" spans="2:24" x14ac:dyDescent="0.2">
      <c r="B267" s="726" t="s">
        <v>102</v>
      </c>
      <c r="C267" s="727">
        <v>3.5999999999999997E-2</v>
      </c>
      <c r="D267" s="727">
        <v>3.4000000000000002E-2</v>
      </c>
      <c r="E267" s="727">
        <v>2.9000000000000001E-2</v>
      </c>
      <c r="F267" s="727">
        <v>2.5000000000000001E-2</v>
      </c>
      <c r="G267" s="727">
        <v>2.1000000000000001E-2</v>
      </c>
      <c r="H267" s="727">
        <v>1.9E-2</v>
      </c>
      <c r="I267" s="727">
        <v>2.1000000000000001E-2</v>
      </c>
      <c r="J267" s="727">
        <v>2.7E-2</v>
      </c>
      <c r="K267" s="727">
        <v>2.5000000000000001E-2</v>
      </c>
      <c r="L267" s="727">
        <v>2.4E-2</v>
      </c>
      <c r="M267" s="728">
        <v>2.5999999999999999E-2</v>
      </c>
    </row>
    <row r="268" spans="2:24" x14ac:dyDescent="0.2">
      <c r="B268" s="726" t="s">
        <v>103</v>
      </c>
      <c r="C268" s="727">
        <v>8.0000000000000002E-3</v>
      </c>
      <c r="D268" s="727">
        <v>0.02</v>
      </c>
      <c r="E268" s="727">
        <v>3.7999999999999999E-2</v>
      </c>
      <c r="F268" s="727">
        <v>4.5999999999999999E-2</v>
      </c>
      <c r="G268" s="727">
        <v>4.9000000000000002E-2</v>
      </c>
      <c r="H268" s="727">
        <v>4.8000000000000001E-2</v>
      </c>
      <c r="I268" s="727">
        <v>4.7E-2</v>
      </c>
      <c r="J268" s="727">
        <v>4.2999999999999997E-2</v>
      </c>
      <c r="K268" s="727">
        <v>0.04</v>
      </c>
      <c r="L268" s="727">
        <v>4.3999999999999997E-2</v>
      </c>
      <c r="M268" s="728">
        <v>0.05</v>
      </c>
    </row>
    <row r="269" spans="2:24" ht="13.5" thickBot="1" x14ac:dyDescent="0.25">
      <c r="B269" s="759" t="s">
        <v>104</v>
      </c>
      <c r="C269" s="729">
        <v>3.0139999999999998</v>
      </c>
      <c r="D269" s="729">
        <v>3.0720000000000001</v>
      </c>
      <c r="E269" s="729">
        <v>2.9809999999999999</v>
      </c>
      <c r="F269" s="729">
        <v>2.94</v>
      </c>
      <c r="G269" s="729">
        <v>2.8969999999999998</v>
      </c>
      <c r="H269" s="729">
        <v>3.0880000000000001</v>
      </c>
      <c r="I269" s="729">
        <v>3.0990000000000002</v>
      </c>
      <c r="J269" s="729">
        <v>3.2120000000000002</v>
      </c>
      <c r="K269" s="729">
        <v>3.2970000000000002</v>
      </c>
      <c r="L269" s="729">
        <v>3.1819999999999999</v>
      </c>
      <c r="M269" s="730">
        <v>2.9660000000000002</v>
      </c>
    </row>
    <row r="272" spans="2:24" x14ac:dyDescent="0.2">
      <c r="B272" s="790" t="s">
        <v>746</v>
      </c>
      <c r="C272" s="793" t="s">
        <v>331</v>
      </c>
      <c r="D272" s="794"/>
      <c r="E272" s="793" t="s">
        <v>222</v>
      </c>
      <c r="F272" s="794"/>
      <c r="G272" s="793" t="s">
        <v>225</v>
      </c>
      <c r="H272" s="794"/>
      <c r="I272" s="793" t="s">
        <v>226</v>
      </c>
      <c r="J272" s="794"/>
      <c r="K272" s="793" t="s">
        <v>227</v>
      </c>
      <c r="L272" s="794"/>
      <c r="M272" s="793" t="s">
        <v>228</v>
      </c>
      <c r="N272" s="794"/>
      <c r="O272" s="793" t="s">
        <v>332</v>
      </c>
      <c r="P272" s="794"/>
      <c r="Q272" s="793" t="s">
        <v>333</v>
      </c>
      <c r="R272" s="794"/>
      <c r="S272" s="793" t="s">
        <v>231</v>
      </c>
      <c r="T272" s="794"/>
      <c r="U272" s="793" t="s">
        <v>232</v>
      </c>
      <c r="V272" s="794"/>
      <c r="W272" s="793" t="s">
        <v>233</v>
      </c>
      <c r="X272" s="795"/>
    </row>
    <row r="273" spans="2:24" x14ac:dyDescent="0.2">
      <c r="B273" s="791"/>
      <c r="C273" s="796" t="s">
        <v>79</v>
      </c>
      <c r="D273" s="797"/>
      <c r="E273" s="796" t="s">
        <v>79</v>
      </c>
      <c r="F273" s="797"/>
      <c r="G273" s="796" t="s">
        <v>79</v>
      </c>
      <c r="H273" s="797"/>
      <c r="I273" s="796" t="s">
        <v>79</v>
      </c>
      <c r="J273" s="797"/>
      <c r="K273" s="796" t="s">
        <v>79</v>
      </c>
      <c r="L273" s="797"/>
      <c r="M273" s="796" t="s">
        <v>79</v>
      </c>
      <c r="N273" s="797"/>
      <c r="O273" s="796"/>
      <c r="P273" s="797"/>
      <c r="Q273" s="796"/>
      <c r="R273" s="797"/>
      <c r="S273" s="796"/>
      <c r="T273" s="797"/>
      <c r="U273" s="796"/>
      <c r="V273" s="797"/>
      <c r="W273" s="796"/>
      <c r="X273" s="798"/>
    </row>
    <row r="274" spans="2:24" ht="41.25" thickBot="1" x14ac:dyDescent="0.25">
      <c r="B274" s="792"/>
      <c r="C274" s="722" t="s">
        <v>325</v>
      </c>
      <c r="D274" s="731" t="s">
        <v>82</v>
      </c>
      <c r="E274" s="722" t="s">
        <v>325</v>
      </c>
      <c r="F274" s="732" t="s">
        <v>82</v>
      </c>
      <c r="G274" s="722" t="s">
        <v>325</v>
      </c>
      <c r="H274" s="732" t="s">
        <v>82</v>
      </c>
      <c r="I274" s="722" t="s">
        <v>325</v>
      </c>
      <c r="J274" s="732" t="s">
        <v>82</v>
      </c>
      <c r="K274" s="722" t="s">
        <v>325</v>
      </c>
      <c r="L274" s="732" t="s">
        <v>82</v>
      </c>
      <c r="M274" s="722" t="s">
        <v>325</v>
      </c>
      <c r="N274" s="732" t="s">
        <v>82</v>
      </c>
      <c r="O274" s="722" t="s">
        <v>325</v>
      </c>
      <c r="P274" s="731" t="s">
        <v>82</v>
      </c>
      <c r="Q274" s="722" t="s">
        <v>325</v>
      </c>
      <c r="R274" s="731" t="s">
        <v>82</v>
      </c>
      <c r="S274" s="722" t="s">
        <v>325</v>
      </c>
      <c r="T274" s="731" t="s">
        <v>82</v>
      </c>
      <c r="U274" s="722" t="s">
        <v>325</v>
      </c>
      <c r="V274" s="731" t="s">
        <v>82</v>
      </c>
      <c r="W274" s="722" t="s">
        <v>325</v>
      </c>
      <c r="X274" s="731" t="s">
        <v>82</v>
      </c>
    </row>
    <row r="275" spans="2:24" ht="25.5" x14ac:dyDescent="0.2">
      <c r="B275" s="723" t="s">
        <v>105</v>
      </c>
      <c r="C275" s="724">
        <v>167.34100000000001</v>
      </c>
      <c r="D275" s="733">
        <v>5.05</v>
      </c>
      <c r="E275" s="724">
        <v>175.40299999999999</v>
      </c>
      <c r="F275" s="733">
        <v>4.6399999999999997</v>
      </c>
      <c r="G275" s="724">
        <v>177.624</v>
      </c>
      <c r="H275" s="733">
        <v>4.5</v>
      </c>
      <c r="I275" s="724">
        <v>181.405</v>
      </c>
      <c r="J275" s="733">
        <v>4.55</v>
      </c>
      <c r="K275" s="724">
        <v>180.66800000000001</v>
      </c>
      <c r="L275" s="733">
        <v>4.87</v>
      </c>
      <c r="M275" s="724">
        <v>176.809</v>
      </c>
      <c r="N275" s="733">
        <v>5.42</v>
      </c>
      <c r="O275" s="724">
        <v>163.54499999999999</v>
      </c>
      <c r="P275" s="733">
        <v>5.92</v>
      </c>
      <c r="Q275" s="724">
        <v>150.66900000000001</v>
      </c>
      <c r="R275" s="733">
        <v>6.1</v>
      </c>
      <c r="S275" s="724">
        <v>137.81100000000001</v>
      </c>
      <c r="T275" s="733">
        <v>5.6</v>
      </c>
      <c r="U275" s="724">
        <v>122.56399999999999</v>
      </c>
      <c r="V275" s="733">
        <v>5.19</v>
      </c>
      <c r="W275" s="724">
        <v>111.873</v>
      </c>
      <c r="X275" s="734">
        <v>4.92</v>
      </c>
    </row>
    <row r="276" spans="2:24" x14ac:dyDescent="0.2">
      <c r="B276" s="726" t="s">
        <v>94</v>
      </c>
      <c r="C276" s="727">
        <v>28.164999999999999</v>
      </c>
      <c r="D276" s="735">
        <v>13.32</v>
      </c>
      <c r="E276" s="727">
        <v>28.867000000000001</v>
      </c>
      <c r="F276" s="735">
        <v>12.93</v>
      </c>
      <c r="G276" s="727">
        <v>29.016999999999999</v>
      </c>
      <c r="H276" s="735">
        <v>12.28</v>
      </c>
      <c r="I276" s="727">
        <v>28.962</v>
      </c>
      <c r="J276" s="735">
        <v>12.27</v>
      </c>
      <c r="K276" s="727">
        <v>28.765999999999998</v>
      </c>
      <c r="L276" s="735">
        <v>12.13</v>
      </c>
      <c r="M276" s="727">
        <v>28.452999999999999</v>
      </c>
      <c r="N276" s="735">
        <v>12.25</v>
      </c>
      <c r="O276" s="727">
        <v>26.148</v>
      </c>
      <c r="P276" s="735">
        <v>12.44</v>
      </c>
      <c r="Q276" s="727">
        <v>25.13</v>
      </c>
      <c r="R276" s="735">
        <v>12.7</v>
      </c>
      <c r="S276" s="727">
        <v>24.771999999999998</v>
      </c>
      <c r="T276" s="735">
        <v>12.78</v>
      </c>
      <c r="U276" s="727">
        <v>24.954000000000001</v>
      </c>
      <c r="V276" s="735">
        <v>12.89</v>
      </c>
      <c r="W276" s="727">
        <v>23.870999999999999</v>
      </c>
      <c r="X276" s="736">
        <v>12.86</v>
      </c>
    </row>
    <row r="277" spans="2:24" x14ac:dyDescent="0.2">
      <c r="B277" s="726" t="s">
        <v>95</v>
      </c>
      <c r="C277" s="727">
        <v>8.6460000000000008</v>
      </c>
      <c r="D277" s="735">
        <v>31.32</v>
      </c>
      <c r="E277" s="727">
        <v>9.2959999999999994</v>
      </c>
      <c r="F277" s="735">
        <v>30.27</v>
      </c>
      <c r="G277" s="727">
        <v>9.8249999999999993</v>
      </c>
      <c r="H277" s="735">
        <v>29.7</v>
      </c>
      <c r="I277" s="727">
        <v>10.02</v>
      </c>
      <c r="J277" s="735">
        <v>29.77</v>
      </c>
      <c r="K277" s="727">
        <v>9.4499999999999993</v>
      </c>
      <c r="L277" s="735">
        <v>31.09</v>
      </c>
      <c r="M277" s="727">
        <v>9.2119999999999997</v>
      </c>
      <c r="N277" s="735">
        <v>31.7</v>
      </c>
      <c r="O277" s="727">
        <v>8.5169999999999995</v>
      </c>
      <c r="P277" s="735">
        <v>33.64</v>
      </c>
      <c r="Q277" s="727">
        <v>8.0449999999999999</v>
      </c>
      <c r="R277" s="735">
        <v>34.43</v>
      </c>
      <c r="S277" s="727">
        <v>6.7270000000000003</v>
      </c>
      <c r="T277" s="735">
        <v>33.630000000000003</v>
      </c>
      <c r="U277" s="727">
        <v>6.7910000000000004</v>
      </c>
      <c r="V277" s="735">
        <v>31.78</v>
      </c>
      <c r="W277" s="727">
        <v>7.0289999999999999</v>
      </c>
      <c r="X277" s="736">
        <v>29.69</v>
      </c>
    </row>
    <row r="278" spans="2:24" x14ac:dyDescent="0.2">
      <c r="B278" s="726" t="s">
        <v>96</v>
      </c>
      <c r="C278" s="727">
        <v>26.471</v>
      </c>
      <c r="D278" s="735">
        <v>15.72</v>
      </c>
      <c r="E278" s="727">
        <v>28.626000000000001</v>
      </c>
      <c r="F278" s="735">
        <v>15.97</v>
      </c>
      <c r="G278" s="727">
        <v>28.609000000000002</v>
      </c>
      <c r="H278" s="735">
        <v>16.63</v>
      </c>
      <c r="I278" s="727">
        <v>27.542999999999999</v>
      </c>
      <c r="J278" s="735">
        <v>17.53</v>
      </c>
      <c r="K278" s="727">
        <v>26.145</v>
      </c>
      <c r="L278" s="735">
        <v>18.350000000000001</v>
      </c>
      <c r="M278" s="727">
        <v>25.222000000000001</v>
      </c>
      <c r="N278" s="735">
        <v>18.920000000000002</v>
      </c>
      <c r="O278" s="727">
        <v>22.635999999999999</v>
      </c>
      <c r="P278" s="735">
        <v>19.91</v>
      </c>
      <c r="Q278" s="727">
        <v>18.722000000000001</v>
      </c>
      <c r="R278" s="735">
        <v>18.59</v>
      </c>
      <c r="S278" s="727">
        <v>16.919</v>
      </c>
      <c r="T278" s="735">
        <v>18.87</v>
      </c>
      <c r="U278" s="727">
        <v>15.214</v>
      </c>
      <c r="V278" s="735">
        <v>18.91</v>
      </c>
      <c r="W278" s="727">
        <v>14.034000000000001</v>
      </c>
      <c r="X278" s="736">
        <v>18.52</v>
      </c>
    </row>
    <row r="279" spans="2:24" x14ac:dyDescent="0.2">
      <c r="B279" s="726" t="s">
        <v>97</v>
      </c>
      <c r="C279" s="727">
        <v>34.481999999999999</v>
      </c>
      <c r="D279" s="735">
        <v>11.93</v>
      </c>
      <c r="E279" s="727">
        <v>31.518999999999998</v>
      </c>
      <c r="F279" s="735">
        <v>11.41</v>
      </c>
      <c r="G279" s="727">
        <v>30.373999999999999</v>
      </c>
      <c r="H279" s="735">
        <v>11.46</v>
      </c>
      <c r="I279" s="727">
        <v>35.383000000000003</v>
      </c>
      <c r="J279" s="735">
        <v>13.84</v>
      </c>
      <c r="K279" s="727">
        <v>39.084000000000003</v>
      </c>
      <c r="L279" s="735">
        <v>15.52</v>
      </c>
      <c r="M279" s="727">
        <v>40.039000000000001</v>
      </c>
      <c r="N279" s="735">
        <v>17.559999999999999</v>
      </c>
      <c r="O279" s="727">
        <v>38.311</v>
      </c>
      <c r="P279" s="735">
        <v>18.8</v>
      </c>
      <c r="Q279" s="727">
        <v>35.567</v>
      </c>
      <c r="R279" s="735">
        <v>19.38</v>
      </c>
      <c r="S279" s="727">
        <v>30.547999999999998</v>
      </c>
      <c r="T279" s="735">
        <v>19.25</v>
      </c>
      <c r="U279" s="727">
        <v>20.468</v>
      </c>
      <c r="V279" s="735">
        <v>18.52</v>
      </c>
      <c r="W279" s="727">
        <v>15.026999999999999</v>
      </c>
      <c r="X279" s="736">
        <v>15.52</v>
      </c>
    </row>
    <row r="280" spans="2:24" x14ac:dyDescent="0.2">
      <c r="B280" s="726" t="s">
        <v>98</v>
      </c>
      <c r="C280" s="727">
        <v>9.8030000000000008</v>
      </c>
      <c r="D280" s="735">
        <v>24.09</v>
      </c>
      <c r="E280" s="727">
        <v>10.558999999999999</v>
      </c>
      <c r="F280" s="735">
        <v>22.34</v>
      </c>
      <c r="G280" s="727">
        <v>10.337</v>
      </c>
      <c r="H280" s="735">
        <v>25.15</v>
      </c>
      <c r="I280" s="727">
        <v>9.4789999999999992</v>
      </c>
      <c r="J280" s="735">
        <v>25.72</v>
      </c>
      <c r="K280" s="727">
        <v>8.5709999999999997</v>
      </c>
      <c r="L280" s="735">
        <v>25.6</v>
      </c>
      <c r="M280" s="727">
        <v>8.7349999999999994</v>
      </c>
      <c r="N280" s="735">
        <v>27.05</v>
      </c>
      <c r="O280" s="727">
        <v>7.6950000000000003</v>
      </c>
      <c r="P280" s="735">
        <v>28.95</v>
      </c>
      <c r="Q280" s="727">
        <v>6.8760000000000003</v>
      </c>
      <c r="R280" s="735">
        <v>29.7</v>
      </c>
      <c r="S280" s="727">
        <v>6.45</v>
      </c>
      <c r="T280" s="735">
        <v>28.94</v>
      </c>
      <c r="U280" s="727">
        <v>6.0220000000000002</v>
      </c>
      <c r="V280" s="735">
        <v>27.74</v>
      </c>
      <c r="W280" s="727">
        <v>5.8789999999999996</v>
      </c>
      <c r="X280" s="736">
        <v>24.26</v>
      </c>
    </row>
    <row r="281" spans="2:24" x14ac:dyDescent="0.2">
      <c r="B281" s="726" t="s">
        <v>99</v>
      </c>
      <c r="C281" s="727">
        <v>0.60399999999999998</v>
      </c>
      <c r="D281" s="735">
        <v>63.54</v>
      </c>
      <c r="E281" s="727">
        <v>0.67200000000000004</v>
      </c>
      <c r="F281" s="735">
        <v>55.98</v>
      </c>
      <c r="G281" s="727">
        <v>0.68899999999999995</v>
      </c>
      <c r="H281" s="735">
        <v>53.13</v>
      </c>
      <c r="I281" s="727">
        <v>0.75800000000000001</v>
      </c>
      <c r="J281" s="735">
        <v>50.64</v>
      </c>
      <c r="K281" s="727">
        <v>0.67600000000000005</v>
      </c>
      <c r="L281" s="735">
        <v>50</v>
      </c>
      <c r="M281" s="727">
        <v>0.47699999999999998</v>
      </c>
      <c r="N281" s="735">
        <v>60.06</v>
      </c>
      <c r="O281" s="727">
        <v>0.47599999999999998</v>
      </c>
      <c r="P281" s="735">
        <v>61.19</v>
      </c>
      <c r="Q281" s="727">
        <v>0.58899999999999997</v>
      </c>
      <c r="R281" s="735">
        <v>52.74</v>
      </c>
      <c r="S281" s="727">
        <v>0.57499999999999996</v>
      </c>
      <c r="T281" s="735">
        <v>53.21</v>
      </c>
      <c r="U281" s="727">
        <v>0.755</v>
      </c>
      <c r="V281" s="735">
        <v>54.25</v>
      </c>
      <c r="W281" s="727">
        <v>0.70299999999999996</v>
      </c>
      <c r="X281" s="736">
        <v>59.39</v>
      </c>
    </row>
    <row r="282" spans="2:24" x14ac:dyDescent="0.2">
      <c r="B282" s="726" t="s">
        <v>100</v>
      </c>
      <c r="C282" s="727">
        <v>6.4770000000000003</v>
      </c>
      <c r="D282" s="735">
        <v>24.05</v>
      </c>
      <c r="E282" s="727">
        <v>6.3540000000000001</v>
      </c>
      <c r="F282" s="735">
        <v>22.96</v>
      </c>
      <c r="G282" s="727">
        <v>6.056</v>
      </c>
      <c r="H282" s="735">
        <v>21.89</v>
      </c>
      <c r="I282" s="727">
        <v>5.4059999999999997</v>
      </c>
      <c r="J282" s="735">
        <v>21.48</v>
      </c>
      <c r="K282" s="727">
        <v>4.6879999999999997</v>
      </c>
      <c r="L282" s="735">
        <v>21.26</v>
      </c>
      <c r="M282" s="727">
        <v>3.5379999999999998</v>
      </c>
      <c r="N282" s="735">
        <v>17.13</v>
      </c>
      <c r="O282" s="727">
        <v>2.653</v>
      </c>
      <c r="P282" s="735">
        <v>17.39</v>
      </c>
      <c r="Q282" s="727">
        <v>2.2930000000000001</v>
      </c>
      <c r="R282" s="735">
        <v>17.100000000000001</v>
      </c>
      <c r="S282" s="727">
        <v>2.4159999999999999</v>
      </c>
      <c r="T282" s="735">
        <v>24.38</v>
      </c>
      <c r="U282" s="727">
        <v>2.863</v>
      </c>
      <c r="V282" s="735">
        <v>38.28</v>
      </c>
      <c r="W282" s="727">
        <v>2.9529999999999998</v>
      </c>
      <c r="X282" s="736">
        <v>38.46</v>
      </c>
    </row>
    <row r="283" spans="2:24" x14ac:dyDescent="0.2">
      <c r="B283" s="726" t="s">
        <v>101</v>
      </c>
      <c r="C283" s="727">
        <v>10.829000000000001</v>
      </c>
      <c r="D283" s="735">
        <v>20.350000000000001</v>
      </c>
      <c r="E283" s="727">
        <v>12.91</v>
      </c>
      <c r="F283" s="735">
        <v>18.22</v>
      </c>
      <c r="G283" s="727">
        <v>14.199</v>
      </c>
      <c r="H283" s="735">
        <v>17.05</v>
      </c>
      <c r="I283" s="727">
        <v>15.004</v>
      </c>
      <c r="J283" s="735">
        <v>16.38</v>
      </c>
      <c r="K283" s="727">
        <v>15.426</v>
      </c>
      <c r="L283" s="735">
        <v>15.94</v>
      </c>
      <c r="M283" s="727">
        <v>15.1</v>
      </c>
      <c r="N283" s="735">
        <v>15.87</v>
      </c>
      <c r="O283" s="727">
        <v>14.287000000000001</v>
      </c>
      <c r="P283" s="735">
        <v>16.09</v>
      </c>
      <c r="Q283" s="727">
        <v>13.824</v>
      </c>
      <c r="R283" s="735">
        <v>16.05</v>
      </c>
      <c r="S283" s="727">
        <v>13.266999999999999</v>
      </c>
      <c r="T283" s="735">
        <v>15.95</v>
      </c>
      <c r="U283" s="727">
        <v>12.912000000000001</v>
      </c>
      <c r="V283" s="735">
        <v>15.5</v>
      </c>
      <c r="W283" s="727">
        <v>12.205</v>
      </c>
      <c r="X283" s="736">
        <v>14.8</v>
      </c>
    </row>
    <row r="284" spans="2:24" x14ac:dyDescent="0.2">
      <c r="B284" s="726" t="s">
        <v>102</v>
      </c>
      <c r="C284" s="727">
        <v>1.3759999999999999</v>
      </c>
      <c r="D284" s="735">
        <v>74.48</v>
      </c>
      <c r="E284" s="727">
        <v>2.21</v>
      </c>
      <c r="F284" s="735">
        <v>52.62</v>
      </c>
      <c r="G284" s="727">
        <v>2.9660000000000002</v>
      </c>
      <c r="H284" s="735">
        <v>62.02</v>
      </c>
      <c r="I284" s="727">
        <v>2.8250000000000002</v>
      </c>
      <c r="J284" s="735">
        <v>64.5</v>
      </c>
      <c r="K284" s="727">
        <v>2.492</v>
      </c>
      <c r="L284" s="735">
        <v>67.16</v>
      </c>
      <c r="M284" s="727">
        <v>2.0510000000000002</v>
      </c>
      <c r="N284" s="735">
        <v>66.03</v>
      </c>
      <c r="O284" s="727">
        <v>1.663</v>
      </c>
      <c r="P284" s="735">
        <v>64.97</v>
      </c>
      <c r="Q284" s="727">
        <v>1.3580000000000001</v>
      </c>
      <c r="R284" s="735">
        <v>62.7</v>
      </c>
      <c r="S284" s="727">
        <v>1.095</v>
      </c>
      <c r="T284" s="735">
        <v>58.93</v>
      </c>
      <c r="U284" s="727">
        <v>0.95699999999999996</v>
      </c>
      <c r="V284" s="735">
        <v>58.31</v>
      </c>
      <c r="W284" s="727">
        <v>0.89</v>
      </c>
      <c r="X284" s="736">
        <v>56.57</v>
      </c>
    </row>
    <row r="285" spans="2:24" x14ac:dyDescent="0.2">
      <c r="B285" s="726" t="s">
        <v>103</v>
      </c>
      <c r="C285" s="727">
        <v>9.5730000000000004</v>
      </c>
      <c r="D285" s="735">
        <v>31.23</v>
      </c>
      <c r="E285" s="727">
        <v>11.022</v>
      </c>
      <c r="F285" s="735">
        <v>28.3</v>
      </c>
      <c r="G285" s="727">
        <v>11.061999999999999</v>
      </c>
      <c r="H285" s="735">
        <v>27.65</v>
      </c>
      <c r="I285" s="727">
        <v>11.135</v>
      </c>
      <c r="J285" s="735">
        <v>27.14</v>
      </c>
      <c r="K285" s="727">
        <v>11.12</v>
      </c>
      <c r="L285" s="735">
        <v>26.89</v>
      </c>
      <c r="M285" s="727">
        <v>11.01</v>
      </c>
      <c r="N285" s="735">
        <v>26.75</v>
      </c>
      <c r="O285" s="727">
        <v>10.592000000000001</v>
      </c>
      <c r="P285" s="735">
        <v>26.83</v>
      </c>
      <c r="Q285" s="727">
        <v>10.039999999999999</v>
      </c>
      <c r="R285" s="735">
        <v>26.96</v>
      </c>
      <c r="S285" s="727">
        <v>9.4670000000000005</v>
      </c>
      <c r="T285" s="735">
        <v>27</v>
      </c>
      <c r="U285" s="727">
        <v>8.83</v>
      </c>
      <c r="V285" s="735">
        <v>26.99</v>
      </c>
      <c r="W285" s="727">
        <v>8.1609999999999996</v>
      </c>
      <c r="X285" s="736">
        <v>27.03</v>
      </c>
    </row>
    <row r="286" spans="2:24" ht="13.5" thickBot="1" x14ac:dyDescent="0.25">
      <c r="B286" s="759" t="s">
        <v>104</v>
      </c>
      <c r="C286" s="729">
        <v>31.085000000000001</v>
      </c>
      <c r="D286" s="737">
        <v>14.85</v>
      </c>
      <c r="E286" s="729">
        <v>33.661000000000001</v>
      </c>
      <c r="F286" s="737">
        <v>14.59</v>
      </c>
      <c r="G286" s="729">
        <v>34.840000000000003</v>
      </c>
      <c r="H286" s="737">
        <v>14.07</v>
      </c>
      <c r="I286" s="729">
        <v>35.277999999999999</v>
      </c>
      <c r="J286" s="737">
        <v>13.6</v>
      </c>
      <c r="K286" s="729">
        <v>34.637</v>
      </c>
      <c r="L286" s="737">
        <v>13.29</v>
      </c>
      <c r="M286" s="729">
        <v>33.317999999999998</v>
      </c>
      <c r="N286" s="737">
        <v>13.28</v>
      </c>
      <c r="O286" s="729">
        <v>30.928999999999998</v>
      </c>
      <c r="P286" s="737">
        <v>13.48</v>
      </c>
      <c r="Q286" s="729">
        <v>28.568999999999999</v>
      </c>
      <c r="R286" s="737">
        <v>13.53</v>
      </c>
      <c r="S286" s="729">
        <v>25.873000000000001</v>
      </c>
      <c r="T286" s="737">
        <v>13.69</v>
      </c>
      <c r="U286" s="729">
        <v>23.033999999999999</v>
      </c>
      <c r="V286" s="737">
        <v>13.75</v>
      </c>
      <c r="W286" s="729">
        <v>21.335000000000001</v>
      </c>
      <c r="X286" s="738">
        <v>13.72</v>
      </c>
    </row>
    <row r="289" spans="2:14" x14ac:dyDescent="0.2">
      <c r="B289" s="790" t="s">
        <v>746</v>
      </c>
      <c r="C289" s="720" t="s">
        <v>331</v>
      </c>
      <c r="D289" s="720" t="s">
        <v>222</v>
      </c>
      <c r="E289" s="720" t="s">
        <v>225</v>
      </c>
      <c r="F289" s="720" t="s">
        <v>226</v>
      </c>
      <c r="G289" s="720" t="s">
        <v>227</v>
      </c>
      <c r="H289" s="720" t="s">
        <v>228</v>
      </c>
      <c r="I289" s="720" t="s">
        <v>332</v>
      </c>
      <c r="J289" s="720" t="s">
        <v>333</v>
      </c>
      <c r="K289" s="720" t="s">
        <v>231</v>
      </c>
      <c r="L289" s="720" t="s">
        <v>232</v>
      </c>
      <c r="M289" s="720" t="s">
        <v>233</v>
      </c>
      <c r="N289" s="739"/>
    </row>
    <row r="290" spans="2:14" x14ac:dyDescent="0.2">
      <c r="B290" s="791"/>
      <c r="C290" s="719" t="s">
        <v>308</v>
      </c>
      <c r="D290" s="719" t="s">
        <v>308</v>
      </c>
      <c r="E290" s="719" t="s">
        <v>308</v>
      </c>
      <c r="F290" s="719" t="s">
        <v>308</v>
      </c>
      <c r="G290" s="719" t="s">
        <v>308</v>
      </c>
      <c r="H290" s="719" t="s">
        <v>308</v>
      </c>
      <c r="I290" s="719" t="s">
        <v>308</v>
      </c>
      <c r="J290" s="719" t="s">
        <v>308</v>
      </c>
      <c r="K290" s="719" t="s">
        <v>308</v>
      </c>
      <c r="L290" s="719" t="s">
        <v>308</v>
      </c>
      <c r="M290" s="721" t="s">
        <v>308</v>
      </c>
      <c r="N290" s="740"/>
    </row>
    <row r="291" spans="2:14" ht="41.25" thickBot="1" x14ac:dyDescent="0.25">
      <c r="B291" s="792"/>
      <c r="C291" s="722" t="s">
        <v>325</v>
      </c>
      <c r="D291" s="722" t="s">
        <v>325</v>
      </c>
      <c r="E291" s="722" t="s">
        <v>325</v>
      </c>
      <c r="F291" s="722" t="s">
        <v>325</v>
      </c>
      <c r="G291" s="722" t="s">
        <v>325</v>
      </c>
      <c r="H291" s="722" t="s">
        <v>325</v>
      </c>
      <c r="I291" s="722" t="s">
        <v>325</v>
      </c>
      <c r="J291" s="722" t="s">
        <v>325</v>
      </c>
      <c r="K291" s="722" t="s">
        <v>325</v>
      </c>
      <c r="L291" s="722" t="s">
        <v>325</v>
      </c>
      <c r="M291" s="722" t="s">
        <v>325</v>
      </c>
      <c r="N291" s="741"/>
    </row>
    <row r="292" spans="2:14" ht="25.5" x14ac:dyDescent="0.2">
      <c r="B292" s="755" t="s">
        <v>105</v>
      </c>
      <c r="C292" s="756">
        <f t="shared" ref="C292:C300" si="115">C275</f>
        <v>167.34100000000001</v>
      </c>
      <c r="D292" s="756">
        <f t="shared" ref="D292:D300" si="116">E275</f>
        <v>175.40299999999999</v>
      </c>
      <c r="E292" s="756">
        <f t="shared" ref="E292:E300" si="117">G275</f>
        <v>177.624</v>
      </c>
      <c r="F292" s="756">
        <f t="shared" ref="F292:F300" si="118">I275</f>
        <v>181.405</v>
      </c>
      <c r="G292" s="756">
        <f t="shared" ref="G292:G300" si="119">K275</f>
        <v>180.66800000000001</v>
      </c>
      <c r="H292" s="756">
        <f t="shared" ref="H292:H300" si="120">M275</f>
        <v>176.809</v>
      </c>
      <c r="I292" s="756">
        <f t="shared" ref="I292:I300" si="121">O275</f>
        <v>163.54499999999999</v>
      </c>
      <c r="J292" s="756">
        <f t="shared" ref="J292:J300" si="122">Q275</f>
        <v>150.66900000000001</v>
      </c>
      <c r="K292" s="756">
        <f t="shared" ref="K292:K300" si="123">S275</f>
        <v>137.81100000000001</v>
      </c>
      <c r="L292" s="756">
        <f t="shared" ref="L292:L300" si="124">U275</f>
        <v>122.56399999999999</v>
      </c>
      <c r="M292" s="757">
        <f t="shared" ref="M292:M300" si="125">W275</f>
        <v>111.873</v>
      </c>
      <c r="N292" s="724"/>
    </row>
    <row r="293" spans="2:14" x14ac:dyDescent="0.2">
      <c r="B293" s="745" t="s">
        <v>94</v>
      </c>
      <c r="C293" s="746">
        <f t="shared" si="115"/>
        <v>28.164999999999999</v>
      </c>
      <c r="D293" s="746">
        <f t="shared" si="116"/>
        <v>28.867000000000001</v>
      </c>
      <c r="E293" s="746">
        <f t="shared" si="117"/>
        <v>29.016999999999999</v>
      </c>
      <c r="F293" s="746">
        <f t="shared" si="118"/>
        <v>28.962</v>
      </c>
      <c r="G293" s="746">
        <f t="shared" si="119"/>
        <v>28.765999999999998</v>
      </c>
      <c r="H293" s="746">
        <f t="shared" si="120"/>
        <v>28.452999999999999</v>
      </c>
      <c r="I293" s="746">
        <f t="shared" si="121"/>
        <v>26.148</v>
      </c>
      <c r="J293" s="746">
        <f t="shared" si="122"/>
        <v>25.13</v>
      </c>
      <c r="K293" s="746">
        <f t="shared" si="123"/>
        <v>24.771999999999998</v>
      </c>
      <c r="L293" s="746">
        <f t="shared" si="124"/>
        <v>24.954000000000001</v>
      </c>
      <c r="M293" s="747">
        <f t="shared" si="125"/>
        <v>23.870999999999999</v>
      </c>
      <c r="N293" s="727"/>
    </row>
    <row r="294" spans="2:14" x14ac:dyDescent="0.2">
      <c r="B294" s="745" t="s">
        <v>95</v>
      </c>
      <c r="C294" s="746">
        <f t="shared" si="115"/>
        <v>8.6460000000000008</v>
      </c>
      <c r="D294" s="746">
        <f t="shared" si="116"/>
        <v>9.2959999999999994</v>
      </c>
      <c r="E294" s="746">
        <f t="shared" si="117"/>
        <v>9.8249999999999993</v>
      </c>
      <c r="F294" s="746">
        <f t="shared" si="118"/>
        <v>10.02</v>
      </c>
      <c r="G294" s="746">
        <f t="shared" si="119"/>
        <v>9.4499999999999993</v>
      </c>
      <c r="H294" s="746">
        <f t="shared" si="120"/>
        <v>9.2119999999999997</v>
      </c>
      <c r="I294" s="746">
        <f t="shared" si="121"/>
        <v>8.5169999999999995</v>
      </c>
      <c r="J294" s="746">
        <f t="shared" si="122"/>
        <v>8.0449999999999999</v>
      </c>
      <c r="K294" s="746">
        <f t="shared" si="123"/>
        <v>6.7270000000000003</v>
      </c>
      <c r="L294" s="746">
        <f t="shared" si="124"/>
        <v>6.7910000000000004</v>
      </c>
      <c r="M294" s="747">
        <f t="shared" si="125"/>
        <v>7.0289999999999999</v>
      </c>
      <c r="N294" s="727"/>
    </row>
    <row r="295" spans="2:14" x14ac:dyDescent="0.2">
      <c r="B295" s="745" t="s">
        <v>96</v>
      </c>
      <c r="C295" s="746">
        <f t="shared" si="115"/>
        <v>26.471</v>
      </c>
      <c r="D295" s="746">
        <f t="shared" si="116"/>
        <v>28.626000000000001</v>
      </c>
      <c r="E295" s="746">
        <f t="shared" si="117"/>
        <v>28.609000000000002</v>
      </c>
      <c r="F295" s="746">
        <f t="shared" si="118"/>
        <v>27.542999999999999</v>
      </c>
      <c r="G295" s="746">
        <f t="shared" si="119"/>
        <v>26.145</v>
      </c>
      <c r="H295" s="746">
        <f t="shared" si="120"/>
        <v>25.222000000000001</v>
      </c>
      <c r="I295" s="746">
        <f t="shared" si="121"/>
        <v>22.635999999999999</v>
      </c>
      <c r="J295" s="746">
        <f t="shared" si="122"/>
        <v>18.722000000000001</v>
      </c>
      <c r="K295" s="746">
        <f t="shared" si="123"/>
        <v>16.919</v>
      </c>
      <c r="L295" s="746">
        <f t="shared" si="124"/>
        <v>15.214</v>
      </c>
      <c r="M295" s="747">
        <f t="shared" si="125"/>
        <v>14.034000000000001</v>
      </c>
      <c r="N295" s="727"/>
    </row>
    <row r="296" spans="2:14" x14ac:dyDescent="0.2">
      <c r="B296" s="745" t="s">
        <v>97</v>
      </c>
      <c r="C296" s="746">
        <f t="shared" si="115"/>
        <v>34.481999999999999</v>
      </c>
      <c r="D296" s="746">
        <f t="shared" si="116"/>
        <v>31.518999999999998</v>
      </c>
      <c r="E296" s="746">
        <f t="shared" si="117"/>
        <v>30.373999999999999</v>
      </c>
      <c r="F296" s="746">
        <f t="shared" si="118"/>
        <v>35.383000000000003</v>
      </c>
      <c r="G296" s="746">
        <f t="shared" si="119"/>
        <v>39.084000000000003</v>
      </c>
      <c r="H296" s="746">
        <f t="shared" si="120"/>
        <v>40.039000000000001</v>
      </c>
      <c r="I296" s="746">
        <f t="shared" si="121"/>
        <v>38.311</v>
      </c>
      <c r="J296" s="746">
        <f t="shared" si="122"/>
        <v>35.567</v>
      </c>
      <c r="K296" s="746">
        <f t="shared" si="123"/>
        <v>30.547999999999998</v>
      </c>
      <c r="L296" s="746">
        <f t="shared" si="124"/>
        <v>20.468</v>
      </c>
      <c r="M296" s="747">
        <f t="shared" si="125"/>
        <v>15.026999999999999</v>
      </c>
      <c r="N296" s="727"/>
    </row>
    <row r="297" spans="2:14" x14ac:dyDescent="0.2">
      <c r="B297" s="745" t="s">
        <v>98</v>
      </c>
      <c r="C297" s="746">
        <f t="shared" si="115"/>
        <v>9.8030000000000008</v>
      </c>
      <c r="D297" s="746">
        <f t="shared" si="116"/>
        <v>10.558999999999999</v>
      </c>
      <c r="E297" s="746">
        <f t="shared" si="117"/>
        <v>10.337</v>
      </c>
      <c r="F297" s="746">
        <f t="shared" si="118"/>
        <v>9.4789999999999992</v>
      </c>
      <c r="G297" s="746">
        <f t="shared" si="119"/>
        <v>8.5709999999999997</v>
      </c>
      <c r="H297" s="746">
        <f t="shared" si="120"/>
        <v>8.7349999999999994</v>
      </c>
      <c r="I297" s="746">
        <f t="shared" si="121"/>
        <v>7.6950000000000003</v>
      </c>
      <c r="J297" s="746">
        <f t="shared" si="122"/>
        <v>6.8760000000000003</v>
      </c>
      <c r="K297" s="746">
        <f t="shared" si="123"/>
        <v>6.45</v>
      </c>
      <c r="L297" s="746">
        <f t="shared" si="124"/>
        <v>6.0220000000000002</v>
      </c>
      <c r="M297" s="747">
        <f t="shared" si="125"/>
        <v>5.8789999999999996</v>
      </c>
      <c r="N297" s="727"/>
    </row>
    <row r="298" spans="2:14" x14ac:dyDescent="0.2">
      <c r="B298" s="745" t="s">
        <v>99</v>
      </c>
      <c r="C298" s="746">
        <f t="shared" si="115"/>
        <v>0.60399999999999998</v>
      </c>
      <c r="D298" s="746">
        <f t="shared" si="116"/>
        <v>0.67200000000000004</v>
      </c>
      <c r="E298" s="746">
        <f t="shared" si="117"/>
        <v>0.68899999999999995</v>
      </c>
      <c r="F298" s="746">
        <f t="shared" si="118"/>
        <v>0.75800000000000001</v>
      </c>
      <c r="G298" s="746">
        <f t="shared" si="119"/>
        <v>0.67600000000000005</v>
      </c>
      <c r="H298" s="746">
        <f t="shared" si="120"/>
        <v>0.47699999999999998</v>
      </c>
      <c r="I298" s="746">
        <f t="shared" si="121"/>
        <v>0.47599999999999998</v>
      </c>
      <c r="J298" s="746">
        <f t="shared" si="122"/>
        <v>0.58899999999999997</v>
      </c>
      <c r="K298" s="746">
        <f t="shared" si="123"/>
        <v>0.57499999999999996</v>
      </c>
      <c r="L298" s="746">
        <f t="shared" si="124"/>
        <v>0.755</v>
      </c>
      <c r="M298" s="747">
        <f t="shared" si="125"/>
        <v>0.70299999999999996</v>
      </c>
      <c r="N298" s="727"/>
    </row>
    <row r="299" spans="2:14" x14ac:dyDescent="0.2">
      <c r="B299" s="745" t="s">
        <v>100</v>
      </c>
      <c r="C299" s="746">
        <f t="shared" si="115"/>
        <v>6.4770000000000003</v>
      </c>
      <c r="D299" s="746">
        <f t="shared" si="116"/>
        <v>6.3540000000000001</v>
      </c>
      <c r="E299" s="746">
        <f t="shared" si="117"/>
        <v>6.056</v>
      </c>
      <c r="F299" s="746">
        <f t="shared" si="118"/>
        <v>5.4059999999999997</v>
      </c>
      <c r="G299" s="746">
        <f t="shared" si="119"/>
        <v>4.6879999999999997</v>
      </c>
      <c r="H299" s="746">
        <f t="shared" si="120"/>
        <v>3.5379999999999998</v>
      </c>
      <c r="I299" s="746">
        <f t="shared" si="121"/>
        <v>2.653</v>
      </c>
      <c r="J299" s="746">
        <f t="shared" si="122"/>
        <v>2.2930000000000001</v>
      </c>
      <c r="K299" s="746">
        <f t="shared" si="123"/>
        <v>2.4159999999999999</v>
      </c>
      <c r="L299" s="746">
        <f t="shared" si="124"/>
        <v>2.863</v>
      </c>
      <c r="M299" s="747">
        <f t="shared" si="125"/>
        <v>2.9529999999999998</v>
      </c>
      <c r="N299" s="727"/>
    </row>
    <row r="300" spans="2:14" x14ac:dyDescent="0.2">
      <c r="B300" s="745" t="s">
        <v>101</v>
      </c>
      <c r="C300" s="746">
        <f t="shared" si="115"/>
        <v>10.829000000000001</v>
      </c>
      <c r="D300" s="746">
        <f t="shared" si="116"/>
        <v>12.91</v>
      </c>
      <c r="E300" s="746">
        <f t="shared" si="117"/>
        <v>14.199</v>
      </c>
      <c r="F300" s="746">
        <f t="shared" si="118"/>
        <v>15.004</v>
      </c>
      <c r="G300" s="746">
        <f t="shared" si="119"/>
        <v>15.426</v>
      </c>
      <c r="H300" s="746">
        <f t="shared" si="120"/>
        <v>15.1</v>
      </c>
      <c r="I300" s="746">
        <f t="shared" si="121"/>
        <v>14.287000000000001</v>
      </c>
      <c r="J300" s="746">
        <f t="shared" si="122"/>
        <v>13.824</v>
      </c>
      <c r="K300" s="746">
        <f t="shared" si="123"/>
        <v>13.266999999999999</v>
      </c>
      <c r="L300" s="746">
        <f t="shared" si="124"/>
        <v>12.912000000000001</v>
      </c>
      <c r="M300" s="747">
        <f t="shared" si="125"/>
        <v>12.205</v>
      </c>
      <c r="N300" s="727"/>
    </row>
    <row r="301" spans="2:14" x14ac:dyDescent="0.2">
      <c r="B301" s="745" t="s">
        <v>102</v>
      </c>
      <c r="C301" s="746">
        <f t="shared" ref="C301:C303" si="126">C284</f>
        <v>1.3759999999999999</v>
      </c>
      <c r="D301" s="746">
        <f t="shared" ref="D301:D303" si="127">E284</f>
        <v>2.21</v>
      </c>
      <c r="E301" s="746">
        <f t="shared" ref="E301:E303" si="128">G284</f>
        <v>2.9660000000000002</v>
      </c>
      <c r="F301" s="746">
        <f t="shared" ref="F301:F303" si="129">I284</f>
        <v>2.8250000000000002</v>
      </c>
      <c r="G301" s="746">
        <f t="shared" ref="G301:G303" si="130">K284</f>
        <v>2.492</v>
      </c>
      <c r="H301" s="746">
        <f t="shared" ref="H301:H303" si="131">M284</f>
        <v>2.0510000000000002</v>
      </c>
      <c r="I301" s="746">
        <f t="shared" ref="I301:I303" si="132">O284</f>
        <v>1.663</v>
      </c>
      <c r="J301" s="746">
        <f t="shared" ref="J301:J303" si="133">Q284</f>
        <v>1.3580000000000001</v>
      </c>
      <c r="K301" s="746">
        <f t="shared" ref="K301:K303" si="134">S284</f>
        <v>1.095</v>
      </c>
      <c r="L301" s="746">
        <f t="shared" ref="L301:L303" si="135">U284</f>
        <v>0.95699999999999996</v>
      </c>
      <c r="M301" s="747">
        <f t="shared" ref="M301:M303" si="136">W284</f>
        <v>0.89</v>
      </c>
      <c r="N301" s="727"/>
    </row>
    <row r="302" spans="2:14" x14ac:dyDescent="0.2">
      <c r="B302" s="745" t="s">
        <v>103</v>
      </c>
      <c r="C302" s="746">
        <f t="shared" si="126"/>
        <v>9.5730000000000004</v>
      </c>
      <c r="D302" s="746">
        <f t="shared" si="127"/>
        <v>11.022</v>
      </c>
      <c r="E302" s="746">
        <f t="shared" si="128"/>
        <v>11.061999999999999</v>
      </c>
      <c r="F302" s="746">
        <f t="shared" si="129"/>
        <v>11.135</v>
      </c>
      <c r="G302" s="746">
        <f t="shared" si="130"/>
        <v>11.12</v>
      </c>
      <c r="H302" s="746">
        <f t="shared" si="131"/>
        <v>11.01</v>
      </c>
      <c r="I302" s="746">
        <f t="shared" si="132"/>
        <v>10.592000000000001</v>
      </c>
      <c r="J302" s="746">
        <f t="shared" si="133"/>
        <v>10.039999999999999</v>
      </c>
      <c r="K302" s="746">
        <f t="shared" si="134"/>
        <v>9.4670000000000005</v>
      </c>
      <c r="L302" s="746">
        <f t="shared" si="135"/>
        <v>8.83</v>
      </c>
      <c r="M302" s="747">
        <f t="shared" si="136"/>
        <v>8.1609999999999996</v>
      </c>
      <c r="N302" s="727"/>
    </row>
    <row r="303" spans="2:14" ht="13.5" thickBot="1" x14ac:dyDescent="0.25">
      <c r="B303" s="748" t="s">
        <v>104</v>
      </c>
      <c r="C303" s="749">
        <f t="shared" si="126"/>
        <v>31.085000000000001</v>
      </c>
      <c r="D303" s="749">
        <f t="shared" si="127"/>
        <v>33.661000000000001</v>
      </c>
      <c r="E303" s="749">
        <f t="shared" si="128"/>
        <v>34.840000000000003</v>
      </c>
      <c r="F303" s="749">
        <f t="shared" si="129"/>
        <v>35.277999999999999</v>
      </c>
      <c r="G303" s="749">
        <f t="shared" si="130"/>
        <v>34.637</v>
      </c>
      <c r="H303" s="749">
        <f t="shared" si="131"/>
        <v>33.317999999999998</v>
      </c>
      <c r="I303" s="749">
        <f t="shared" si="132"/>
        <v>30.928999999999998</v>
      </c>
      <c r="J303" s="749">
        <f t="shared" si="133"/>
        <v>28.568999999999999</v>
      </c>
      <c r="K303" s="749">
        <f t="shared" si="134"/>
        <v>25.873000000000001</v>
      </c>
      <c r="L303" s="749">
        <f t="shared" si="135"/>
        <v>23.033999999999999</v>
      </c>
      <c r="M303" s="750">
        <f t="shared" si="136"/>
        <v>21.335000000000001</v>
      </c>
      <c r="N303" s="727"/>
    </row>
    <row r="306" spans="2:14" x14ac:dyDescent="0.2">
      <c r="B306" s="790" t="s">
        <v>746</v>
      </c>
      <c r="C306" s="720" t="s">
        <v>331</v>
      </c>
      <c r="D306" s="720" t="s">
        <v>222</v>
      </c>
      <c r="E306" s="720" t="s">
        <v>225</v>
      </c>
      <c r="F306" s="720" t="s">
        <v>226</v>
      </c>
      <c r="G306" s="720" t="s">
        <v>227</v>
      </c>
      <c r="H306" s="720" t="s">
        <v>228</v>
      </c>
      <c r="I306" s="720" t="s">
        <v>332</v>
      </c>
      <c r="J306" s="720" t="s">
        <v>333</v>
      </c>
      <c r="K306" s="720" t="s">
        <v>231</v>
      </c>
      <c r="L306" s="720" t="s">
        <v>232</v>
      </c>
      <c r="M306" s="720" t="s">
        <v>233</v>
      </c>
      <c r="N306" s="739"/>
    </row>
    <row r="307" spans="2:14" x14ac:dyDescent="0.2">
      <c r="B307" s="791"/>
      <c r="C307" s="719" t="s">
        <v>487</v>
      </c>
      <c r="D307" s="719" t="s">
        <v>487</v>
      </c>
      <c r="E307" s="719" t="s">
        <v>487</v>
      </c>
      <c r="F307" s="719" t="s">
        <v>487</v>
      </c>
      <c r="G307" s="719" t="s">
        <v>487</v>
      </c>
      <c r="H307" s="719" t="s">
        <v>487</v>
      </c>
      <c r="I307" s="719" t="s">
        <v>487</v>
      </c>
      <c r="J307" s="719" t="s">
        <v>487</v>
      </c>
      <c r="K307" s="719" t="s">
        <v>487</v>
      </c>
      <c r="L307" s="719" t="s">
        <v>487</v>
      </c>
      <c r="M307" s="721" t="s">
        <v>487</v>
      </c>
      <c r="N307" s="740"/>
    </row>
    <row r="308" spans="2:14" ht="41.25" thickBot="1" x14ac:dyDescent="0.25">
      <c r="B308" s="792"/>
      <c r="C308" s="722" t="s">
        <v>325</v>
      </c>
      <c r="D308" s="722" t="s">
        <v>325</v>
      </c>
      <c r="E308" s="722" t="s">
        <v>325</v>
      </c>
      <c r="F308" s="722" t="s">
        <v>325</v>
      </c>
      <c r="G308" s="722" t="s">
        <v>325</v>
      </c>
      <c r="H308" s="722" t="s">
        <v>325</v>
      </c>
      <c r="I308" s="722" t="s">
        <v>325</v>
      </c>
      <c r="J308" s="722" t="s">
        <v>325</v>
      </c>
      <c r="K308" s="722" t="s">
        <v>325</v>
      </c>
      <c r="L308" s="722" t="s">
        <v>325</v>
      </c>
      <c r="M308" s="722" t="s">
        <v>325</v>
      </c>
      <c r="N308" s="741"/>
    </row>
    <row r="309" spans="2:14" ht="25.5" x14ac:dyDescent="0.2">
      <c r="B309" s="755" t="s">
        <v>105</v>
      </c>
      <c r="C309" s="756">
        <f t="shared" ref="C309:C320" si="137">SUM(C258,C275)</f>
        <v>186.608</v>
      </c>
      <c r="D309" s="756">
        <f t="shared" ref="D309:D320" si="138">SUM(D258,E275)</f>
        <v>195.137</v>
      </c>
      <c r="E309" s="756">
        <f t="shared" ref="E309:E320" si="139">SUM(E258,G275)</f>
        <v>196.69299999999998</v>
      </c>
      <c r="F309" s="756">
        <f t="shared" ref="F309:F320" si="140">SUM(F258,I275)</f>
        <v>200.49</v>
      </c>
      <c r="G309" s="756">
        <f t="shared" ref="G309:G320" si="141">SUM(G258,K275)</f>
        <v>200.15700000000001</v>
      </c>
      <c r="H309" s="756">
        <f t="shared" ref="H309:H320" si="142">SUM(H258,M275)</f>
        <v>196.881</v>
      </c>
      <c r="I309" s="756">
        <f t="shared" ref="I309:I320" si="143">SUM(I258,O275)</f>
        <v>183.708</v>
      </c>
      <c r="J309" s="756">
        <f t="shared" ref="J309:J320" si="144">SUM(J258,Q275)</f>
        <v>171.14400000000001</v>
      </c>
      <c r="K309" s="756">
        <f t="shared" ref="K309:K320" si="145">SUM(K258,S275)</f>
        <v>158.261</v>
      </c>
      <c r="L309" s="756">
        <f t="shared" ref="L309:L320" si="146">SUM(L258,U275)</f>
        <v>142.79300000000001</v>
      </c>
      <c r="M309" s="757">
        <f t="shared" ref="M309:M320" si="147">SUM(M258,W275)</f>
        <v>131.49100000000001</v>
      </c>
      <c r="N309" s="724"/>
    </row>
    <row r="310" spans="2:14" x14ac:dyDescent="0.2">
      <c r="B310" s="745" t="s">
        <v>94</v>
      </c>
      <c r="C310" s="746">
        <f t="shared" si="137"/>
        <v>38.731999999999999</v>
      </c>
      <c r="D310" s="746">
        <f t="shared" si="138"/>
        <v>39.542000000000002</v>
      </c>
      <c r="E310" s="746">
        <f t="shared" si="139"/>
        <v>39.287999999999997</v>
      </c>
      <c r="F310" s="746">
        <f t="shared" si="140"/>
        <v>39.046999999999997</v>
      </c>
      <c r="G310" s="746">
        <f t="shared" si="141"/>
        <v>38.698999999999998</v>
      </c>
      <c r="H310" s="746">
        <f t="shared" si="142"/>
        <v>38.070999999999998</v>
      </c>
      <c r="I310" s="746">
        <f t="shared" si="143"/>
        <v>35.75</v>
      </c>
      <c r="J310" s="746">
        <f t="shared" si="144"/>
        <v>34.64</v>
      </c>
      <c r="K310" s="746">
        <f t="shared" si="145"/>
        <v>34.507999999999996</v>
      </c>
      <c r="L310" s="746">
        <f t="shared" si="146"/>
        <v>35.06</v>
      </c>
      <c r="M310" s="747">
        <f t="shared" si="147"/>
        <v>34.04</v>
      </c>
      <c r="N310" s="727"/>
    </row>
    <row r="311" spans="2:14" x14ac:dyDescent="0.2">
      <c r="B311" s="745" t="s">
        <v>95</v>
      </c>
      <c r="C311" s="746">
        <f t="shared" si="137"/>
        <v>10.037000000000001</v>
      </c>
      <c r="D311" s="746">
        <f t="shared" si="138"/>
        <v>10.700999999999999</v>
      </c>
      <c r="E311" s="746">
        <f t="shared" si="139"/>
        <v>11.187999999999999</v>
      </c>
      <c r="F311" s="746">
        <f t="shared" si="140"/>
        <v>11.336</v>
      </c>
      <c r="G311" s="746">
        <f t="shared" si="141"/>
        <v>10.725999999999999</v>
      </c>
      <c r="H311" s="746">
        <f t="shared" si="142"/>
        <v>10.455</v>
      </c>
      <c r="I311" s="746">
        <f t="shared" si="143"/>
        <v>9.7009999999999987</v>
      </c>
      <c r="J311" s="746">
        <f t="shared" si="144"/>
        <v>9.1950000000000003</v>
      </c>
      <c r="K311" s="746">
        <f t="shared" si="145"/>
        <v>7.8370000000000006</v>
      </c>
      <c r="L311" s="746">
        <f t="shared" si="146"/>
        <v>7.9050000000000002</v>
      </c>
      <c r="M311" s="747">
        <f t="shared" si="147"/>
        <v>8.1340000000000003</v>
      </c>
      <c r="N311" s="727"/>
    </row>
    <row r="312" spans="2:14" x14ac:dyDescent="0.2">
      <c r="B312" s="745" t="s">
        <v>96</v>
      </c>
      <c r="C312" s="746">
        <f t="shared" si="137"/>
        <v>26.561</v>
      </c>
      <c r="D312" s="746">
        <f t="shared" si="138"/>
        <v>28.71</v>
      </c>
      <c r="E312" s="746">
        <f t="shared" si="139"/>
        <v>28.684000000000001</v>
      </c>
      <c r="F312" s="746">
        <f t="shared" si="140"/>
        <v>27.617999999999999</v>
      </c>
      <c r="G312" s="746">
        <f t="shared" si="141"/>
        <v>26.221</v>
      </c>
      <c r="H312" s="746">
        <f t="shared" si="142"/>
        <v>25.297000000000001</v>
      </c>
      <c r="I312" s="746">
        <f t="shared" si="143"/>
        <v>22.702999999999999</v>
      </c>
      <c r="J312" s="746">
        <f t="shared" si="144"/>
        <v>18.790000000000003</v>
      </c>
      <c r="K312" s="746">
        <f t="shared" si="145"/>
        <v>16.996000000000002</v>
      </c>
      <c r="L312" s="746">
        <f t="shared" si="146"/>
        <v>15.305</v>
      </c>
      <c r="M312" s="747">
        <f t="shared" si="147"/>
        <v>14.128</v>
      </c>
      <c r="N312" s="727"/>
    </row>
    <row r="313" spans="2:14" x14ac:dyDescent="0.2">
      <c r="B313" s="745" t="s">
        <v>97</v>
      </c>
      <c r="C313" s="746">
        <f t="shared" si="137"/>
        <v>36.314</v>
      </c>
      <c r="D313" s="746">
        <f t="shared" si="138"/>
        <v>33.274999999999999</v>
      </c>
      <c r="E313" s="746">
        <f t="shared" si="139"/>
        <v>32.183</v>
      </c>
      <c r="F313" s="746">
        <f t="shared" si="140"/>
        <v>37.682000000000002</v>
      </c>
      <c r="G313" s="746">
        <f t="shared" si="141"/>
        <v>42.2</v>
      </c>
      <c r="H313" s="746">
        <f t="shared" si="142"/>
        <v>43.887</v>
      </c>
      <c r="I313" s="746">
        <f t="shared" si="143"/>
        <v>42.325000000000003</v>
      </c>
      <c r="J313" s="746">
        <f t="shared" si="144"/>
        <v>39.567999999999998</v>
      </c>
      <c r="K313" s="746">
        <f t="shared" si="145"/>
        <v>34.323</v>
      </c>
      <c r="L313" s="746">
        <f t="shared" si="146"/>
        <v>23.870999999999999</v>
      </c>
      <c r="M313" s="747">
        <f t="shared" si="147"/>
        <v>18.062999999999999</v>
      </c>
      <c r="N313" s="727"/>
    </row>
    <row r="314" spans="2:14" x14ac:dyDescent="0.2">
      <c r="B314" s="745" t="s">
        <v>98</v>
      </c>
      <c r="C314" s="746">
        <f t="shared" si="137"/>
        <v>11.898000000000001</v>
      </c>
      <c r="D314" s="746">
        <f t="shared" si="138"/>
        <v>13.007999999999999</v>
      </c>
      <c r="E314" s="746">
        <f t="shared" si="139"/>
        <v>12.618</v>
      </c>
      <c r="F314" s="746">
        <f t="shared" si="140"/>
        <v>11.574</v>
      </c>
      <c r="G314" s="746">
        <f t="shared" si="141"/>
        <v>10.513999999999999</v>
      </c>
      <c r="H314" s="746">
        <f t="shared" si="142"/>
        <v>10.693</v>
      </c>
      <c r="I314" s="746">
        <f t="shared" si="143"/>
        <v>9.6580000000000013</v>
      </c>
      <c r="J314" s="746">
        <f t="shared" si="144"/>
        <v>9.1530000000000005</v>
      </c>
      <c r="K314" s="746">
        <f t="shared" si="145"/>
        <v>8.67</v>
      </c>
      <c r="L314" s="746">
        <f t="shared" si="146"/>
        <v>8.1349999999999998</v>
      </c>
      <c r="M314" s="747">
        <f t="shared" si="147"/>
        <v>7.9149999999999991</v>
      </c>
      <c r="N314" s="727"/>
    </row>
    <row r="315" spans="2:14" x14ac:dyDescent="0.2">
      <c r="B315" s="745" t="s">
        <v>99</v>
      </c>
      <c r="C315" s="746">
        <f t="shared" si="137"/>
        <v>0.63800000000000001</v>
      </c>
      <c r="D315" s="746">
        <f t="shared" si="138"/>
        <v>0.70500000000000007</v>
      </c>
      <c r="E315" s="746">
        <f t="shared" si="139"/>
        <v>0.72</v>
      </c>
      <c r="F315" s="746">
        <f t="shared" si="140"/>
        <v>0.78700000000000003</v>
      </c>
      <c r="G315" s="746">
        <f t="shared" si="141"/>
        <v>0.70400000000000007</v>
      </c>
      <c r="H315" s="746">
        <f t="shared" si="142"/>
        <v>0.503</v>
      </c>
      <c r="I315" s="746">
        <f t="shared" si="143"/>
        <v>0.501</v>
      </c>
      <c r="J315" s="746">
        <f t="shared" si="144"/>
        <v>0.61199999999999999</v>
      </c>
      <c r="K315" s="746">
        <f t="shared" si="145"/>
        <v>0.59599999999999997</v>
      </c>
      <c r="L315" s="746">
        <f t="shared" si="146"/>
        <v>0.77500000000000002</v>
      </c>
      <c r="M315" s="747">
        <f t="shared" si="147"/>
        <v>0.72099999999999997</v>
      </c>
      <c r="N315" s="727"/>
    </row>
    <row r="316" spans="2:14" x14ac:dyDescent="0.2">
      <c r="B316" s="745" t="s">
        <v>100</v>
      </c>
      <c r="C316" s="746">
        <f t="shared" si="137"/>
        <v>6.6779999999999999</v>
      </c>
      <c r="D316" s="746">
        <f t="shared" si="138"/>
        <v>6.5609999999999999</v>
      </c>
      <c r="E316" s="746">
        <f t="shared" si="139"/>
        <v>6.2460000000000004</v>
      </c>
      <c r="F316" s="746">
        <f t="shared" si="140"/>
        <v>5.5809999999999995</v>
      </c>
      <c r="G316" s="746">
        <f t="shared" si="141"/>
        <v>4.8380000000000001</v>
      </c>
      <c r="H316" s="746">
        <f t="shared" si="142"/>
        <v>3.6869999999999998</v>
      </c>
      <c r="I316" s="746">
        <f t="shared" si="143"/>
        <v>2.7949999999999999</v>
      </c>
      <c r="J316" s="746">
        <f t="shared" si="144"/>
        <v>2.4570000000000003</v>
      </c>
      <c r="K316" s="746">
        <f t="shared" si="145"/>
        <v>2.5649999999999999</v>
      </c>
      <c r="L316" s="746">
        <f t="shared" si="146"/>
        <v>2.9950000000000001</v>
      </c>
      <c r="M316" s="747">
        <f t="shared" si="147"/>
        <v>3.0680000000000001</v>
      </c>
      <c r="N316" s="727"/>
    </row>
    <row r="317" spans="2:14" x14ac:dyDescent="0.2">
      <c r="B317" s="745" t="s">
        <v>101</v>
      </c>
      <c r="C317" s="746">
        <f t="shared" si="137"/>
        <v>10.829000000000001</v>
      </c>
      <c r="D317" s="746">
        <f t="shared" si="138"/>
        <v>12.91</v>
      </c>
      <c r="E317" s="746">
        <f t="shared" si="139"/>
        <v>14.199</v>
      </c>
      <c r="F317" s="746">
        <f t="shared" si="140"/>
        <v>15.004</v>
      </c>
      <c r="G317" s="746">
        <f t="shared" si="141"/>
        <v>15.426</v>
      </c>
      <c r="H317" s="746">
        <f t="shared" si="142"/>
        <v>15.1</v>
      </c>
      <c r="I317" s="746">
        <f t="shared" si="143"/>
        <v>14.287000000000001</v>
      </c>
      <c r="J317" s="746">
        <f t="shared" si="144"/>
        <v>13.824</v>
      </c>
      <c r="K317" s="746">
        <f t="shared" si="145"/>
        <v>13.266999999999999</v>
      </c>
      <c r="L317" s="746">
        <f t="shared" si="146"/>
        <v>12.912000000000001</v>
      </c>
      <c r="M317" s="747">
        <f t="shared" si="147"/>
        <v>12.205</v>
      </c>
      <c r="N317" s="727"/>
    </row>
    <row r="318" spans="2:14" x14ac:dyDescent="0.2">
      <c r="B318" s="745" t="s">
        <v>102</v>
      </c>
      <c r="C318" s="746">
        <f t="shared" si="137"/>
        <v>1.4119999999999999</v>
      </c>
      <c r="D318" s="746">
        <f t="shared" si="138"/>
        <v>2.2439999999999998</v>
      </c>
      <c r="E318" s="746">
        <f t="shared" si="139"/>
        <v>2.9950000000000001</v>
      </c>
      <c r="F318" s="746">
        <f t="shared" si="140"/>
        <v>2.85</v>
      </c>
      <c r="G318" s="746">
        <f t="shared" si="141"/>
        <v>2.5129999999999999</v>
      </c>
      <c r="H318" s="746">
        <f t="shared" si="142"/>
        <v>2.0700000000000003</v>
      </c>
      <c r="I318" s="746">
        <f t="shared" si="143"/>
        <v>1.6839999999999999</v>
      </c>
      <c r="J318" s="746">
        <f t="shared" si="144"/>
        <v>1.385</v>
      </c>
      <c r="K318" s="746">
        <f t="shared" si="145"/>
        <v>1.1199999999999999</v>
      </c>
      <c r="L318" s="746">
        <f t="shared" si="146"/>
        <v>0.98099999999999998</v>
      </c>
      <c r="M318" s="747">
        <f t="shared" si="147"/>
        <v>0.91600000000000004</v>
      </c>
      <c r="N318" s="727"/>
    </row>
    <row r="319" spans="2:14" x14ac:dyDescent="0.2">
      <c r="B319" s="745" t="s">
        <v>103</v>
      </c>
      <c r="C319" s="746">
        <f t="shared" si="137"/>
        <v>9.5809999999999995</v>
      </c>
      <c r="D319" s="746">
        <f t="shared" si="138"/>
        <v>11.042</v>
      </c>
      <c r="E319" s="746">
        <f t="shared" si="139"/>
        <v>11.1</v>
      </c>
      <c r="F319" s="746">
        <f t="shared" si="140"/>
        <v>11.180999999999999</v>
      </c>
      <c r="G319" s="746">
        <f t="shared" si="141"/>
        <v>11.168999999999999</v>
      </c>
      <c r="H319" s="746">
        <f t="shared" si="142"/>
        <v>11.058</v>
      </c>
      <c r="I319" s="746">
        <f t="shared" si="143"/>
        <v>10.639000000000001</v>
      </c>
      <c r="J319" s="746">
        <f t="shared" si="144"/>
        <v>10.082999999999998</v>
      </c>
      <c r="K319" s="746">
        <f t="shared" si="145"/>
        <v>9.5069999999999997</v>
      </c>
      <c r="L319" s="746">
        <f t="shared" si="146"/>
        <v>8.8740000000000006</v>
      </c>
      <c r="M319" s="747">
        <f t="shared" si="147"/>
        <v>8.2110000000000003</v>
      </c>
      <c r="N319" s="727"/>
    </row>
    <row r="320" spans="2:14" ht="13.5" thickBot="1" x14ac:dyDescent="0.25">
      <c r="B320" s="748" t="s">
        <v>104</v>
      </c>
      <c r="C320" s="749">
        <f t="shared" si="137"/>
        <v>34.099000000000004</v>
      </c>
      <c r="D320" s="749">
        <f t="shared" si="138"/>
        <v>36.733000000000004</v>
      </c>
      <c r="E320" s="749">
        <f t="shared" si="139"/>
        <v>37.821000000000005</v>
      </c>
      <c r="F320" s="749">
        <f t="shared" si="140"/>
        <v>38.217999999999996</v>
      </c>
      <c r="G320" s="749">
        <f t="shared" si="141"/>
        <v>37.533999999999999</v>
      </c>
      <c r="H320" s="749">
        <f t="shared" si="142"/>
        <v>36.405999999999999</v>
      </c>
      <c r="I320" s="749">
        <f t="shared" si="143"/>
        <v>34.027999999999999</v>
      </c>
      <c r="J320" s="749">
        <f t="shared" si="144"/>
        <v>31.780999999999999</v>
      </c>
      <c r="K320" s="749">
        <f t="shared" si="145"/>
        <v>29.17</v>
      </c>
      <c r="L320" s="749">
        <f t="shared" si="146"/>
        <v>26.215999999999998</v>
      </c>
      <c r="M320" s="750">
        <f t="shared" si="147"/>
        <v>24.301000000000002</v>
      </c>
      <c r="N320" s="727"/>
    </row>
  </sheetData>
  <mergeCells count="116"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23" t="s">
        <v>269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4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Lincolnshire and Northamptonshire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3">
        <f>'Section 13 data'!$C$24</f>
        <v>0.22137999999999999</v>
      </c>
      <c r="D8" s="644">
        <f>'Section 13 data'!$D$24</f>
        <v>0.76152999999999993</v>
      </c>
      <c r="E8" s="202">
        <f>'Section 13 data'!$E$24</f>
        <v>26.1</v>
      </c>
      <c r="F8" s="645">
        <f>SUM(C8,D8)</f>
        <v>0.98290999999999995</v>
      </c>
    </row>
    <row r="9" spans="2:6" ht="15" customHeight="1" x14ac:dyDescent="0.2">
      <c r="B9" s="95" t="s">
        <v>341</v>
      </c>
      <c r="C9" s="643">
        <f>'Section 13 data'!$C$25</f>
        <v>0.24938999999999997</v>
      </c>
      <c r="D9" s="644">
        <f>'Section 13 data'!$D$25</f>
        <v>0.29614999999999997</v>
      </c>
      <c r="E9" s="202">
        <f>'Section 13 data'!$E$25</f>
        <v>33.56</v>
      </c>
      <c r="F9" s="645">
        <f t="shared" ref="F9:F17" si="0">SUM(C9,D9)</f>
        <v>0.54553999999999991</v>
      </c>
    </row>
    <row r="10" spans="2:6" ht="15" customHeight="1" x14ac:dyDescent="0.2">
      <c r="B10" s="96" t="s">
        <v>342</v>
      </c>
      <c r="C10" s="643">
        <f>'Section 13 data'!$C$26</f>
        <v>0.33538000000000001</v>
      </c>
      <c r="D10" s="644">
        <f>'Section 13 data'!$D$26</f>
        <v>0.31143999999999999</v>
      </c>
      <c r="E10" s="202">
        <f>'Section 13 data'!$E$26</f>
        <v>41.64</v>
      </c>
      <c r="F10" s="645">
        <f t="shared" si="0"/>
        <v>0.64681999999999995</v>
      </c>
    </row>
    <row r="11" spans="2:6" ht="15" customHeight="1" x14ac:dyDescent="0.2">
      <c r="B11" s="94" t="s">
        <v>343</v>
      </c>
      <c r="C11" s="643">
        <f>'Section 13 data'!$C$27</f>
        <v>0.90185000000000004</v>
      </c>
      <c r="D11" s="644">
        <f>'Section 13 data'!$D$27</f>
        <v>0.50676999999999994</v>
      </c>
      <c r="E11" s="202">
        <f>'Section 13 data'!$E$27</f>
        <v>45.98</v>
      </c>
      <c r="F11" s="645">
        <f t="shared" si="0"/>
        <v>1.40862</v>
      </c>
    </row>
    <row r="12" spans="2:6" ht="15" customHeight="1" x14ac:dyDescent="0.2">
      <c r="B12" s="94" t="s">
        <v>344</v>
      </c>
      <c r="C12" s="643">
        <f>'Section 13 data'!$C$28</f>
        <v>0.73148000000000002</v>
      </c>
      <c r="D12" s="644">
        <f>'Section 13 data'!$D$28</f>
        <v>1.0722799999999999</v>
      </c>
      <c r="E12" s="202">
        <f>'Section 13 data'!$E$28</f>
        <v>26.38</v>
      </c>
      <c r="F12" s="645">
        <f t="shared" si="0"/>
        <v>1.80376</v>
      </c>
    </row>
    <row r="13" spans="2:6" ht="15" customHeight="1" x14ac:dyDescent="0.2">
      <c r="B13" s="94" t="s">
        <v>345</v>
      </c>
      <c r="C13" s="643">
        <f>'Section 13 data'!$C$29</f>
        <v>0.30137999999999998</v>
      </c>
      <c r="D13" s="644">
        <f>'Section 13 data'!$D$29</f>
        <v>0.54701</v>
      </c>
      <c r="E13" s="202">
        <f>'Section 13 data'!$E$29</f>
        <v>51.61</v>
      </c>
      <c r="F13" s="645">
        <f t="shared" si="0"/>
        <v>0.84838999999999998</v>
      </c>
    </row>
    <row r="14" spans="2:6" ht="15" customHeight="1" x14ac:dyDescent="0.2">
      <c r="B14" s="94" t="s">
        <v>346</v>
      </c>
      <c r="C14" s="643">
        <f>'Section 13 data'!$C$30</f>
        <v>0.10807</v>
      </c>
      <c r="D14" s="644">
        <f>'Section 13 data'!$D$30</f>
        <v>0.51834000000000002</v>
      </c>
      <c r="E14" s="202">
        <f>'Section 13 data'!$E$30</f>
        <v>35.61</v>
      </c>
      <c r="F14" s="645">
        <f t="shared" si="0"/>
        <v>0.62641000000000002</v>
      </c>
    </row>
    <row r="15" spans="2:6" ht="15" customHeight="1" x14ac:dyDescent="0.2">
      <c r="B15" s="94" t="s">
        <v>347</v>
      </c>
      <c r="C15" s="643">
        <f>'Section 13 data'!$C$31</f>
        <v>2.2499999999999998E-3</v>
      </c>
      <c r="D15" s="644">
        <f>'Section 13 data'!$D$31</f>
        <v>6.6810000000000008E-2</v>
      </c>
      <c r="E15" s="202">
        <f>'Section 13 data'!$E$31</f>
        <v>59.84</v>
      </c>
      <c r="F15" s="645">
        <f t="shared" si="0"/>
        <v>6.906000000000001E-2</v>
      </c>
    </row>
    <row r="16" spans="2:6" ht="15" customHeight="1" x14ac:dyDescent="0.2">
      <c r="B16" s="94" t="s">
        <v>270</v>
      </c>
      <c r="C16" s="643">
        <f>'Section 13 data'!$C$32</f>
        <v>0</v>
      </c>
      <c r="D16" s="644">
        <f>'Section 13 data'!$D$32</f>
        <v>0.59997</v>
      </c>
      <c r="E16" s="202">
        <f>'Section 13 data'!$E$32</f>
        <v>44.4</v>
      </c>
      <c r="F16" s="645">
        <f t="shared" si="0"/>
        <v>0.59997</v>
      </c>
    </row>
    <row r="17" spans="2:6" ht="15" customHeight="1" x14ac:dyDescent="0.2">
      <c r="B17" s="97" t="s">
        <v>80</v>
      </c>
      <c r="C17" s="646">
        <f>'Section 13 data'!$C$8</f>
        <v>2.8511700000000002</v>
      </c>
      <c r="D17" s="646">
        <f>'Section 13 data'!$D$8</f>
        <v>4.6802999999999999</v>
      </c>
      <c r="E17" s="318">
        <f>'Section 13 data'!$E$8</f>
        <v>11.86</v>
      </c>
      <c r="F17" s="646">
        <f t="shared" si="0"/>
        <v>7.5314700000000006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39" t="s">
        <v>267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925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6">
        <f>'Section 13 data'!$K$13</f>
        <v>0</v>
      </c>
      <c r="E8" s="202">
        <f>'Section 13 data'!$L$13</f>
        <v>0</v>
      </c>
      <c r="F8" s="631">
        <f>SUM(C8,D8)</f>
        <v>0</v>
      </c>
    </row>
    <row r="9" spans="2:6" ht="15" customHeight="1" x14ac:dyDescent="0.2">
      <c r="B9" s="82" t="s">
        <v>335</v>
      </c>
      <c r="C9" s="67">
        <f>'Section 13 data'!$J$14</f>
        <v>0.71499999999999997</v>
      </c>
      <c r="D9" s="636">
        <f>'Section 13 data'!$K$14</f>
        <v>33.835999999999999</v>
      </c>
      <c r="E9" s="202">
        <f>'Section 13 data'!$L$14</f>
        <v>33.97</v>
      </c>
      <c r="F9" s="631">
        <f t="shared" ref="F9:F15" si="0">SUM(C9,D9)</f>
        <v>34.551000000000002</v>
      </c>
    </row>
    <row r="10" spans="2:6" ht="15" customHeight="1" x14ac:dyDescent="0.2">
      <c r="B10" s="81" t="s">
        <v>336</v>
      </c>
      <c r="C10" s="67">
        <f>'Section 13 data'!$J$15</f>
        <v>11.339</v>
      </c>
      <c r="D10" s="636">
        <f>'Section 13 data'!$K$15</f>
        <v>75.659000000000006</v>
      </c>
      <c r="E10" s="202">
        <f>'Section 13 data'!$L$15</f>
        <v>29.138606799285167</v>
      </c>
      <c r="F10" s="631">
        <f t="shared" si="0"/>
        <v>86.998000000000005</v>
      </c>
    </row>
    <row r="11" spans="2:6" ht="15" customHeight="1" x14ac:dyDescent="0.2">
      <c r="B11" s="81" t="s">
        <v>337</v>
      </c>
      <c r="C11" s="67">
        <f>'Section 13 data'!$J$16</f>
        <v>65.117999999999995</v>
      </c>
      <c r="D11" s="636">
        <f>'Section 13 data'!$K$16</f>
        <v>293.14699999999999</v>
      </c>
      <c r="E11" s="202">
        <f>'Section 13 data'!$L$16</f>
        <v>29.672386618750689</v>
      </c>
      <c r="F11" s="631">
        <f t="shared" si="0"/>
        <v>358.26499999999999</v>
      </c>
    </row>
    <row r="12" spans="2:6" ht="15" customHeight="1" x14ac:dyDescent="0.2">
      <c r="B12" s="81" t="s">
        <v>338</v>
      </c>
      <c r="C12" s="67">
        <f>'Section 13 data'!$J$17</f>
        <v>222.98099999999999</v>
      </c>
      <c r="D12" s="636">
        <f>'Section 13 data'!$K$17</f>
        <v>54.52</v>
      </c>
      <c r="E12" s="202">
        <f>'Section 13 data'!$L$17</f>
        <v>34.4</v>
      </c>
      <c r="F12" s="631">
        <f t="shared" si="0"/>
        <v>277.50099999999998</v>
      </c>
    </row>
    <row r="13" spans="2:6" ht="15" customHeight="1" x14ac:dyDescent="0.2">
      <c r="B13" s="81" t="s">
        <v>339</v>
      </c>
      <c r="C13" s="67">
        <f>'Section 13 data'!$J$18</f>
        <v>105.593</v>
      </c>
      <c r="D13" s="636">
        <f>'Section 13 data'!$K$18</f>
        <v>268.06400000000002</v>
      </c>
      <c r="E13" s="202">
        <f>'Section 13 data'!$L$18</f>
        <v>39.450000000000003</v>
      </c>
      <c r="F13" s="631">
        <f t="shared" si="0"/>
        <v>373.65700000000004</v>
      </c>
    </row>
    <row r="14" spans="2:6" ht="15" customHeight="1" x14ac:dyDescent="0.2">
      <c r="B14" s="81" t="s">
        <v>268</v>
      </c>
      <c r="C14" s="67">
        <f>'Section 13 data'!$J$19</f>
        <v>58.491999999999997</v>
      </c>
      <c r="D14" s="636">
        <f>'Section 13 data'!$K$19</f>
        <v>495.23700000000002</v>
      </c>
      <c r="E14" s="202">
        <f>'Section 13 data'!$L$19</f>
        <v>30.947207365891632</v>
      </c>
      <c r="F14" s="631">
        <f t="shared" si="0"/>
        <v>553.72900000000004</v>
      </c>
    </row>
    <row r="15" spans="2:6" ht="15" customHeight="1" x14ac:dyDescent="0.2">
      <c r="B15" s="83" t="s">
        <v>80</v>
      </c>
      <c r="C15" s="637">
        <f>'Section 13 data'!$J$8</f>
        <v>464.238</v>
      </c>
      <c r="D15" s="637">
        <f>'Section 13 data'!$K$8</f>
        <v>1220.462</v>
      </c>
      <c r="E15" s="318">
        <f>'Section 13 data'!$L$8</f>
        <v>15.39</v>
      </c>
      <c r="F15" s="638">
        <f t="shared" si="0"/>
        <v>1684.7</v>
      </c>
    </row>
    <row r="17" spans="4:4" ht="15" customHeight="1" x14ac:dyDescent="0.2">
      <c r="D17" s="548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42" t="s">
        <v>269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843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0.92500000000000004</v>
      </c>
      <c r="D8" s="85">
        <f>'Section 13 data'!$K$24</f>
        <v>13.319000000000001</v>
      </c>
      <c r="E8" s="202">
        <f>'Section 13 data'!$L$24</f>
        <v>49.36</v>
      </c>
      <c r="F8" s="631">
        <f>SUM(C8,D8)</f>
        <v>14.244000000000002</v>
      </c>
    </row>
    <row r="9" spans="2:6" ht="15" customHeight="1" x14ac:dyDescent="0.2">
      <c r="B9" s="79" t="s">
        <v>341</v>
      </c>
      <c r="C9" s="67">
        <f>'Section 13 data'!$J$25</f>
        <v>9.1240000000000006</v>
      </c>
      <c r="D9" s="85">
        <f>'Section 13 data'!$K$25</f>
        <v>15.557</v>
      </c>
      <c r="E9" s="202">
        <f>'Section 13 data'!$L$25</f>
        <v>49.7</v>
      </c>
      <c r="F9" s="631">
        <f t="shared" ref="F9:F17" si="0">SUM(C9,D9)</f>
        <v>24.681000000000001</v>
      </c>
    </row>
    <row r="10" spans="2:6" ht="15" customHeight="1" x14ac:dyDescent="0.2">
      <c r="B10" s="80" t="s">
        <v>342</v>
      </c>
      <c r="C10" s="67">
        <f>'Section 13 data'!$J$26</f>
        <v>54.231000000000002</v>
      </c>
      <c r="D10" s="85">
        <f>'Section 13 data'!$K$26</f>
        <v>30.17</v>
      </c>
      <c r="E10" s="202">
        <f>'Section 13 data'!$L$26</f>
        <v>39.69</v>
      </c>
      <c r="F10" s="631">
        <f t="shared" si="0"/>
        <v>84.40100000000001</v>
      </c>
    </row>
    <row r="11" spans="2:6" ht="15" customHeight="1" x14ac:dyDescent="0.2">
      <c r="B11" s="78" t="s">
        <v>343</v>
      </c>
      <c r="C11" s="67">
        <f>'Section 13 data'!$J$27</f>
        <v>196.46799999999999</v>
      </c>
      <c r="D11" s="85">
        <f>'Section 13 data'!$K$27</f>
        <v>58.676000000000002</v>
      </c>
      <c r="E11" s="202">
        <f>'Section 13 data'!$L$27</f>
        <v>38.770000000000003</v>
      </c>
      <c r="F11" s="631">
        <f t="shared" si="0"/>
        <v>255.14400000000001</v>
      </c>
    </row>
    <row r="12" spans="2:6" ht="15" customHeight="1" x14ac:dyDescent="0.2">
      <c r="B12" s="78" t="s">
        <v>344</v>
      </c>
      <c r="C12" s="67">
        <f>'Section 13 data'!$J$28</f>
        <v>133.64500000000001</v>
      </c>
      <c r="D12" s="85">
        <f>'Section 13 data'!$K$28</f>
        <v>252.08500000000001</v>
      </c>
      <c r="E12" s="202">
        <f>'Section 13 data'!$L$28</f>
        <v>30.96</v>
      </c>
      <c r="F12" s="631">
        <f t="shared" si="0"/>
        <v>385.73</v>
      </c>
    </row>
    <row r="13" spans="2:6" ht="15" customHeight="1" x14ac:dyDescent="0.2">
      <c r="B13" s="78" t="s">
        <v>345</v>
      </c>
      <c r="C13" s="67">
        <f>'Section 13 data'!$J$29</f>
        <v>50.639000000000003</v>
      </c>
      <c r="D13" s="85">
        <f>'Section 13 data'!$K$29</f>
        <v>134.94</v>
      </c>
      <c r="E13" s="202">
        <f>'Section 13 data'!$L$29</f>
        <v>52.12</v>
      </c>
      <c r="F13" s="631">
        <f t="shared" si="0"/>
        <v>185.57900000000001</v>
      </c>
    </row>
    <row r="14" spans="2:6" ht="15" customHeight="1" x14ac:dyDescent="0.2">
      <c r="B14" s="78" t="s">
        <v>346</v>
      </c>
      <c r="C14" s="67">
        <f>'Section 13 data'!$J$30</f>
        <v>18.885000000000002</v>
      </c>
      <c r="D14" s="85">
        <f>'Section 13 data'!$K$30</f>
        <v>285.85300000000001</v>
      </c>
      <c r="E14" s="202">
        <f>'Section 13 data'!$L$30</f>
        <v>36.69</v>
      </c>
      <c r="F14" s="631">
        <f t="shared" si="0"/>
        <v>304.738</v>
      </c>
    </row>
    <row r="15" spans="2:6" ht="15" customHeight="1" x14ac:dyDescent="0.2">
      <c r="B15" s="78" t="s">
        <v>347</v>
      </c>
      <c r="C15" s="67">
        <f>'Section 13 data'!$J$31</f>
        <v>0.32100000000000001</v>
      </c>
      <c r="D15" s="85">
        <f>'Section 13 data'!$K$31</f>
        <v>58.277000000000001</v>
      </c>
      <c r="E15" s="202">
        <f>'Section 13 data'!$L$31</f>
        <v>60.84</v>
      </c>
      <c r="F15" s="631">
        <f t="shared" si="0"/>
        <v>58.597999999999999</v>
      </c>
    </row>
    <row r="16" spans="2:6" ht="15" customHeight="1" x14ac:dyDescent="0.2">
      <c r="B16" s="78" t="s">
        <v>270</v>
      </c>
      <c r="C16" s="67">
        <f>'Section 13 data'!$J$32</f>
        <v>0</v>
      </c>
      <c r="D16" s="85">
        <f>'Section 13 data'!$K$32</f>
        <v>371.58499999999998</v>
      </c>
      <c r="E16" s="202">
        <f>'Section 13 data'!$L$32</f>
        <v>36.78</v>
      </c>
      <c r="F16" s="631">
        <f t="shared" si="0"/>
        <v>371.58499999999998</v>
      </c>
    </row>
    <row r="17" spans="2:6" ht="15" customHeight="1" x14ac:dyDescent="0.2">
      <c r="B17" s="86" t="s">
        <v>80</v>
      </c>
      <c r="C17" s="87">
        <f>'Section 13 data'!$J$8</f>
        <v>464.238</v>
      </c>
      <c r="D17" s="87">
        <f>'Section 13 data'!$K$8</f>
        <v>1220.462</v>
      </c>
      <c r="E17" s="318">
        <f>'Section 13 data'!$L$8</f>
        <v>15.39</v>
      </c>
      <c r="F17" s="87">
        <f t="shared" si="0"/>
        <v>1684.7</v>
      </c>
    </row>
    <row r="18" spans="2:6" ht="15" customHeight="1" x14ac:dyDescent="0.2">
      <c r="D18" s="548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39" t="s">
        <v>267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925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26.007999999999999</v>
      </c>
      <c r="D8" s="636">
        <f>'Section 13 data'!$R$13</f>
        <v>0</v>
      </c>
      <c r="E8" s="202">
        <f>'Section 13 data'!$S$13</f>
        <v>0</v>
      </c>
      <c r="F8" s="631">
        <f>SUM(C8,D8)</f>
        <v>26.007999999999999</v>
      </c>
    </row>
    <row r="9" spans="2:6" ht="15" customHeight="1" x14ac:dyDescent="0.2">
      <c r="B9" s="82" t="s">
        <v>335</v>
      </c>
      <c r="C9" s="67">
        <f>'Section 13 data'!$Q$14</f>
        <v>161.72</v>
      </c>
      <c r="D9" s="636">
        <f>'Section 13 data'!$R$14</f>
        <v>2630.864</v>
      </c>
      <c r="E9" s="202">
        <f>'Section 13 data'!$S$14</f>
        <v>29.96</v>
      </c>
      <c r="F9" s="631">
        <f t="shared" ref="F9:F15" si="0">SUM(C9,D9)</f>
        <v>2792.5839999999998</v>
      </c>
    </row>
    <row r="10" spans="2:6" ht="15" customHeight="1" x14ac:dyDescent="0.2">
      <c r="B10" s="81" t="s">
        <v>336</v>
      </c>
      <c r="C10" s="67">
        <f>'Section 13 data'!$Q$15</f>
        <v>1079.7270000000001</v>
      </c>
      <c r="D10" s="636">
        <f>'Section 13 data'!$R$15</f>
        <v>983.69</v>
      </c>
      <c r="E10" s="202">
        <f>'Section 13 data'!$S$15</f>
        <v>31.791305108208839</v>
      </c>
      <c r="F10" s="631">
        <f t="shared" si="0"/>
        <v>2063.4170000000004</v>
      </c>
    </row>
    <row r="11" spans="2:6" ht="15" customHeight="1" x14ac:dyDescent="0.2">
      <c r="B11" s="81" t="s">
        <v>337</v>
      </c>
      <c r="C11" s="67">
        <f>'Section 13 data'!$Q$16</f>
        <v>799.08100000000002</v>
      </c>
      <c r="D11" s="636">
        <f>'Section 13 data'!$R$16</f>
        <v>596.40099999999995</v>
      </c>
      <c r="E11" s="202">
        <f>'Section 13 data'!$S$16</f>
        <v>24.015004621321424</v>
      </c>
      <c r="F11" s="631">
        <f t="shared" si="0"/>
        <v>1395.482</v>
      </c>
    </row>
    <row r="12" spans="2:6" ht="15" customHeight="1" x14ac:dyDescent="0.2">
      <c r="B12" s="81" t="s">
        <v>338</v>
      </c>
      <c r="C12" s="67">
        <f>'Section 13 data'!$Q$17</f>
        <v>1334.318</v>
      </c>
      <c r="D12" s="636">
        <f>'Section 13 data'!$R$17</f>
        <v>116.20699999999999</v>
      </c>
      <c r="E12" s="202">
        <f>'Section 13 data'!$S$17</f>
        <v>37.94</v>
      </c>
      <c r="F12" s="631">
        <f t="shared" si="0"/>
        <v>1450.5250000000001</v>
      </c>
    </row>
    <row r="13" spans="2:6" ht="15" customHeight="1" x14ac:dyDescent="0.2">
      <c r="B13" s="81" t="s">
        <v>339</v>
      </c>
      <c r="C13" s="67">
        <f>'Section 13 data'!$Q$18</f>
        <v>473.00799999999998</v>
      </c>
      <c r="D13" s="636">
        <f>'Section 13 data'!$R$18</f>
        <v>138.85</v>
      </c>
      <c r="E13" s="202">
        <f>'Section 13 data'!$S$18</f>
        <v>42.81</v>
      </c>
      <c r="F13" s="631">
        <f t="shared" si="0"/>
        <v>611.85799999999995</v>
      </c>
    </row>
    <row r="14" spans="2:6" ht="15" customHeight="1" x14ac:dyDescent="0.2">
      <c r="B14" s="81" t="s">
        <v>268</v>
      </c>
      <c r="C14" s="67">
        <f>'Section 13 data'!$Q$19</f>
        <v>176.02699999999999</v>
      </c>
      <c r="D14" s="636">
        <f>'Section 13 data'!$R$19</f>
        <v>194.02</v>
      </c>
      <c r="E14" s="202">
        <f>'Section 13 data'!$S$19</f>
        <v>59.601908978219051</v>
      </c>
      <c r="F14" s="631">
        <f t="shared" si="0"/>
        <v>370.04700000000003</v>
      </c>
    </row>
    <row r="15" spans="2:6" ht="15" customHeight="1" x14ac:dyDescent="0.2">
      <c r="B15" s="83" t="s">
        <v>80</v>
      </c>
      <c r="C15" s="637">
        <f>'Section 13 data'!$Q$8</f>
        <v>4049.8879999999999</v>
      </c>
      <c r="D15" s="637">
        <f>'Section 13 data'!$R$8</f>
        <v>4660.0330000000004</v>
      </c>
      <c r="E15" s="318">
        <f>'Section 13 data'!$S$8</f>
        <v>17.100000000000001</v>
      </c>
      <c r="F15" s="638">
        <f t="shared" si="0"/>
        <v>8709.9210000000003</v>
      </c>
    </row>
    <row r="17" spans="4:4" ht="15" customHeight="1" x14ac:dyDescent="0.2">
      <c r="D17" s="548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42" t="s">
        <v>269</v>
      </c>
      <c r="C5" s="39" t="s">
        <v>78</v>
      </c>
      <c r="D5" s="844" t="s">
        <v>79</v>
      </c>
      <c r="E5" s="844"/>
      <c r="F5" s="74" t="s">
        <v>80</v>
      </c>
    </row>
    <row r="6" spans="2:6" ht="30" customHeight="1" x14ac:dyDescent="0.2">
      <c r="B6" s="843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Lincolnshire and Northamptonshire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2">
        <f>'Section 13 data'!$Q$24</f>
        <v>181.45699999999999</v>
      </c>
      <c r="D8" s="633">
        <f>'Section 13 data'!$R$24</f>
        <v>1802.6990000000001</v>
      </c>
      <c r="E8" s="202">
        <f>'Section 13 data'!$S$24</f>
        <v>40.229999999999997</v>
      </c>
      <c r="F8" s="634">
        <f>SUM(C8,D8)</f>
        <v>1984.1559999999999</v>
      </c>
    </row>
    <row r="9" spans="2:6" ht="15" customHeight="1" x14ac:dyDescent="0.2">
      <c r="B9" s="79" t="s">
        <v>341</v>
      </c>
      <c r="C9" s="632">
        <f>'Section 13 data'!$Q$25</f>
        <v>1066.8109999999999</v>
      </c>
      <c r="D9" s="633">
        <f>'Section 13 data'!$R$25</f>
        <v>918.06399999999996</v>
      </c>
      <c r="E9" s="202">
        <f>'Section 13 data'!$S$25</f>
        <v>40.18</v>
      </c>
      <c r="F9" s="634">
        <f t="shared" ref="F9:F17" si="0">SUM(C9,D9)</f>
        <v>1984.875</v>
      </c>
    </row>
    <row r="10" spans="2:6" ht="15" customHeight="1" x14ac:dyDescent="0.2">
      <c r="B10" s="80" t="s">
        <v>342</v>
      </c>
      <c r="C10" s="632">
        <f>'Section 13 data'!$Q$26</f>
        <v>839.476</v>
      </c>
      <c r="D10" s="633">
        <f>'Section 13 data'!$R$26</f>
        <v>591.32799999999997</v>
      </c>
      <c r="E10" s="202">
        <f>'Section 13 data'!$S$26</f>
        <v>47.96</v>
      </c>
      <c r="F10" s="634">
        <f t="shared" si="0"/>
        <v>1430.8040000000001</v>
      </c>
    </row>
    <row r="11" spans="2:6" ht="15" customHeight="1" x14ac:dyDescent="0.2">
      <c r="B11" s="78" t="s">
        <v>343</v>
      </c>
      <c r="C11" s="632">
        <f>'Section 13 data'!$Q$27</f>
        <v>1419.713</v>
      </c>
      <c r="D11" s="633">
        <f>'Section 13 data'!$R$27</f>
        <v>451.89100000000002</v>
      </c>
      <c r="E11" s="202">
        <f>'Section 13 data'!$S$27</f>
        <v>45.54</v>
      </c>
      <c r="F11" s="634">
        <f t="shared" si="0"/>
        <v>1871.604</v>
      </c>
    </row>
    <row r="12" spans="2:6" ht="15" customHeight="1" x14ac:dyDescent="0.2">
      <c r="B12" s="78" t="s">
        <v>344</v>
      </c>
      <c r="C12" s="632">
        <f>'Section 13 data'!$Q$28</f>
        <v>457.125</v>
      </c>
      <c r="D12" s="633">
        <f>'Section 13 data'!$R$28</f>
        <v>566.34</v>
      </c>
      <c r="E12" s="202">
        <f>'Section 13 data'!$S$28</f>
        <v>27.61</v>
      </c>
      <c r="F12" s="634">
        <f t="shared" si="0"/>
        <v>1023.465</v>
      </c>
    </row>
    <row r="13" spans="2:6" ht="15" customHeight="1" x14ac:dyDescent="0.2">
      <c r="B13" s="78" t="s">
        <v>345</v>
      </c>
      <c r="C13" s="632">
        <f>'Section 13 data'!$Q$29</f>
        <v>73.278000000000006</v>
      </c>
      <c r="D13" s="633">
        <f>'Section 13 data'!$R$29</f>
        <v>125.23</v>
      </c>
      <c r="E13" s="202">
        <f>'Section 13 data'!$S$29</f>
        <v>46.64</v>
      </c>
      <c r="F13" s="634">
        <f t="shared" si="0"/>
        <v>198.50800000000001</v>
      </c>
    </row>
    <row r="14" spans="2:6" ht="15" customHeight="1" x14ac:dyDescent="0.2">
      <c r="B14" s="78" t="s">
        <v>346</v>
      </c>
      <c r="C14" s="632">
        <f>'Section 13 data'!$Q$30</f>
        <v>11.909000000000001</v>
      </c>
      <c r="D14" s="633">
        <f>'Section 13 data'!$R$30</f>
        <v>137.03399999999999</v>
      </c>
      <c r="E14" s="202">
        <f>'Section 13 data'!$S$30</f>
        <v>35.700000000000003</v>
      </c>
      <c r="F14" s="634">
        <f t="shared" si="0"/>
        <v>148.94299999999998</v>
      </c>
    </row>
    <row r="15" spans="2:6" ht="15" customHeight="1" x14ac:dyDescent="0.2">
      <c r="B15" s="78" t="s">
        <v>347</v>
      </c>
      <c r="C15" s="632">
        <f>'Section 13 data'!$Q$31</f>
        <v>0.11899999999999999</v>
      </c>
      <c r="D15" s="633">
        <f>'Section 13 data'!$R$31</f>
        <v>15.398999999999999</v>
      </c>
      <c r="E15" s="202">
        <f>'Section 13 data'!$S$31</f>
        <v>59.04</v>
      </c>
      <c r="F15" s="634">
        <f t="shared" si="0"/>
        <v>15.517999999999999</v>
      </c>
    </row>
    <row r="16" spans="2:6" ht="15" customHeight="1" x14ac:dyDescent="0.2">
      <c r="B16" s="78" t="s">
        <v>270</v>
      </c>
      <c r="C16" s="632">
        <f>'Section 13 data'!$Q$32</f>
        <v>0</v>
      </c>
      <c r="D16" s="633">
        <f>'Section 13 data'!$R$32</f>
        <v>52.048000000000002</v>
      </c>
      <c r="E16" s="202">
        <f>'Section 13 data'!$S$32</f>
        <v>35.76</v>
      </c>
      <c r="F16" s="634">
        <f t="shared" si="0"/>
        <v>52.048000000000002</v>
      </c>
    </row>
    <row r="17" spans="2:6" ht="15" customHeight="1" x14ac:dyDescent="0.2">
      <c r="B17" s="72" t="s">
        <v>80</v>
      </c>
      <c r="C17" s="87">
        <f>'Section 13 data'!$Q$8</f>
        <v>4049.8879999999999</v>
      </c>
      <c r="D17" s="87">
        <f>'Section 13 data'!$R$8</f>
        <v>4660.0330000000004</v>
      </c>
      <c r="E17" s="318">
        <f>'Section 13 data'!$S$8</f>
        <v>17.100000000000001</v>
      </c>
      <c r="F17" s="87">
        <f t="shared" si="0"/>
        <v>8709.9210000000003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46" t="s">
        <v>376</v>
      </c>
      <c r="C5" s="914" t="s">
        <v>385</v>
      </c>
      <c r="D5" s="914"/>
      <c r="E5" s="914"/>
      <c r="F5" s="906"/>
      <c r="H5" s="846" t="s">
        <v>376</v>
      </c>
      <c r="I5" s="794" t="s">
        <v>274</v>
      </c>
      <c r="J5" s="865"/>
      <c r="K5" s="865"/>
      <c r="L5" s="793"/>
    </row>
    <row r="6" spans="2:12" ht="45" customHeight="1" x14ac:dyDescent="0.2">
      <c r="B6" s="926"/>
      <c r="C6" s="13" t="s">
        <v>78</v>
      </c>
      <c r="D6" s="927" t="s">
        <v>79</v>
      </c>
      <c r="E6" s="927"/>
      <c r="F6" s="30" t="s">
        <v>275</v>
      </c>
      <c r="H6" s="926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6"/>
      <c r="C7" s="31" t="s">
        <v>81</v>
      </c>
      <c r="D7" s="31" t="s">
        <v>81</v>
      </c>
      <c r="E7" s="12" t="s">
        <v>82</v>
      </c>
      <c r="F7" s="32" t="s">
        <v>81</v>
      </c>
      <c r="H7" s="926"/>
      <c r="I7" s="303" t="s">
        <v>81</v>
      </c>
      <c r="J7" s="36" t="s">
        <v>81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Lincolnshire and Northamptonshire</v>
      </c>
      <c r="C9" s="57">
        <f>'Section 13 data'!$C$8</f>
        <v>2.8511700000000002</v>
      </c>
      <c r="D9" s="57">
        <f>'Section 13 data'!$D$8</f>
        <v>4.6802999999999999</v>
      </c>
      <c r="E9" s="58">
        <f>'Section 13 data'!$E$8</f>
        <v>11.86</v>
      </c>
      <c r="F9" s="76">
        <f>SUM(C9,D9)</f>
        <v>7.5314700000000006</v>
      </c>
      <c r="G9" s="25"/>
      <c r="H9" s="28" t="str">
        <f>Index!$B$4</f>
        <v>Lincolnshire and Northamptonshire</v>
      </c>
      <c r="I9" s="59">
        <f>'Section 13 data'!$G$7</f>
        <v>38.75761</v>
      </c>
      <c r="J9" s="60">
        <f>'Section 13 data'!$G$5</f>
        <v>46.924610000000001</v>
      </c>
      <c r="K9" s="43">
        <f>IF(I9=0,0,100*F9/I9)</f>
        <v>19.432235372614567</v>
      </c>
      <c r="L9" s="61">
        <f>IF(J9=0,0,100*F9/J9)</f>
        <v>16.05014937790639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46" t="s">
        <v>376</v>
      </c>
      <c r="C5" s="914" t="s">
        <v>388</v>
      </c>
      <c r="D5" s="914"/>
      <c r="E5" s="914"/>
      <c r="F5" s="906"/>
      <c r="G5" s="25"/>
      <c r="H5" s="846" t="s">
        <v>376</v>
      </c>
      <c r="I5" s="794" t="s">
        <v>282</v>
      </c>
      <c r="J5" s="865"/>
      <c r="K5" s="865"/>
      <c r="L5" s="793"/>
    </row>
    <row r="6" spans="2:12" ht="45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8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8"/>
      <c r="I7" s="303" t="s">
        <v>325</v>
      </c>
      <c r="J7" s="36" t="s">
        <v>325</v>
      </c>
      <c r="K7" s="304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Lincolnshire and Northamptonshire</v>
      </c>
      <c r="C9" s="67">
        <f>'Section 13 data'!$J$8</f>
        <v>464.238</v>
      </c>
      <c r="D9" s="67">
        <f>'Section 13 data'!$K$8</f>
        <v>1220.462</v>
      </c>
      <c r="E9" s="58">
        <f>'Section 13 data'!$L$8</f>
        <v>15.39</v>
      </c>
      <c r="F9" s="77">
        <f>SUM(C9,D9)</f>
        <v>1684.7</v>
      </c>
      <c r="G9" s="25"/>
      <c r="H9" s="28" t="str">
        <f>Index!$B$4</f>
        <v>Lincolnshire and Northamptonshire</v>
      </c>
      <c r="I9" s="68">
        <f>'Section 13 data'!$N$7</f>
        <v>7404.7919999999995</v>
      </c>
      <c r="J9" s="43">
        <f>'Section 13 data'!$N$5</f>
        <v>9282.0709999999999</v>
      </c>
      <c r="K9" s="43">
        <f>IF(I9=0,0,100*F9/I9)</f>
        <v>22.751483093650709</v>
      </c>
      <c r="L9" s="61">
        <f>IF(J9=0,0,100*F9/J9)</f>
        <v>18.150044316618565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46" t="s">
        <v>380</v>
      </c>
      <c r="C5" s="914" t="s">
        <v>389</v>
      </c>
      <c r="D5" s="914"/>
      <c r="E5" s="914"/>
      <c r="F5" s="906"/>
      <c r="G5" s="25"/>
      <c r="H5" s="846" t="s">
        <v>380</v>
      </c>
      <c r="I5" s="794" t="s">
        <v>284</v>
      </c>
      <c r="J5" s="865"/>
      <c r="K5" s="865"/>
      <c r="L5" s="793"/>
    </row>
    <row r="6" spans="2:12" ht="45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28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8"/>
      <c r="I7" s="303" t="s">
        <v>271</v>
      </c>
      <c r="J7" s="36" t="s">
        <v>271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Lincolnshire and Northamptonshire</v>
      </c>
      <c r="C9" s="67">
        <f>'Section 13 data'!$Q$8</f>
        <v>4049.8879999999999</v>
      </c>
      <c r="D9" s="67">
        <f>'Section 13 data'!$R$8</f>
        <v>4660.0330000000004</v>
      </c>
      <c r="E9" s="58">
        <f>'Section 13 data'!$S$8</f>
        <v>17.100000000000001</v>
      </c>
      <c r="F9" s="77">
        <f>SUM(C9,D9)</f>
        <v>8709.9210000000003</v>
      </c>
      <c r="G9" s="25"/>
      <c r="H9" s="28" t="str">
        <f>Index!$B$4</f>
        <v>Lincolnshire and Northamptonshire</v>
      </c>
      <c r="I9" s="68">
        <f>'Section 13 data'!$U$7</f>
        <v>46181.748999999996</v>
      </c>
      <c r="J9" s="43">
        <f>'Section 13 data'!$U$5</f>
        <v>52731.939999999995</v>
      </c>
      <c r="K9" s="43">
        <f>IF(I9=0,0,100*F9/I9)</f>
        <v>18.860093410494265</v>
      </c>
      <c r="L9" s="61">
        <f>IF(J9=0,0,100*F9/J9)</f>
        <v>16.517353619077927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0" t="s">
        <v>685</v>
      </c>
    </row>
    <row r="3" spans="1:2" ht="18" x14ac:dyDescent="0.25">
      <c r="B3" s="319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20" t="s">
        <v>267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Lincolnshire and Northamptonshire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7">
        <f>'Section 14 data'!$C$13</f>
        <v>0</v>
      </c>
      <c r="D8" s="648">
        <f>'Section 14 data'!$D$13</f>
        <v>2.6839999999999999E-2</v>
      </c>
      <c r="E8" s="202">
        <f>'Section 14 data'!$E$13</f>
        <v>106.37</v>
      </c>
      <c r="F8" s="649">
        <f>SUM(C8,D8)</f>
        <v>2.6839999999999999E-2</v>
      </c>
    </row>
    <row r="9" spans="2:6" ht="15" customHeight="1" x14ac:dyDescent="0.2">
      <c r="B9" s="100" t="s">
        <v>335</v>
      </c>
      <c r="C9" s="647">
        <f>'Section 14 data'!$C$14</f>
        <v>0</v>
      </c>
      <c r="D9" s="648">
        <f>'Section 14 data'!$D$14</f>
        <v>0</v>
      </c>
      <c r="E9" s="202">
        <f>'Section 14 data'!$E$14</f>
        <v>0</v>
      </c>
      <c r="F9" s="649">
        <f t="shared" ref="F9:F15" si="0">SUM(C9,D9)</f>
        <v>0</v>
      </c>
    </row>
    <row r="10" spans="2:6" ht="15" customHeight="1" x14ac:dyDescent="0.2">
      <c r="B10" s="99" t="s">
        <v>336</v>
      </c>
      <c r="C10" s="647">
        <f>'Section 14 data'!$C$15</f>
        <v>0</v>
      </c>
      <c r="D10" s="648">
        <f>'Section 14 data'!$D$15</f>
        <v>2.282E-2</v>
      </c>
      <c r="E10" s="202">
        <f>'Section 14 data'!$E$15</f>
        <v>64.334703669414068</v>
      </c>
      <c r="F10" s="649">
        <f t="shared" si="0"/>
        <v>2.282E-2</v>
      </c>
    </row>
    <row r="11" spans="2:6" ht="15" customHeight="1" x14ac:dyDescent="0.2">
      <c r="B11" s="99" t="s">
        <v>337</v>
      </c>
      <c r="C11" s="647">
        <f>'Section 14 data'!$C$16</f>
        <v>4.0999999999999999E-4</v>
      </c>
      <c r="D11" s="648">
        <f>'Section 14 data'!$D$16</f>
        <v>0</v>
      </c>
      <c r="E11" s="202">
        <f>'Section 14 data'!$E$16</f>
        <v>0</v>
      </c>
      <c r="F11" s="649">
        <f t="shared" si="0"/>
        <v>4.0999999999999999E-4</v>
      </c>
    </row>
    <row r="12" spans="2:6" ht="15" customHeight="1" x14ac:dyDescent="0.2">
      <c r="B12" s="99" t="s">
        <v>338</v>
      </c>
      <c r="C12" s="647">
        <f>'Section 14 data'!$C$17</f>
        <v>6.8700000000000002E-3</v>
      </c>
      <c r="D12" s="648">
        <f>'Section 14 data'!$D$17</f>
        <v>4.2479999999999997E-2</v>
      </c>
      <c r="E12" s="202">
        <f>'Section 14 data'!$E$17</f>
        <v>82.63</v>
      </c>
      <c r="F12" s="649">
        <f t="shared" si="0"/>
        <v>4.9349999999999998E-2</v>
      </c>
    </row>
    <row r="13" spans="2:6" ht="15" customHeight="1" x14ac:dyDescent="0.2">
      <c r="B13" s="99" t="s">
        <v>339</v>
      </c>
      <c r="C13" s="647">
        <f>'Section 14 data'!$C$18</f>
        <v>0</v>
      </c>
      <c r="D13" s="648">
        <f>'Section 14 data'!$D$18</f>
        <v>0</v>
      </c>
      <c r="E13" s="202">
        <f>'Section 14 data'!$E$18</f>
        <v>0</v>
      </c>
      <c r="F13" s="649">
        <f t="shared" si="0"/>
        <v>0</v>
      </c>
    </row>
    <row r="14" spans="2:6" ht="15" customHeight="1" x14ac:dyDescent="0.2">
      <c r="B14" s="99" t="s">
        <v>268</v>
      </c>
      <c r="C14" s="647">
        <f>'Section 14 data'!$C$19</f>
        <v>0</v>
      </c>
      <c r="D14" s="648">
        <f>'Section 14 data'!$D$19</f>
        <v>0</v>
      </c>
      <c r="E14" s="202">
        <f>'Section 14 data'!$E$19</f>
        <v>0</v>
      </c>
      <c r="F14" s="649">
        <f t="shared" si="0"/>
        <v>0</v>
      </c>
    </row>
    <row r="15" spans="2:6" ht="15" customHeight="1" x14ac:dyDescent="0.2">
      <c r="B15" s="101" t="s">
        <v>80</v>
      </c>
      <c r="C15" s="102">
        <f>'Section 14 data'!$C$8</f>
        <v>7.2899999999999996E-3</v>
      </c>
      <c r="D15" s="102">
        <f>'Section 14 data'!$D$8</f>
        <v>9.214E-2</v>
      </c>
      <c r="E15" s="318">
        <f>'Section 14 data'!$E$8</f>
        <v>51.11</v>
      </c>
      <c r="F15" s="102">
        <f t="shared" si="0"/>
        <v>9.9430000000000004E-2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Lincolnshire and Northamptonshire</cp:keywords>
  <cp:lastModifiedBy>Halsall, Lesley</cp:lastModifiedBy>
  <cp:lastPrinted>2016-12-14T11:08:15Z</cp:lastPrinted>
  <dcterms:created xsi:type="dcterms:W3CDTF">2016-08-30T06:54:22Z</dcterms:created>
  <dcterms:modified xsi:type="dcterms:W3CDTF">2017-07-13T15:36:04Z</dcterms:modified>
</cp:coreProperties>
</file>